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167" i="371" l="1"/>
  <c r="U167" i="371"/>
  <c r="T167" i="371"/>
  <c r="S167" i="371"/>
  <c r="R167" i="371"/>
  <c r="Q167" i="371"/>
  <c r="U166" i="371"/>
  <c r="T166" i="371"/>
  <c r="V166" i="371" s="1"/>
  <c r="S166" i="371"/>
  <c r="R166" i="371"/>
  <c r="Q166" i="371"/>
  <c r="T165" i="371"/>
  <c r="U165" i="371" s="1"/>
  <c r="S165" i="371"/>
  <c r="V165" i="371" s="1"/>
  <c r="R165" i="371"/>
  <c r="Q165" i="371"/>
  <c r="U164" i="371"/>
  <c r="T164" i="371"/>
  <c r="V164" i="371" s="1"/>
  <c r="S164" i="371"/>
  <c r="R164" i="371"/>
  <c r="Q164" i="371"/>
  <c r="T163" i="371"/>
  <c r="U163" i="371" s="1"/>
  <c r="S163" i="371"/>
  <c r="V163" i="371" s="1"/>
  <c r="R163" i="371"/>
  <c r="Q163" i="371"/>
  <c r="U162" i="371"/>
  <c r="T162" i="371"/>
  <c r="V162" i="371" s="1"/>
  <c r="S162" i="371"/>
  <c r="R162" i="371"/>
  <c r="Q162" i="371"/>
  <c r="T161" i="371"/>
  <c r="U161" i="371" s="1"/>
  <c r="S161" i="371"/>
  <c r="V161" i="371" s="1"/>
  <c r="R161" i="371"/>
  <c r="Q161" i="371"/>
  <c r="U160" i="371"/>
  <c r="T160" i="371"/>
  <c r="V160" i="371" s="1"/>
  <c r="S160" i="371"/>
  <c r="R160" i="371"/>
  <c r="Q160" i="371"/>
  <c r="T159" i="371"/>
  <c r="U159" i="371" s="1"/>
  <c r="S159" i="371"/>
  <c r="V159" i="371" s="1"/>
  <c r="R159" i="371"/>
  <c r="Q159" i="371"/>
  <c r="U158" i="371"/>
  <c r="T158" i="371"/>
  <c r="V158" i="371" s="1"/>
  <c r="S158" i="371"/>
  <c r="R158" i="371"/>
  <c r="Q158" i="371"/>
  <c r="T157" i="371"/>
  <c r="U157" i="371" s="1"/>
  <c r="S157" i="371"/>
  <c r="V157" i="371" s="1"/>
  <c r="R157" i="371"/>
  <c r="Q157" i="371"/>
  <c r="U156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U154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U152" i="371"/>
  <c r="T152" i="371"/>
  <c r="V152" i="371" s="1"/>
  <c r="S152" i="371"/>
  <c r="R152" i="371"/>
  <c r="Q152" i="371"/>
  <c r="T151" i="371"/>
  <c r="U151" i="371" s="1"/>
  <c r="S151" i="371"/>
  <c r="V151" i="371" s="1"/>
  <c r="R151" i="371"/>
  <c r="Q151" i="371"/>
  <c r="U150" i="371"/>
  <c r="T150" i="371"/>
  <c r="V150" i="371" s="1"/>
  <c r="S150" i="371"/>
  <c r="R150" i="371"/>
  <c r="Q150" i="371"/>
  <c r="T149" i="371"/>
  <c r="U149" i="371" s="1"/>
  <c r="S149" i="371"/>
  <c r="V149" i="371" s="1"/>
  <c r="R149" i="371"/>
  <c r="Q149" i="371"/>
  <c r="U148" i="371"/>
  <c r="T148" i="371"/>
  <c r="V148" i="371" s="1"/>
  <c r="S148" i="371"/>
  <c r="R148" i="371"/>
  <c r="Q148" i="371"/>
  <c r="T147" i="371"/>
  <c r="U147" i="371" s="1"/>
  <c r="S147" i="371"/>
  <c r="V147" i="371" s="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U144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U141" i="371" s="1"/>
  <c r="S141" i="371"/>
  <c r="V141" i="371" s="1"/>
  <c r="R141" i="371"/>
  <c r="Q141" i="371"/>
  <c r="U140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T137" i="371"/>
  <c r="U137" i="371" s="1"/>
  <c r="S137" i="371"/>
  <c r="V137" i="371" s="1"/>
  <c r="R137" i="371"/>
  <c r="Q137" i="371"/>
  <c r="U136" i="371"/>
  <c r="T136" i="371"/>
  <c r="V136" i="371" s="1"/>
  <c r="S136" i="371"/>
  <c r="R136" i="371"/>
  <c r="Q136" i="371"/>
  <c r="T135" i="371"/>
  <c r="U135" i="371" s="1"/>
  <c r="S135" i="371"/>
  <c r="V135" i="371" s="1"/>
  <c r="R135" i="371"/>
  <c r="Q135" i="371"/>
  <c r="U134" i="371"/>
  <c r="T134" i="371"/>
  <c r="V134" i="371" s="1"/>
  <c r="S134" i="371"/>
  <c r="R134" i="371"/>
  <c r="Q134" i="371"/>
  <c r="T133" i="371"/>
  <c r="U133" i="371" s="1"/>
  <c r="S133" i="371"/>
  <c r="V133" i="371" s="1"/>
  <c r="R133" i="371"/>
  <c r="Q133" i="371"/>
  <c r="U132" i="371"/>
  <c r="T132" i="371"/>
  <c r="V132" i="371" s="1"/>
  <c r="S132" i="371"/>
  <c r="R132" i="371"/>
  <c r="Q132" i="371"/>
  <c r="T131" i="371"/>
  <c r="S131" i="371"/>
  <c r="V131" i="371" s="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S127" i="371"/>
  <c r="V127" i="371" s="1"/>
  <c r="R127" i="371"/>
  <c r="Q127" i="371"/>
  <c r="U126" i="371"/>
  <c r="T126" i="371"/>
  <c r="V126" i="371" s="1"/>
  <c r="S126" i="371"/>
  <c r="R126" i="371"/>
  <c r="Q126" i="371"/>
  <c r="T125" i="371"/>
  <c r="S125" i="371"/>
  <c r="V125" i="371" s="1"/>
  <c r="R125" i="371"/>
  <c r="Q125" i="371"/>
  <c r="U124" i="371"/>
  <c r="T124" i="371"/>
  <c r="V124" i="371" s="1"/>
  <c r="S124" i="371"/>
  <c r="R124" i="371"/>
  <c r="Q124" i="371"/>
  <c r="T123" i="371"/>
  <c r="U123" i="371" s="1"/>
  <c r="S123" i="371"/>
  <c r="V123" i="371" s="1"/>
  <c r="R123" i="371"/>
  <c r="Q123" i="371"/>
  <c r="U122" i="371"/>
  <c r="T122" i="371"/>
  <c r="V122" i="371" s="1"/>
  <c r="S122" i="371"/>
  <c r="R122" i="371"/>
  <c r="Q122" i="371"/>
  <c r="T121" i="371"/>
  <c r="S121" i="371"/>
  <c r="V121" i="371" s="1"/>
  <c r="R121" i="371"/>
  <c r="Q121" i="371"/>
  <c r="U120" i="371"/>
  <c r="T120" i="371"/>
  <c r="V120" i="371" s="1"/>
  <c r="S120" i="371"/>
  <c r="R120" i="371"/>
  <c r="Q120" i="371"/>
  <c r="T119" i="371"/>
  <c r="S119" i="371"/>
  <c r="V119" i="371" s="1"/>
  <c r="R119" i="371"/>
  <c r="Q119" i="371"/>
  <c r="U118" i="371"/>
  <c r="T118" i="371"/>
  <c r="V118" i="371" s="1"/>
  <c r="S118" i="371"/>
  <c r="R118" i="371"/>
  <c r="Q118" i="371"/>
  <c r="T117" i="371"/>
  <c r="S117" i="371"/>
  <c r="V117" i="371" s="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U114" i="371"/>
  <c r="T114" i="371"/>
  <c r="V114" i="371" s="1"/>
  <c r="S114" i="371"/>
  <c r="R114" i="371"/>
  <c r="Q114" i="371"/>
  <c r="T113" i="371"/>
  <c r="S113" i="371"/>
  <c r="V113" i="371" s="1"/>
  <c r="R113" i="371"/>
  <c r="Q113" i="371"/>
  <c r="V112" i="371"/>
  <c r="U112" i="371"/>
  <c r="T112" i="371"/>
  <c r="S112" i="371"/>
  <c r="R112" i="371"/>
  <c r="Q112" i="371"/>
  <c r="T111" i="371"/>
  <c r="U111" i="371" s="1"/>
  <c r="S111" i="371"/>
  <c r="V111" i="371" s="1"/>
  <c r="R111" i="371"/>
  <c r="Q111" i="371"/>
  <c r="U110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U108" i="371"/>
  <c r="T108" i="371"/>
  <c r="V108" i="371" s="1"/>
  <c r="S108" i="371"/>
  <c r="R108" i="371"/>
  <c r="Q108" i="371"/>
  <c r="T107" i="371"/>
  <c r="U107" i="371" s="1"/>
  <c r="S107" i="371"/>
  <c r="V107" i="371" s="1"/>
  <c r="R107" i="371"/>
  <c r="Q107" i="371"/>
  <c r="V106" i="371"/>
  <c r="U106" i="371"/>
  <c r="T106" i="371"/>
  <c r="S106" i="371"/>
  <c r="R106" i="371"/>
  <c r="Q106" i="371"/>
  <c r="T105" i="371"/>
  <c r="U105" i="371" s="1"/>
  <c r="S105" i="371"/>
  <c r="V105" i="371" s="1"/>
  <c r="R105" i="371"/>
  <c r="Q105" i="371"/>
  <c r="V104" i="371"/>
  <c r="U104" i="371"/>
  <c r="T104" i="371"/>
  <c r="S104" i="371"/>
  <c r="R104" i="371"/>
  <c r="Q104" i="371"/>
  <c r="T103" i="371"/>
  <c r="U103" i="371" s="1"/>
  <c r="S103" i="371"/>
  <c r="V103" i="371" s="1"/>
  <c r="R103" i="371"/>
  <c r="Q103" i="371"/>
  <c r="U102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U100" i="371"/>
  <c r="T100" i="371"/>
  <c r="V100" i="371" s="1"/>
  <c r="S100" i="371"/>
  <c r="R100" i="371"/>
  <c r="Q100" i="371"/>
  <c r="T99" i="371"/>
  <c r="U99" i="371" s="1"/>
  <c r="S99" i="371"/>
  <c r="V99" i="371" s="1"/>
  <c r="R99" i="371"/>
  <c r="Q99" i="371"/>
  <c r="U98" i="371"/>
  <c r="T98" i="371"/>
  <c r="V98" i="371" s="1"/>
  <c r="S98" i="371"/>
  <c r="R98" i="371"/>
  <c r="Q98" i="371"/>
  <c r="T97" i="371"/>
  <c r="U97" i="371" s="1"/>
  <c r="S97" i="371"/>
  <c r="V97" i="371" s="1"/>
  <c r="R97" i="371"/>
  <c r="Q97" i="371"/>
  <c r="V96" i="371"/>
  <c r="U96" i="371"/>
  <c r="T96" i="371"/>
  <c r="S96" i="371"/>
  <c r="R96" i="371"/>
  <c r="Q96" i="371"/>
  <c r="T95" i="371"/>
  <c r="U95" i="371" s="1"/>
  <c r="S95" i="371"/>
  <c r="V95" i="371" s="1"/>
  <c r="R95" i="371"/>
  <c r="Q95" i="371"/>
  <c r="U94" i="371"/>
  <c r="T94" i="371"/>
  <c r="V94" i="371" s="1"/>
  <c r="S94" i="371"/>
  <c r="R94" i="371"/>
  <c r="Q94" i="371"/>
  <c r="T93" i="371"/>
  <c r="U93" i="371" s="1"/>
  <c r="S93" i="371"/>
  <c r="V93" i="371" s="1"/>
  <c r="R93" i="371"/>
  <c r="Q93" i="371"/>
  <c r="V92" i="371"/>
  <c r="U92" i="371"/>
  <c r="T92" i="37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U88" i="371"/>
  <c r="T88" i="371"/>
  <c r="V88" i="371" s="1"/>
  <c r="S88" i="371"/>
  <c r="R88" i="371"/>
  <c r="Q88" i="371"/>
  <c r="T87" i="371"/>
  <c r="U87" i="371" s="1"/>
  <c r="S87" i="371"/>
  <c r="V87" i="371" s="1"/>
  <c r="R87" i="371"/>
  <c r="Q87" i="371"/>
  <c r="U86" i="371"/>
  <c r="T86" i="371"/>
  <c r="V86" i="371" s="1"/>
  <c r="S86" i="371"/>
  <c r="R86" i="371"/>
  <c r="Q86" i="371"/>
  <c r="T85" i="371"/>
  <c r="U85" i="371" s="1"/>
  <c r="S85" i="371"/>
  <c r="V85" i="371" s="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U82" i="371"/>
  <c r="T82" i="371"/>
  <c r="V82" i="371" s="1"/>
  <c r="S82" i="371"/>
  <c r="R82" i="371"/>
  <c r="Q82" i="371"/>
  <c r="T81" i="371"/>
  <c r="U81" i="371" s="1"/>
  <c r="S81" i="371"/>
  <c r="V81" i="371" s="1"/>
  <c r="R81" i="371"/>
  <c r="Q81" i="371"/>
  <c r="U80" i="371"/>
  <c r="T80" i="371"/>
  <c r="V80" i="371" s="1"/>
  <c r="S80" i="371"/>
  <c r="R80" i="371"/>
  <c r="Q80" i="371"/>
  <c r="T79" i="371"/>
  <c r="U79" i="371" s="1"/>
  <c r="S79" i="371"/>
  <c r="V79" i="371" s="1"/>
  <c r="R79" i="371"/>
  <c r="Q79" i="371"/>
  <c r="U78" i="371"/>
  <c r="T78" i="371"/>
  <c r="V78" i="371" s="1"/>
  <c r="S78" i="371"/>
  <c r="R78" i="371"/>
  <c r="Q78" i="371"/>
  <c r="T77" i="371"/>
  <c r="U77" i="371" s="1"/>
  <c r="S77" i="371"/>
  <c r="V77" i="371" s="1"/>
  <c r="R77" i="371"/>
  <c r="Q77" i="371"/>
  <c r="U76" i="371"/>
  <c r="T76" i="371"/>
  <c r="V76" i="371" s="1"/>
  <c r="S76" i="371"/>
  <c r="R76" i="371"/>
  <c r="Q76" i="371"/>
  <c r="T75" i="371"/>
  <c r="U75" i="371" s="1"/>
  <c r="S75" i="371"/>
  <c r="V75" i="371" s="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U72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U68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V65" i="371"/>
  <c r="U65" i="371"/>
  <c r="T65" i="371"/>
  <c r="S65" i="37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V59" i="371"/>
  <c r="U59" i="371"/>
  <c r="T59" i="371"/>
  <c r="S59" i="371"/>
  <c r="R59" i="371"/>
  <c r="Q59" i="371"/>
  <c r="U58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U56" i="371"/>
  <c r="T56" i="371"/>
  <c r="V56" i="371" s="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T49" i="371"/>
  <c r="U49" i="371" s="1"/>
  <c r="S49" i="371"/>
  <c r="V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U45" i="371" s="1"/>
  <c r="S45" i="371"/>
  <c r="V45" i="371" s="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U39" i="371" s="1"/>
  <c r="S39" i="371"/>
  <c r="V39" i="371" s="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T33" i="371"/>
  <c r="U33" i="371" s="1"/>
  <c r="S33" i="371"/>
  <c r="V33" i="371" s="1"/>
  <c r="R33" i="371"/>
  <c r="Q33" i="371"/>
  <c r="V32" i="371"/>
  <c r="U32" i="371"/>
  <c r="T32" i="371"/>
  <c r="S32" i="371"/>
  <c r="R32" i="371"/>
  <c r="Q32" i="371"/>
  <c r="T31" i="371"/>
  <c r="U31" i="371" s="1"/>
  <c r="S31" i="371"/>
  <c r="V31" i="371" s="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U27" i="371" s="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V20" i="371"/>
  <c r="U20" i="371"/>
  <c r="T20" i="37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T13" i="371"/>
  <c r="S13" i="371"/>
  <c r="V13" i="371" s="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T9" i="371"/>
  <c r="S9" i="371"/>
  <c r="V9" i="371" s="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9" i="371" l="1"/>
  <c r="U13" i="371"/>
  <c r="U15" i="371"/>
  <c r="U17" i="371"/>
  <c r="U19" i="371"/>
  <c r="U21" i="371"/>
  <c r="U113" i="371"/>
  <c r="U117" i="371"/>
  <c r="U119" i="371"/>
  <c r="U121" i="371"/>
  <c r="U125" i="371"/>
  <c r="U127" i="371"/>
  <c r="U131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<sst xmlns="http://schemas.openxmlformats.org/spreadsheetml/2006/main" count="33984" uniqueCount="7231">
  <si>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</si>
  <si>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</si>
  <si>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</si>
  <si>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</si>
  <si>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</si>
  <si>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</si>
  <si>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</si>
  <si>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</si>
  <si>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</si>
  <si>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</si>
  <si>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</si>
  <si>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</si>
  <si>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</si>
  <si>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</si>
  <si>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</si>
  <si>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</si>
  <si>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</si>
  <si>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</si>
  <si>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</si>
  <si>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</si>
  <si>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</si>
  <si>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</si>
  <si>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</si>
  <si>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</si>
  <si>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</si>
  <si>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</si>
  <si>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</si>
  <si>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</si>
  <si>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</si>
  <si>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</si>
  <si>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</si>
  <si>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</si>
  <si>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</si>
  <si>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</si>
  <si>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</si>
  <si>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</si>
  <si>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</si>
  <si>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</si>
  <si>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</si>
  <si>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</si>
  <si>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</si>
  <si>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</si>
  <si>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</si>
  <si>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</si>
  <si>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</si>
  <si>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</si>
  <si>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</si>
  <si>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</si>
  <si>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</si>
  <si>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</si>
  <si>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</si>
  <si>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</si>
  <si>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</si>
  <si>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</si>
  <si>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</si>
  <si>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</si>
  <si>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</si>
  <si>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</si>
  <si>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</si>
  <si>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</si>
  <si>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</si>
  <si>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</si>
  <si>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</si>
  <si>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</si>
  <si>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</si>
  <si>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</si>
  <si>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</si>
  <si>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</si>
  <si>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</si>
  <si>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</si>
  <si>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</si>
  <si>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</si>
  <si>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</si>
  <si>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</si>
  <si>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</si>
  <si>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</si>
  <si>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</si>
  <si>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</si>
  <si>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</si>
  <si>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</si>
  <si>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</si>
  <si>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</si>
  <si>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</si>
  <si>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</si>
  <si>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</si>
  <si>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</si>
  <si>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</si>
  <si>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</si>
  <si>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</si>
  <si>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</si>
  <si>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</si>
  <si>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</si>
  <si>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</si>
  <si>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</si>
  <si>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</si>
  <si>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</si>
  <si>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</si>
  <si>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</si>
  <si>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</si>
  <si>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</si>
  <si>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</si>
  <si>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</si>
  <si>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</si>
  <si>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</si>
  <si>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</si>
  <si>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</si>
  <si>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</si>
  <si>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</si>
  <si>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</si>
  <si>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</si>
  <si>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</si>
  <si>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</si>
  <si>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</si>
  <si>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</si>
  <si>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</si>
  <si>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</si>
  <si>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</si>
  <si>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</si>
  <si>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</si>
  <si>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</si>
  <si>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</si>
  <si>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</si>
  <si>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</si>
  <si>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</si>
  <si>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</si>
  <si>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</si>
  <si>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</si>
  <si>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</si>
  <si>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</si>
  <si>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</si>
  <si>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</si>
  <si>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</si>
  <si>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</si>
  <si>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</si>
  <si>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</si>
  <si>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</si>
  <si>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</si>
  <si>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</si>
  <si>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</si>
  <si>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</si>
  <si>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</si>
  <si>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</si>
  <si>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</si>
  <si>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</si>
  <si>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</si>
  <si>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</si>
  <si>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</si>
  <si>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</si>
  <si>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</si>
  <si>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</si>
  <si>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</si>
  <si>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</si>
  <si>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</si>
  <si>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</si>
  <si>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</si>
  <si>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</si>
  <si>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</si>
  <si>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</si>
  <si>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</si>
  <si>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</si>
  <si>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</si>
  <si>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</si>
  <si>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</si>
  <si>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</si>
  <si>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</si>
  <si>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</si>
  <si>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</si>
  <si>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</si>
  <si>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</si>
  <si>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</si>
  <si>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</si>
  <si>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</si>
  <si>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</si>
  <si>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</si>
  <si>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</si>
  <si>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</si>
  <si>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</si>
  <si>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</si>
  <si>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</si>
  <si>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</si>
  <si>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</si>
  <si>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</si>
  <si>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</si>
  <si>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</si>
  <si>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</si>
  <si>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</si>
  <si>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</si>
  <si>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</si>
  <si>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</si>
  <si>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</si>
  <si>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</si>
  <si>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</si>
  <si>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</si>
  <si>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</si>
  <si>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</si>
  <si>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</si>
  <si>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</si>
  <si>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</si>
  <si>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</si>
  <si>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</si>
  <si>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</si>
  <si>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</si>
  <si>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</si>
  <si>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</si>
  <si>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</si>
  <si>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</si>
  <si>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</si>
  <si>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</si>
  <si>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</si>
  <si>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</si>
  <si>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</si>
  <si>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</si>
  <si>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</si>
  <si>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</si>
  <si>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</si>
  <si>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</si>
  <si>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</si>
  <si>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</si>
  <si>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</si>
  <si>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</si>
  <si>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</si>
  <si>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</si>
  <si>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</si>
  <si>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</si>
  <si>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</si>
  <si>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</si>
  <si>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</si>
  <si>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</si>
  <si>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</si>
  <si>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</si>
  <si>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</si>
  <si>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</si>
  <si>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</si>
  <si>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</si>
  <si>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</si>
  <si>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</si>
  <si>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</si>
  <si>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</si>
  <si>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</si>
  <si>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</si>
  <si>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</si>
  <si>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</si>
  <si>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</si>
  <si>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</si>
  <si>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</si>
  <si>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</si>
  <si>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</si>
  <si>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</si>
  <si>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</si>
  <si>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</si>
  <si>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</si>
  <si>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</si>
  <si>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</si>
  <si>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</si>
  <si>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</si>
  <si>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</si>
  <si>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</si>
  <si>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</si>
  <si>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</si>
  <si>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</si>
  <si>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</si>
  <si>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</si>
  <si>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</si>
  <si>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</si>
  <si>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</si>
  <si>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</si>
  <si>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</si>
  <si>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</si>
  <si>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</si>
  <si>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</si>
  <si>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</si>
  <si>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</si>
  <si>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</si>
  <si>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</si>
  <si>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</si>
  <si>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</si>
  <si>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</si>
  <si>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</si>
  <si>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</si>
  <si>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</si>
  <si>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</si>
  <si>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</si>
  <si>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</si>
  <si>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</si>
  <si>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</si>
  <si>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</si>
  <si>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</si>
  <si>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</si>
  <si>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</si>
  <si>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</si>
  <si>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</si>
  <si>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</si>
  <si>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</si>
  <si>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</si>
  <si>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</si>
  <si>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</si>
  <si>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</si>
  <si>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</si>
  <si>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</si>
  <si>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</si>
  <si>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</si>
  <si>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</si>
  <si>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</si>
  <si>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</si>
  <si>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</si>
  <si>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</si>
  <si>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</si>
  <si>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</si>
  <si>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</si>
  <si>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</si>
  <si>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</si>
  <si>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</si>
  <si>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</si>
  <si>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</si>
  <si>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</si>
  <si>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</si>
  <si>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</si>
  <si>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</si>
  <si>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</si>
  <si>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</si>
  <si>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</si>
  <si>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</si>
  <si>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</si>
  <si>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</si>
  <si>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</si>
  <si>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</si>
  <si>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</si>
  <si>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</si>
  <si>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</si>
  <si>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</si>
  <si>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</si>
  <si>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</si>
  <si>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</si>
  <si>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</si>
  <si>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</si>
  <si>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</si>
  <si>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</si>
  <si>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</si>
  <si>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</si>
  <si>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</si>
  <si>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</si>
  <si>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</si>
  <si>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</si>
  <si>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</si>
  <si>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</si>
  <si>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</si>
  <si>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</si>
  <si>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</si>
  <si>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</si>
  <si>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</si>
  <si>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</si>
  <si>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</si>
  <si>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</si>
  <si>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</si>
  <si>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</si>
  <si>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</si>
  <si>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</si>
  <si>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</si>
  <si>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</si>
  <si>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</si>
  <si>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</si>
  <si>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</si>
  <si>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</si>
  <si>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</si>
  <si>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</si>
  <si>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</si>
  <si>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</si>
  <si>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</si>
  <si>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</si>
  <si>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</si>
  <si>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</si>
  <si>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</si>
  <si>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</si>
  <si>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</si>
  <si>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</si>
  <si>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</si>
  <si>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</si>
  <si>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</si>
  <si>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</si>
  <si>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</si>
  <si>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</si>
  <si>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</si>
  <si>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</si>
  <si>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</si>
  <si>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</si>
  <si>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</si>
  <si>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</si>
  <si>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</si>
  <si>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</si>
  <si>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</si>
  <si>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</si>
  <si>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</si>
  <si>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</si>
  <si>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</si>
  <si>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</si>
  <si>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</si>
  <si>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</si>
  <si>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</si>
  <si>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</si>
  <si>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</si>
  <si>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</si>
  <si>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</si>
  <si>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</si>
  <si>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</si>
  <si>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</si>
  <si>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</si>
  <si>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</si>
  <si>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</si>
  <si>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</si>
  <si>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</si>
  <si>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</si>
  <si>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</si>
  <si>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</si>
  <si>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51102029     opravy - vodní hospodářství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</si>
  <si>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</si>
  <si>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</si>
  <si>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</si>
  <si>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</si>
  <si>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</si>
  <si>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</si>
  <si>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</si>
  <si>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</si>
  <si>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</si>
  <si>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</si>
  <si>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</si>
  <si>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</si>
  <si>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</si>
  <si>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</si>
  <si>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</si>
  <si>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</si>
  <si>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</si>
  <si>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</si>
  <si>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</si>
  <si>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</si>
  <si>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</si>
  <si>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</si>
  <si>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</si>
  <si>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</si>
  <si>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</si>
  <si>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</si>
  <si>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</si>
  <si>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</si>
  <si>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</si>
  <si>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</si>
  <si>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</si>
  <si>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</si>
  <si>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</si>
  <si>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</si>
  <si>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</si>
  <si>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</si>
  <si>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</si>
  <si>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</si>
  <si>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</si>
  <si>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</si>
  <si>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</si>
  <si>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</si>
  <si>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</si>
  <si>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</si>
  <si>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</si>
  <si>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</si>
  <si>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</si>
  <si>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</si>
  <si>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</si>
  <si>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</si>
  <si>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</si>
  <si>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</si>
  <si>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</si>
  <si>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</si>
  <si>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</si>
  <si>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</si>
  <si>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</si>
  <si>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</si>
  <si>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</si>
  <si>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</si>
  <si>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</si>
  <si>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</si>
  <si>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</si>
  <si>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</si>
  <si>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</si>
  <si>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</si>
  <si>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</si>
  <si>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</si>
  <si>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</si>
  <si>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</si>
  <si>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</si>
  <si>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</si>
  <si>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</si>
  <si>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</si>
  <si>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</si>
  <si>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</si>
  <si>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</si>
  <si>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</si>
  <si>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</si>
  <si>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</si>
  <si>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</si>
  <si>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</si>
  <si>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</si>
  <si>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</si>
  <si>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</si>
  <si>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</si>
  <si>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</si>
  <si>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</si>
  <si>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</si>
  <si>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</si>
  <si>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</si>
  <si>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</si>
  <si>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</si>
  <si>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</si>
  <si>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</si>
  <si>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</si>
  <si>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</si>
  <si>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</si>
  <si>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</si>
  <si>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</si>
  <si>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</si>
  <si>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</si>
  <si>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</si>
  <si>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</si>
  <si>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</si>
  <si>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</si>
  <si>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</si>
  <si>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</si>
  <si>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</si>
  <si>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</si>
  <si>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</si>
  <si>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</si>
  <si>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</si>
  <si>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</si>
  <si>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</si>
  <si>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</si>
  <si>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</si>
  <si>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</si>
  <si>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</si>
  <si>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</si>
  <si>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</si>
  <si>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</si>
  <si>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</si>
  <si>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</si>
  <si>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</si>
  <si>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</si>
  <si>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</si>
  <si>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</si>
  <si>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</si>
  <si>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</si>
  <si>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</si>
  <si>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</si>
  <si>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</si>
  <si>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</si>
  <si>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</si>
  <si>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</si>
  <si>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</si>
  <si>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</si>
  <si>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</si>
  <si>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</si>
  <si>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</si>
  <si>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</si>
  <si>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</si>
  <si>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</si>
  <si>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</si>
  <si>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</si>
  <si>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</si>
  <si>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</si>
  <si>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</si>
  <si>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</si>
  <si>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</si>
  <si>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</si>
  <si>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</si>
  <si>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</si>
  <si>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</si>
  <si>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</si>
  <si>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</si>
  <si>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</si>
  <si>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</si>
  <si>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</si>
  <si>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</si>
  <si>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</si>
  <si>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Traumatologické oddělení</t>
  </si>
  <si>
    <t/>
  </si>
  <si>
    <t>50113007     léky - krev.deriváty ZUL (LEK)</t>
  </si>
  <si>
    <t>50113011     léky - hemofilici ZUL (TO)</t>
  </si>
  <si>
    <t>Traumatologické oddělení Celkem</t>
  </si>
  <si>
    <t>SumaKL</t>
  </si>
  <si>
    <t>3111</t>
  </si>
  <si>
    <t>lůžkové oddělení 27</t>
  </si>
  <si>
    <t>lůžkové oddělení 27 Celkem</t>
  </si>
  <si>
    <t>SumaNS</t>
  </si>
  <si>
    <t>mezeraNS</t>
  </si>
  <si>
    <t>3121</t>
  </si>
  <si>
    <t>ambulance</t>
  </si>
  <si>
    <t>ambulance Celkem</t>
  </si>
  <si>
    <t>3131</t>
  </si>
  <si>
    <t>JIP 27</t>
  </si>
  <si>
    <t>JIP 27 Celkem</t>
  </si>
  <si>
    <t>3164</t>
  </si>
  <si>
    <t>pracoviště COS</t>
  </si>
  <si>
    <t>pracoviště COS Celkem</t>
  </si>
  <si>
    <t>50113001</t>
  </si>
  <si>
    <t>850010</t>
  </si>
  <si>
    <t>149543</t>
  </si>
  <si>
    <t>CLOPIDOGREL APOTEX 75 MG</t>
  </si>
  <si>
    <t>POR TBL FLM 30X75MG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</si>
  <si>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</si>
  <si>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</si>
  <si>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</si>
  <si>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</si>
  <si>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</si>
  <si>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</si>
  <si>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</si>
  <si>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</si>
  <si>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</si>
  <si>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</si>
  <si>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</si>
  <si>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</si>
  <si>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</si>
  <si>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</si>
  <si>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</si>
  <si>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</si>
  <si>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</si>
  <si>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</si>
  <si>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</si>
  <si>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</si>
  <si>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</si>
  <si>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</si>
  <si>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</si>
  <si>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</si>
  <si>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</si>
  <si>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</si>
  <si>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</si>
  <si>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</si>
  <si>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</si>
  <si>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</si>
  <si>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</si>
  <si>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</si>
  <si>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</si>
  <si>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</si>
  <si>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</si>
  <si>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</si>
  <si>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</si>
  <si>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</si>
  <si>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</si>
  <si>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</si>
  <si>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</si>
  <si>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</si>
  <si>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</si>
  <si>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</si>
  <si>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</si>
  <si>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</si>
  <si>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</si>
  <si>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</si>
  <si>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</si>
  <si>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</si>
  <si>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</si>
  <si>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</si>
  <si>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</si>
  <si>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</si>
  <si>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</si>
  <si>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</si>
  <si>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</si>
  <si>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</si>
  <si>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</si>
  <si>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</si>
  <si>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</si>
  <si>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</si>
  <si>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</si>
  <si>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</si>
  <si>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</si>
  <si>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</si>
  <si>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</si>
  <si>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</si>
  <si>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</si>
  <si>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</si>
  <si>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</si>
  <si>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</si>
  <si>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</si>
  <si>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</si>
  <si>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</si>
  <si>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</si>
  <si>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</si>
  <si>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</si>
  <si>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</si>
  <si>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</si>
  <si>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</si>
  <si>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</si>
  <si>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</si>
  <si>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</si>
  <si>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</si>
  <si>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</si>
  <si>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</si>
  <si>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</si>
  <si>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</si>
  <si>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</si>
  <si>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</si>
  <si>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</si>
  <si>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</si>
  <si>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</si>
  <si>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</si>
  <si>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</si>
  <si>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</si>
  <si>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</si>
  <si>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</si>
  <si>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</si>
  <si>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</si>
  <si>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</si>
  <si>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</si>
  <si>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</si>
  <si>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</si>
  <si>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</si>
  <si>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</si>
  <si>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</si>
  <si>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</si>
  <si>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</si>
  <si>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</si>
  <si>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</si>
  <si>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</si>
  <si>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</si>
  <si>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</si>
  <si>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</si>
  <si>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</si>
  <si>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</si>
  <si>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</si>
  <si>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</si>
  <si>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</si>
  <si>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</si>
  <si>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</si>
  <si>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</si>
  <si>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</si>
  <si>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</si>
  <si>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</si>
  <si>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</si>
  <si>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</si>
  <si>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</si>
  <si>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</si>
  <si>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</si>
  <si>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</si>
  <si>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</si>
  <si>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</si>
  <si>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</si>
  <si>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</si>
  <si>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</si>
  <si>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</si>
  <si>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</si>
  <si>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</si>
  <si>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</si>
  <si>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</si>
  <si>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</si>
  <si>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</si>
  <si>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</si>
  <si>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</si>
  <si>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</si>
  <si>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</si>
  <si>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191484</t>
  </si>
  <si>
    <t>91484</t>
  </si>
  <si>
    <t>CARDIKET RETARD 40</t>
  </si>
  <si>
    <t>TBL RET 50X40MG</t>
  </si>
  <si>
    <t>191836</t>
  </si>
  <si>
    <t>91836</t>
  </si>
  <si>
    <t>INJ 5X1ML/6.5MG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</si>
  <si>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</si>
  <si>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</si>
  <si>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</si>
  <si>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</si>
  <si>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</si>
  <si>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</si>
  <si>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</si>
  <si>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</si>
  <si>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</si>
  <si>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</si>
  <si>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</si>
  <si>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</si>
  <si>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</si>
  <si>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</si>
  <si>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</si>
  <si>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</si>
  <si>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</si>
  <si>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</si>
  <si>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</si>
  <si>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</si>
  <si>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</si>
  <si>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</si>
  <si>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</si>
  <si>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</si>
  <si>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</si>
  <si>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</si>
  <si>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</si>
  <si>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</si>
  <si>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</si>
  <si>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</si>
  <si>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</si>
  <si>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</si>
  <si>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</si>
  <si>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</si>
  <si>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</si>
  <si>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</si>
  <si>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</si>
  <si>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</si>
  <si>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</si>
  <si>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</si>
  <si>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</si>
  <si>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</si>
  <si>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</si>
  <si>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</si>
  <si>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</si>
  <si>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</si>
  <si>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</si>
  <si>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</si>
  <si>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</si>
  <si>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</si>
  <si>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</si>
  <si>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</si>
  <si>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</si>
  <si>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</si>
  <si>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</si>
  <si>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</si>
  <si>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</si>
  <si>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</si>
  <si>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</si>
  <si>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</si>
  <si>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</si>
  <si>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</si>
  <si>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</si>
  <si>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</si>
  <si>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</si>
  <si>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848866</t>
  </si>
  <si>
    <t>119654</t>
  </si>
  <si>
    <t>SORBIFER DURULES</t>
  </si>
  <si>
    <t>POR TBL FLM 100X100MG</t>
  </si>
  <si>
    <t>849254</t>
  </si>
  <si>
    <t>155780</t>
  </si>
  <si>
    <t>GODASAL 100</t>
  </si>
  <si>
    <t>POR TBL NOB 20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</si>
  <si>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</si>
  <si>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</si>
  <si>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</si>
  <si>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</si>
  <si>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</si>
  <si>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</si>
  <si>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</si>
  <si>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</si>
  <si>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</si>
  <si>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</si>
  <si>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</si>
  <si>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</si>
  <si>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</si>
  <si>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</si>
  <si>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</si>
  <si>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</si>
  <si>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</si>
  <si>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</si>
  <si>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</si>
  <si>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</si>
  <si>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</si>
  <si>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</si>
  <si>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</si>
  <si>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</si>
  <si>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</si>
  <si>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</si>
  <si>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</si>
  <si>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</si>
  <si>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</si>
  <si>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</si>
  <si>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</si>
  <si>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</si>
  <si>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</si>
  <si>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</si>
  <si>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</si>
  <si>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</si>
  <si>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116594</t>
  </si>
  <si>
    <t>16594</t>
  </si>
  <si>
    <t>MALTOFER TABLETY</t>
  </si>
  <si>
    <t>POR TBL MND30X100MG</t>
  </si>
  <si>
    <t>117173</t>
  </si>
  <si>
    <t>17173</t>
  </si>
  <si>
    <t>OLYNTH 0.1%</t>
  </si>
  <si>
    <t>NAS SPR SOL 1X10ML</t>
  </si>
  <si>
    <t>117983</t>
  </si>
  <si>
    <t>17983</t>
  </si>
  <si>
    <t>OXYPHYLLIN</t>
  </si>
  <si>
    <t>TBL 50X100MG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</si>
  <si>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</si>
  <si>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</si>
  <si>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</si>
  <si>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</si>
  <si>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</si>
  <si>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</si>
  <si>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</si>
  <si>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</si>
  <si>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</si>
  <si>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</si>
  <si>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</si>
  <si>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</si>
  <si>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</si>
  <si>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</si>
  <si>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</si>
  <si>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</si>
  <si>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</si>
  <si>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</si>
  <si>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</si>
  <si>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394130</t>
  </si>
  <si>
    <t>B-komplex Zentiva 30drg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</si>
  <si>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</si>
  <si>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</si>
  <si>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</si>
  <si>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</si>
  <si>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</si>
  <si>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</si>
  <si>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</si>
  <si>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849276</t>
  </si>
  <si>
    <t>155875</t>
  </si>
  <si>
    <t>TRENTAL</t>
  </si>
  <si>
    <t>INF SOL 5X5ML/100MG</t>
  </si>
  <si>
    <t>920170</t>
  </si>
  <si>
    <t>DZ TRIXO 500 ML</t>
  </si>
  <si>
    <t>112319</t>
  </si>
  <si>
    <t>12319</t>
  </si>
  <si>
    <t>TRANSMETIL 500MG INJEKCE</t>
  </si>
  <si>
    <t>INJ SIC 5X500MG+5ML</t>
  </si>
  <si>
    <t>194852</t>
  </si>
  <si>
    <t>94852</t>
  </si>
  <si>
    <t>SOLUVIT N PRO INFUS.</t>
  </si>
  <si>
    <t>INJ SIC 10</t>
  </si>
  <si>
    <t>841544</t>
  </si>
  <si>
    <t>KL ETHER 130G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</si>
  <si>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</si>
  <si>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</si>
  <si>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</si>
  <si>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</si>
  <si>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</si>
  <si>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</si>
  <si>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</si>
  <si>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</si>
  <si>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</si>
  <si>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</si>
  <si>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</si>
  <si>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</si>
  <si>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</si>
  <si>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</si>
  <si>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</si>
  <si>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</si>
  <si>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</si>
  <si>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</si>
  <si>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</si>
  <si>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</si>
  <si>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</si>
  <si>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</si>
  <si>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</si>
  <si>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</si>
  <si>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</si>
  <si>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</si>
  <si>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</si>
  <si>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</si>
  <si>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</si>
  <si>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</si>
  <si>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</si>
  <si>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</si>
  <si>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</si>
  <si>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</si>
  <si>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</si>
  <si>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</si>
  <si>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</si>
  <si>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</si>
  <si>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394619</t>
  </si>
  <si>
    <t>Menalind Professional masážní gel 200ml</t>
  </si>
  <si>
    <t>799062</t>
  </si>
  <si>
    <t>MENALIND Ošetřující olej 500ml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</si>
  <si>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</si>
  <si>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</si>
  <si>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</si>
  <si>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</si>
  <si>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</si>
  <si>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</si>
  <si>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</si>
  <si>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</si>
  <si>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</si>
  <si>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</si>
  <si>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</si>
  <si>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115518</t>
  </si>
  <si>
    <t>15518</t>
  </si>
  <si>
    <t>SPERSALLERG</t>
  </si>
  <si>
    <t>OPH GTT SOL 1X10ML</t>
  </si>
  <si>
    <t>850039</t>
  </si>
  <si>
    <t>122119</t>
  </si>
  <si>
    <t>APO-FAMOTIDINE 20 MG</t>
  </si>
  <si>
    <t>POR TBL FLM 100X20MG</t>
  </si>
  <si>
    <t>114398</t>
  </si>
  <si>
    <t>14398</t>
  </si>
  <si>
    <t>ALPHA D3 1MCG</t>
  </si>
  <si>
    <t>POR CPS MOL 30X1RG</t>
  </si>
  <si>
    <t>147712</t>
  </si>
  <si>
    <t>47712</t>
  </si>
  <si>
    <t>SALAZOPYRIN EN</t>
  </si>
  <si>
    <t>POR TBLENT100X500MG</t>
  </si>
  <si>
    <t>149023</t>
  </si>
  <si>
    <t>49023</t>
  </si>
  <si>
    <t>IMURAN 25 MG</t>
  </si>
  <si>
    <t>TBL OBD 100X25MG</t>
  </si>
  <si>
    <t>175285</t>
  </si>
  <si>
    <t>75285</t>
  </si>
  <si>
    <t>ERYFLUID</t>
  </si>
  <si>
    <t>191032</t>
  </si>
  <si>
    <t>91032</t>
  </si>
  <si>
    <t>SECATOXIN /R/ FORTE</t>
  </si>
  <si>
    <t>GTT 25ML 25MG/10ML</t>
  </si>
  <si>
    <t>394072</t>
  </si>
  <si>
    <t>1000</t>
  </si>
  <si>
    <t>KL KAPSLE</t>
  </si>
  <si>
    <t>900881</t>
  </si>
  <si>
    <t>KL BALS.VISNEVSKI 100G</t>
  </si>
  <si>
    <t>106091</t>
  </si>
  <si>
    <t>6091</t>
  </si>
  <si>
    <t>GUTRON 2.5MG</t>
  </si>
  <si>
    <t>TBL 20X2.5MG</t>
  </si>
  <si>
    <t>175025</t>
  </si>
  <si>
    <t>75025</t>
  </si>
  <si>
    <t>THIAMIN LECIVA</t>
  </si>
  <si>
    <t>TBL 20X50MG(BLISTR)</t>
  </si>
  <si>
    <t>841314</t>
  </si>
  <si>
    <t>MENALIND Ochranná pěna 100ml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</si>
  <si>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</si>
  <si>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</si>
  <si>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</si>
  <si>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</si>
  <si>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</si>
  <si>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</si>
  <si>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</si>
  <si>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</si>
  <si>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</si>
  <si>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</si>
  <si>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</si>
  <si>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</si>
  <si>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</si>
  <si>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</si>
  <si>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900520</t>
  </si>
  <si>
    <t>KL SOL.ACIDI BORICI 3%,100G</t>
  </si>
  <si>
    <t>FAGRON, KULICH</t>
  </si>
  <si>
    <t>500355</t>
  </si>
  <si>
    <t>15879</t>
  </si>
  <si>
    <t>DZ BRAUNOL 250 ML</t>
  </si>
  <si>
    <t>162914</t>
  </si>
  <si>
    <t>62914</t>
  </si>
  <si>
    <t>TANAKAN</t>
  </si>
  <si>
    <t>TBL OBD 30X40MG</t>
  </si>
  <si>
    <t>188518</t>
  </si>
  <si>
    <t>88518</t>
  </si>
  <si>
    <t>AMICLOTON</t>
  </si>
  <si>
    <t>900007</t>
  </si>
  <si>
    <t>KL SOL.HYD.PEROX.3% 100G</t>
  </si>
  <si>
    <t>196484</t>
  </si>
  <si>
    <t>96484</t>
  </si>
  <si>
    <t>SURGAM</t>
  </si>
  <si>
    <t>TBL 20X300MG</t>
  </si>
  <si>
    <t>848992</t>
  </si>
  <si>
    <t>119658</t>
  </si>
  <si>
    <t>FEBICHOL</t>
  </si>
  <si>
    <t>POR CPS MOL50X100MG</t>
  </si>
  <si>
    <t>176188</t>
  </si>
  <si>
    <t>76188</t>
  </si>
  <si>
    <t>CELASKON</t>
  </si>
  <si>
    <t>TBL 40X100MG</t>
  </si>
  <si>
    <t>844863</t>
  </si>
  <si>
    <t>100285</t>
  </si>
  <si>
    <t>MUCOSOLVAN JUNIOR</t>
  </si>
  <si>
    <t>POR SIR 1X120ML</t>
  </si>
  <si>
    <t>121856</t>
  </si>
  <si>
    <t>21856</t>
  </si>
  <si>
    <t>CORYOL 3.125</t>
  </si>
  <si>
    <t>PORTBLNOB30X3.125MG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</si>
  <si>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</si>
  <si>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</si>
  <si>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</si>
  <si>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</si>
  <si>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</si>
  <si>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</si>
  <si>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</si>
  <si>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900513</t>
  </si>
  <si>
    <t>KL ETHANOL.C.BENZINO 75G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</si>
  <si>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</si>
  <si>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</si>
  <si>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</si>
  <si>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</si>
  <si>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</si>
  <si>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</si>
  <si>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</si>
  <si>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107678</t>
  </si>
  <si>
    <t>KALIUMCHLORID 7.45% BRAUN</t>
  </si>
  <si>
    <t>INF CNC SOL 20X20ML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</si>
  <si>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</si>
  <si>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</si>
  <si>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</si>
  <si>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</si>
  <si>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</si>
  <si>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</si>
  <si>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OPHTHALMO-SEPTONEX</t>
  </si>
  <si>
    <t>OPH GTT SOL 1X10ML PLAST</t>
  </si>
  <si>
    <t>989357</t>
  </si>
  <si>
    <t>Vazelína bílá kosmetic.Valinka 100ml</t>
  </si>
  <si>
    <t>198054</t>
  </si>
  <si>
    <t>SANVAL 10 MG</t>
  </si>
  <si>
    <t>POR TBL FLM 20X10MG</t>
  </si>
  <si>
    <t>500295</t>
  </si>
  <si>
    <t>KL MAST NA SPALENINY, 500G</t>
  </si>
  <si>
    <t>P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</si>
  <si>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</si>
  <si>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</si>
  <si>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</si>
  <si>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</si>
  <si>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</si>
  <si>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</si>
  <si>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</si>
  <si>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</si>
  <si>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</si>
  <si>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</si>
  <si>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</si>
  <si>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117121</t>
  </si>
  <si>
    <t>17121</t>
  </si>
  <si>
    <t>LANZUL</t>
  </si>
  <si>
    <t>CPS 28X30MG</t>
  </si>
  <si>
    <t>132087</t>
  </si>
  <si>
    <t>32087</t>
  </si>
  <si>
    <t>TRALGIT 100 INJ</t>
  </si>
  <si>
    <t>INJ SOL 5X2ML/100MG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</si>
  <si>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</si>
  <si>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</si>
  <si>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</si>
  <si>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</si>
  <si>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</si>
  <si>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</si>
  <si>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</si>
  <si>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</si>
  <si>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</si>
  <si>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</si>
  <si>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</si>
  <si>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</si>
  <si>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176708</t>
  </si>
  <si>
    <t>76708</t>
  </si>
  <si>
    <t>ACCUZIDE</t>
  </si>
  <si>
    <t>TBL OBD 30</t>
  </si>
  <si>
    <t>190957</t>
  </si>
  <si>
    <t>90957</t>
  </si>
  <si>
    <t>XANAX</t>
  </si>
  <si>
    <t>TBL 30X0.25MG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</si>
  <si>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</si>
  <si>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</si>
  <si>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</si>
  <si>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</si>
  <si>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</si>
  <si>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</si>
  <si>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</si>
  <si>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</si>
  <si>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</si>
  <si>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</si>
  <si>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</si>
  <si>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</si>
  <si>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</si>
  <si>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</si>
  <si>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</si>
  <si>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</si>
  <si>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</si>
  <si>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</si>
  <si>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</si>
  <si>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</si>
  <si>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</si>
  <si>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</si>
  <si>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</si>
  <si>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</si>
  <si>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</si>
  <si>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</si>
  <si>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</si>
  <si>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</si>
  <si>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</si>
  <si>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</si>
  <si>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</si>
  <si>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</si>
  <si>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</si>
  <si>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</si>
  <si>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</si>
  <si>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</si>
  <si>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</si>
  <si>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</si>
  <si>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</si>
  <si>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</si>
  <si>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</si>
  <si>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</si>
  <si>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848947</t>
  </si>
  <si>
    <t>135928</t>
  </si>
  <si>
    <t>ESOPREX 10 MG</t>
  </si>
  <si>
    <t>POR TBL FLM 30X10MG</t>
  </si>
  <si>
    <t>849187</t>
  </si>
  <si>
    <t>111902</t>
  </si>
  <si>
    <t>NITRESAN 20 MG</t>
  </si>
  <si>
    <t>POR TBL NOB 30X20MG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</si>
  <si>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</si>
  <si>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</si>
  <si>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</si>
  <si>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</si>
  <si>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</si>
  <si>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</si>
  <si>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</si>
  <si>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109710</t>
  </si>
  <si>
    <t>9710</t>
  </si>
  <si>
    <t>SOLU-MEDROL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</si>
  <si>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</si>
  <si>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</si>
  <si>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</si>
  <si>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</si>
  <si>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</si>
  <si>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</si>
  <si>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</si>
  <si>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</si>
  <si>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849065</t>
  </si>
  <si>
    <t>107595</t>
  </si>
  <si>
    <t>PENESTER</t>
  </si>
  <si>
    <t>POR TBL FLM 90X5MG BLIP</t>
  </si>
  <si>
    <t>844378</t>
  </si>
  <si>
    <t>114067</t>
  </si>
  <si>
    <t>POR TBLFLM 90X50MG</t>
  </si>
  <si>
    <t>50113006</t>
  </si>
  <si>
    <t>110996</t>
  </si>
  <si>
    <t>10996</t>
  </si>
  <si>
    <t>NUTRIFLEX PLUS</t>
  </si>
  <si>
    <t>INF SOL 5X2000ML</t>
  </si>
  <si>
    <t>116337</t>
  </si>
  <si>
    <t>16337</t>
  </si>
  <si>
    <t>LIPOPLUS 20%</t>
  </si>
  <si>
    <t>INFEML10X250ML-SKLO</t>
  </si>
  <si>
    <t>33677</t>
  </si>
  <si>
    <t>NUTRISON ENERGY MULTI FIBRE</t>
  </si>
  <si>
    <t>POR SOL 1X1500ML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</si>
  <si>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</si>
  <si>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</si>
  <si>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</si>
  <si>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</si>
  <si>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</si>
  <si>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</si>
  <si>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</si>
  <si>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</si>
  <si>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</si>
  <si>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</si>
  <si>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</si>
  <si>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</si>
  <si>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</si>
  <si>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</si>
  <si>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</si>
  <si>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</si>
  <si>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</si>
  <si>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</si>
  <si>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</si>
  <si>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</si>
  <si>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</si>
  <si>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</si>
  <si>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</si>
  <si>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</si>
  <si>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</si>
  <si>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</si>
  <si>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</si>
  <si>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</si>
  <si>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</si>
  <si>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</si>
  <si>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</si>
  <si>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</si>
  <si>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</si>
  <si>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</si>
  <si>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</si>
  <si>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</si>
  <si>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</si>
  <si>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</si>
  <si>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</si>
  <si>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</si>
  <si>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</si>
  <si>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</si>
  <si>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</si>
  <si>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</si>
  <si>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</si>
  <si>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</si>
  <si>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</si>
  <si>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</si>
  <si>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</si>
  <si>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</si>
  <si>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</si>
  <si>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</si>
  <si>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</si>
  <si>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</si>
  <si>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</si>
  <si>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</si>
  <si>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</si>
  <si>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</si>
  <si>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</si>
  <si>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</si>
  <si>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</si>
  <si>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</si>
  <si>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</si>
  <si>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</si>
  <si>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</si>
  <si>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</si>
  <si>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</si>
  <si>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</si>
  <si>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</si>
  <si>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</si>
  <si>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</si>
  <si>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25746</t>
  </si>
  <si>
    <t>INVANZ 1 G</t>
  </si>
  <si>
    <t>INF PLV SOL 1X1GM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</si>
  <si>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</si>
  <si>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</si>
  <si>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</si>
  <si>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</si>
  <si>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</si>
  <si>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</si>
  <si>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</si>
  <si>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</si>
  <si>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</si>
  <si>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</si>
  <si>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</si>
  <si>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</si>
  <si>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</si>
  <si>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</si>
  <si>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</si>
  <si>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</si>
  <si>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</si>
  <si>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</si>
  <si>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</si>
  <si>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</si>
  <si>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</si>
  <si>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</si>
  <si>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</si>
  <si>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</si>
  <si>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</si>
  <si>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</si>
  <si>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</si>
  <si>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</si>
  <si>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</si>
  <si>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</si>
  <si>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</si>
  <si>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</si>
  <si>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</si>
  <si>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</si>
  <si>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</si>
  <si>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</si>
  <si>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</si>
  <si>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</si>
  <si>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</si>
  <si>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</si>
  <si>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</si>
  <si>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</si>
  <si>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</si>
  <si>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</si>
  <si>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</si>
  <si>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</si>
  <si>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101069</t>
  </si>
  <si>
    <t>1069</t>
  </si>
  <si>
    <t>FUNGICIDIN LECIVA</t>
  </si>
  <si>
    <t>UNG 1X10GM</t>
  </si>
  <si>
    <t>165989</t>
  </si>
  <si>
    <t>65989</t>
  </si>
  <si>
    <t>MYCOMAX « INF. INFUZ</t>
  </si>
  <si>
    <t>50113008</t>
  </si>
  <si>
    <t>88336</t>
  </si>
  <si>
    <t>Haemate P 500 I.U.</t>
  </si>
  <si>
    <t>164881</t>
  </si>
  <si>
    <t>64881</t>
  </si>
  <si>
    <t>BEROTEC N 100 MCG</t>
  </si>
  <si>
    <t>INH SOL PSS200 DAV</t>
  </si>
  <si>
    <t>156926</t>
  </si>
  <si>
    <t>56926</t>
  </si>
  <si>
    <t>AQUA PRO INJECTIONE BRAUN</t>
  </si>
  <si>
    <t>INJ SOL 20X10ML-PLA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</si>
  <si>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</si>
  <si>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</si>
  <si>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</si>
  <si>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</si>
  <si>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</si>
  <si>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</si>
  <si>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</si>
  <si>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</si>
  <si>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</si>
  <si>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</si>
  <si>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</si>
  <si>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900438</t>
  </si>
  <si>
    <t>KL SOL.FORMALDEHYDI 10%,500G</t>
  </si>
  <si>
    <t>102439</t>
  </si>
  <si>
    <t>2439</t>
  </si>
  <si>
    <t>MARCAINE 0.5%</t>
  </si>
  <si>
    <t>INJ SOL5X20ML/100MG</t>
  </si>
  <si>
    <t>921251</t>
  </si>
  <si>
    <t>KL SOL.NOVIKOV 20G</t>
  </si>
  <si>
    <t>921459</t>
  </si>
  <si>
    <t>KL ZASYP NA RANY 100G</t>
  </si>
  <si>
    <t>500979</t>
  </si>
  <si>
    <t>KL MS HYDROG.PEROX. 3% 500g</t>
  </si>
  <si>
    <t>192143</t>
  </si>
  <si>
    <t>INJ SUS 5X1ML/7MG</t>
  </si>
  <si>
    <t>100802</t>
  </si>
  <si>
    <t>802</t>
  </si>
  <si>
    <t>GTT OPH 1X10ML</t>
  </si>
  <si>
    <t>100835</t>
  </si>
  <si>
    <t>835</t>
  </si>
  <si>
    <t>CALCIUM PANTHOTEN. SLOVAKOFARMA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</si>
  <si>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</si>
  <si>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</si>
  <si>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</si>
  <si>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</si>
  <si>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</si>
  <si>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</si>
  <si>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</si>
  <si>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</si>
  <si>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</si>
  <si>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102538</t>
  </si>
  <si>
    <t>2538</t>
  </si>
  <si>
    <t>HALOPERIDOL</t>
  </si>
  <si>
    <t>INJ 5X1ML/5MG</t>
  </si>
  <si>
    <t>104307</t>
  </si>
  <si>
    <t>4307</t>
  </si>
  <si>
    <t>NITRO POHL INFUS.</t>
  </si>
  <si>
    <t>INF 10X10ML/10MG</t>
  </si>
  <si>
    <t>107981</t>
  </si>
  <si>
    <t>7981</t>
  </si>
  <si>
    <t>INJ 10X2ML/1000MG</t>
  </si>
  <si>
    <t>109159</t>
  </si>
  <si>
    <t>9159</t>
  </si>
  <si>
    <t>HYLAK FORTE</t>
  </si>
  <si>
    <t>GTT 1X100ML</t>
  </si>
  <si>
    <t>114811</t>
  </si>
  <si>
    <t>14811</t>
  </si>
  <si>
    <t>KREON 25 000</t>
  </si>
  <si>
    <t>POR CPS DUR 50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</si>
  <si>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</si>
  <si>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</si>
  <si>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</si>
  <si>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</si>
  <si>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</si>
  <si>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</si>
  <si>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</si>
  <si>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</si>
  <si>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125366</t>
  </si>
  <si>
    <t>25366</t>
  </si>
  <si>
    <t>POR CPS ETD 90X20MG</t>
  </si>
  <si>
    <t>132917</t>
  </si>
  <si>
    <t>32917</t>
  </si>
  <si>
    <t>PREDUCTAL MR</t>
  </si>
  <si>
    <t>POR TBL RET 60X35MG</t>
  </si>
  <si>
    <t>158037</t>
  </si>
  <si>
    <t>58037</t>
  </si>
  <si>
    <t>BETALOC ZOK 50MG</t>
  </si>
  <si>
    <t>TBL RET 30X50MG</t>
  </si>
  <si>
    <t>158827</t>
  </si>
  <si>
    <t>58827</t>
  </si>
  <si>
    <t>FORTRANS</t>
  </si>
  <si>
    <t>PLV 1X4(SACKY)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</si>
  <si>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</si>
  <si>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</si>
  <si>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</si>
  <si>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</si>
  <si>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</si>
  <si>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</si>
  <si>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</si>
  <si>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</si>
  <si>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</si>
  <si>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</si>
  <si>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</si>
  <si>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</si>
  <si>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199333</t>
  </si>
  <si>
    <t>99333</t>
  </si>
  <si>
    <t>FUROSEMID BIOTIKA FORTE</t>
  </si>
  <si>
    <t>INJ 10X10ML/125MG</t>
  </si>
  <si>
    <t>843905</t>
  </si>
  <si>
    <t>103391</t>
  </si>
  <si>
    <t>MUCOSOLVAN</t>
  </si>
  <si>
    <t>POR GTT SOL+INH SOL 60ML</t>
  </si>
  <si>
    <t>844651</t>
  </si>
  <si>
    <t>101205</t>
  </si>
  <si>
    <t>PRESTARIUM NEO</t>
  </si>
  <si>
    <t>844738</t>
  </si>
  <si>
    <t>101227</t>
  </si>
  <si>
    <t>PRESTARIUM NEO FORTE</t>
  </si>
  <si>
    <t>844831</t>
  </si>
  <si>
    <t>DIGOXIN ORION INJ</t>
  </si>
  <si>
    <t>INJ SOL 25X1ML/0.25MG</t>
  </si>
  <si>
    <t>846758</t>
  </si>
  <si>
    <t>103387</t>
  </si>
  <si>
    <t>ACC INJEKT</t>
  </si>
  <si>
    <t>INJ SOL 5X3ML/300MG</t>
  </si>
  <si>
    <t>848335</t>
  </si>
  <si>
    <t>155782</t>
  </si>
  <si>
    <t>POR TBL NOB 100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</si>
  <si>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</si>
  <si>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</si>
  <si>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</si>
  <si>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</si>
  <si>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</si>
  <si>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</si>
  <si>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</si>
  <si>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</si>
  <si>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</si>
  <si>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</si>
  <si>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</si>
  <si>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</si>
  <si>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</si>
  <si>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</si>
  <si>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</si>
  <si>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</si>
  <si>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</si>
  <si>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</si>
  <si>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104304</t>
  </si>
  <si>
    <t>4304</t>
  </si>
  <si>
    <t>SULFASALAZIN K-EN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</si>
  <si>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</si>
  <si>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</si>
  <si>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</si>
  <si>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</si>
  <si>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</si>
  <si>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</si>
  <si>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</si>
  <si>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</si>
  <si>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157364</t>
  </si>
  <si>
    <t>57364</t>
  </si>
  <si>
    <t>AGGRENOX</t>
  </si>
  <si>
    <t>CPS RET 60</t>
  </si>
  <si>
    <t>169189</t>
  </si>
  <si>
    <t>69189</t>
  </si>
  <si>
    <t>EUTHYROX 50</t>
  </si>
  <si>
    <t>TBL 100X50RG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</si>
  <si>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</si>
  <si>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</si>
  <si>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</si>
  <si>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</si>
  <si>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</si>
  <si>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</si>
  <si>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</si>
  <si>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</si>
  <si>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110555</t>
  </si>
  <si>
    <t>10555</t>
  </si>
  <si>
    <t>PAR LQF 20X100ML-PE</t>
  </si>
  <si>
    <t>162597</t>
  </si>
  <si>
    <t>62597</t>
  </si>
  <si>
    <t>ENAP I.V.</t>
  </si>
  <si>
    <t>INJ 5X1ML/1.25MG</t>
  </si>
  <si>
    <t>177200</t>
  </si>
  <si>
    <t>SUXAMETHONIUM JODID VUAB 100 MG</t>
  </si>
  <si>
    <t>194916</t>
  </si>
  <si>
    <t>94916</t>
  </si>
  <si>
    <t>INJ 5X2ML/15MG</t>
  </si>
  <si>
    <t>100407</t>
  </si>
  <si>
    <t>407</t>
  </si>
  <si>
    <t>CALCIUM BIOTIKA</t>
  </si>
  <si>
    <t>INJ 10X10ML/1GM</t>
  </si>
  <si>
    <t>152334</t>
  </si>
  <si>
    <t>52334</t>
  </si>
  <si>
    <t>FORTECORTIN 4</t>
  </si>
  <si>
    <t>POR TBL NOB 20X4MG</t>
  </si>
  <si>
    <t>846609</t>
  </si>
  <si>
    <t>112584</t>
  </si>
  <si>
    <t>NEBIVOLOL SANDOZ 5 MG</t>
  </si>
  <si>
    <t>POR TBL NOB 14X5MG</t>
  </si>
  <si>
    <t>146692</t>
  </si>
  <si>
    <t>46692</t>
  </si>
  <si>
    <t>EUTHYROX 75</t>
  </si>
  <si>
    <t>TBL 100X75RG</t>
  </si>
  <si>
    <t>159392</t>
  </si>
  <si>
    <t>59392</t>
  </si>
  <si>
    <t>BROMHEXIN - EGIS</t>
  </si>
  <si>
    <t>SOL 1X60ML/120MG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</si>
  <si>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</si>
  <si>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</si>
  <si>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</si>
  <si>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</si>
  <si>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</si>
  <si>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</si>
  <si>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</si>
  <si>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</si>
  <si>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</si>
  <si>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</si>
  <si>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99886</t>
  </si>
  <si>
    <t>CINARIZIN LEK 25 MG</t>
  </si>
  <si>
    <t>POR TBL NOB 50X25MG</t>
  </si>
  <si>
    <t>847149</t>
  </si>
  <si>
    <t>124115</t>
  </si>
  <si>
    <t>PRESTANCE 10 MG/5 MG</t>
  </si>
  <si>
    <t>900071</t>
  </si>
  <si>
    <t>KL TBL MAGN.LACT 0,5G+B6 0,02G, 100TBL</t>
  </si>
  <si>
    <t>114329</t>
  </si>
  <si>
    <t>14329</t>
  </si>
  <si>
    <t>ALPHA D3 0.25 MCG</t>
  </si>
  <si>
    <t>POR CPSMOL30X0.25RG</t>
  </si>
  <si>
    <t>395927</t>
  </si>
  <si>
    <t>98237</t>
  </si>
  <si>
    <t>HYDROGENUHLIČITAN SODNÝ 8,4 (W/V)-BRAUN</t>
  </si>
  <si>
    <t>INF SOL 10X250ML</t>
  </si>
  <si>
    <t>166791</t>
  </si>
  <si>
    <t>66791</t>
  </si>
  <si>
    <t>DITROPAN</t>
  </si>
  <si>
    <t>TBL 30X5MG</t>
  </si>
  <si>
    <t>192204</t>
  </si>
  <si>
    <t>ELOCOM</t>
  </si>
  <si>
    <t>DRM UNG 1X15GM 0.1%</t>
  </si>
  <si>
    <t>121733</t>
  </si>
  <si>
    <t>21733</t>
  </si>
  <si>
    <t>VERAL 25 MG</t>
  </si>
  <si>
    <t>POR TBL ENT 30X25MG</t>
  </si>
  <si>
    <t>103761</t>
  </si>
  <si>
    <t>3761</t>
  </si>
  <si>
    <t>CHIROCAINE 5 MG/ML</t>
  </si>
  <si>
    <t>INJ CNC SOL 10X10ML</t>
  </si>
  <si>
    <t>911930</t>
  </si>
  <si>
    <t>KL KAL.PERMANGANAS 5 G</t>
  </si>
  <si>
    <t>846024</t>
  </si>
  <si>
    <t>100097</t>
  </si>
  <si>
    <t>VOLTAREN EMULGEL</t>
  </si>
  <si>
    <t>DRM GEL 1X100GM LAM</t>
  </si>
  <si>
    <t>849975</t>
  </si>
  <si>
    <t>136004</t>
  </si>
  <si>
    <t>TAFLOTAN 15 MIKROGRAMŮ/ML OČNÍ KAPKY, ROZTOK, JEDN</t>
  </si>
  <si>
    <t>OPH GTT SOL 30X0.3ML</t>
  </si>
  <si>
    <t>120461</t>
  </si>
  <si>
    <t>20461</t>
  </si>
  <si>
    <t>AMBROSAN KAPKY</t>
  </si>
  <si>
    <t>POR GTT SOL 1X100ML</t>
  </si>
  <si>
    <t>500472</t>
  </si>
  <si>
    <t>180169</t>
  </si>
  <si>
    <t>TANTUM VERDE MINT</t>
  </si>
  <si>
    <t>ORM PAS 20X3MG</t>
  </si>
  <si>
    <t>142150</t>
  </si>
  <si>
    <t>DONEPEZIL MYLAN 5 MG POTAHOVANÉ TABLETY</t>
  </si>
  <si>
    <t>POR TBL FLM 28X5MG</t>
  </si>
  <si>
    <t>164739</t>
  </si>
  <si>
    <t>64739</t>
  </si>
  <si>
    <t>TANTUM LEMON</t>
  </si>
  <si>
    <t>989039</t>
  </si>
  <si>
    <t>Menalind Profess.čist.pěna 400ml+čist.těl.ml.500ml</t>
  </si>
  <si>
    <t>397174</t>
  </si>
  <si>
    <t>306585</t>
  </si>
  <si>
    <t>IR  PosiFlush  1x 10 ml  Fresenius Kabi</t>
  </si>
  <si>
    <t>10 ml F1/1 v předplněné stříkačce</t>
  </si>
  <si>
    <t>202701</t>
  </si>
  <si>
    <t>POR TBL ENT 90X20MG</t>
  </si>
  <si>
    <t>115864</t>
  </si>
  <si>
    <t>15864</t>
  </si>
  <si>
    <t>TRITACE 10</t>
  </si>
  <si>
    <t>POR TBL NOB 30X10MG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</si>
  <si>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</si>
  <si>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</si>
  <si>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</si>
  <si>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</si>
  <si>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</si>
  <si>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</si>
  <si>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</si>
  <si>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</si>
  <si>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</si>
  <si>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</si>
  <si>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</si>
  <si>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</si>
  <si>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</si>
  <si>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</si>
  <si>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</si>
  <si>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</si>
  <si>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</si>
  <si>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</si>
  <si>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</si>
  <si>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</si>
  <si>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</si>
  <si>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</si>
  <si>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</si>
  <si>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184398</t>
  </si>
  <si>
    <t>84398</t>
  </si>
  <si>
    <t>NEURONTIN 100MG</t>
  </si>
  <si>
    <t>CPS 100X100MG</t>
  </si>
  <si>
    <t>184400</t>
  </si>
  <si>
    <t>84400</t>
  </si>
  <si>
    <t>NEURONTIN 300 MG</t>
  </si>
  <si>
    <t>POR CPS DUR 100X300MG</t>
  </si>
  <si>
    <t>187788</t>
  </si>
  <si>
    <t>TONARSSA 4 MG/5 MG</t>
  </si>
  <si>
    <t>846446</t>
  </si>
  <si>
    <t>124343</t>
  </si>
  <si>
    <t>CEZERA 5 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</si>
  <si>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</si>
  <si>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</si>
  <si>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</si>
  <si>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</si>
  <si>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</si>
  <si>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</si>
  <si>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</si>
  <si>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126786</t>
  </si>
  <si>
    <t>26786</t>
  </si>
  <si>
    <t>NOVORAPID 100 U/ML</t>
  </si>
  <si>
    <t>INJ SOL 1X10ML</t>
  </si>
  <si>
    <t>130160</t>
  </si>
  <si>
    <t>30160</t>
  </si>
  <si>
    <t>MIDAZOLAM TORREX 1MG/ML</t>
  </si>
  <si>
    <t>INJ 10X2ML/2MG</t>
  </si>
  <si>
    <t>117431</t>
  </si>
  <si>
    <t>17431</t>
  </si>
  <si>
    <t>CITALEC 20 ZENTIVA</t>
  </si>
  <si>
    <t>POR TBL FLM30X20MG</t>
  </si>
  <si>
    <t>845370</t>
  </si>
  <si>
    <t>105845</t>
  </si>
  <si>
    <t>MIRTAZAPIN ORION 15 MG</t>
  </si>
  <si>
    <t>POR TBL DIS 90X15MG</t>
  </si>
  <si>
    <t>187804</t>
  </si>
  <si>
    <t>TONARSSA 8 MG/5 MG</t>
  </si>
  <si>
    <t>849266</t>
  </si>
  <si>
    <t>162444</t>
  </si>
  <si>
    <t xml:space="preserve">SUFENTANIL TORREX 5 MCG/ML </t>
  </si>
  <si>
    <t>INJ SOL 5X2ML/10RG</t>
  </si>
  <si>
    <t>195947</t>
  </si>
  <si>
    <t>95947</t>
  </si>
  <si>
    <t>AMINOMIX 2 NOVUM</t>
  </si>
  <si>
    <t>INF SOL4X2000ML</t>
  </si>
  <si>
    <t>103414</t>
  </si>
  <si>
    <t>3414</t>
  </si>
  <si>
    <t>NUTRIFLEX PERI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</si>
  <si>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</si>
  <si>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</si>
  <si>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</si>
  <si>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</si>
  <si>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</si>
  <si>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</si>
  <si>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133322</t>
  </si>
  <si>
    <t>33322</t>
  </si>
  <si>
    <t>NUTRIDRINK S ČOKOL. PŘÍCHUTÍ</t>
  </si>
  <si>
    <t>POR SOL 1X200ML</t>
  </si>
  <si>
    <t>847098</t>
  </si>
  <si>
    <t>33705</t>
  </si>
  <si>
    <t>NUTRIDRINK S PŘÍCH. VANILKOVOU 200ml</t>
  </si>
  <si>
    <t>101066</t>
  </si>
  <si>
    <t>1066</t>
  </si>
  <si>
    <t>FRAMYKOIN</t>
  </si>
  <si>
    <t>101076</t>
  </si>
  <si>
    <t>1076</t>
  </si>
  <si>
    <t>OPHTHALMO-FRAMYKOIN</t>
  </si>
  <si>
    <t>120605</t>
  </si>
  <si>
    <t>20605</t>
  </si>
  <si>
    <t>COLOMYCIN INJEKCE 1000000 IU</t>
  </si>
  <si>
    <t>INJ PLV SOL 10X1MU</t>
  </si>
  <si>
    <t>103952</t>
  </si>
  <si>
    <t>3952</t>
  </si>
  <si>
    <t>AMIKIN</t>
  </si>
  <si>
    <t>INJ 1X2ML/500MG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</si>
  <si>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</si>
  <si>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</si>
  <si>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</si>
  <si>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</si>
  <si>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</si>
  <si>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</si>
  <si>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</si>
  <si>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166137</t>
  </si>
  <si>
    <t>66137</t>
  </si>
  <si>
    <t>OFLOXIN INF</t>
  </si>
  <si>
    <t>INF 1X100ML/200MG</t>
  </si>
  <si>
    <t>117170</t>
  </si>
  <si>
    <t>17170</t>
  </si>
  <si>
    <t>BELOGENT KRÉM</t>
  </si>
  <si>
    <t>CRM 1X30GM</t>
  </si>
  <si>
    <t>166036</t>
  </si>
  <si>
    <t>66036</t>
  </si>
  <si>
    <t>MYCOMAX 100</t>
  </si>
  <si>
    <t>CPS 28X100MG</t>
  </si>
  <si>
    <t>6480</t>
  </si>
  <si>
    <t>Ocplex 20ml 500 I.U. Phoenix</t>
  </si>
  <si>
    <t>Traumatologické oddělení, lůžkové oddělení 27</t>
  </si>
  <si>
    <t>Traumatologické oddělení, ambulance</t>
  </si>
  <si>
    <t>Traumatologické oddělení, JIP 27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</si>
  <si>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</si>
  <si>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</si>
  <si>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</si>
  <si>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</si>
  <si>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</si>
  <si>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3131 - Traumatologické oddělení, JIP 27</t>
  </si>
  <si>
    <t>3111 - Traumatologické oddělení, lůžkové oddělení 27</t>
  </si>
  <si>
    <t>N06DA02 - Donepezil</t>
  </si>
  <si>
    <t>B01AC04 - Klopidogrel</t>
  </si>
  <si>
    <t>H03AA01 - Levothyroxin, sodná sůl</t>
  </si>
  <si>
    <t>J01MA01 - Ofloxacin</t>
  </si>
  <si>
    <t>A06AD11 - Laktulóza</t>
  </si>
  <si>
    <t>N03AX12 - Gabapentin</t>
  </si>
  <si>
    <t>A10AB05 - Inzulin aspart</t>
  </si>
  <si>
    <t>J01DH51 - Imipenem a enzymový inhibitor</t>
  </si>
  <si>
    <t>A10BB12 - Glimepirid</t>
  </si>
  <si>
    <t>M01AX17 - Nimesulid</t>
  </si>
  <si>
    <t>B01AA03 - Warfarin</t>
  </si>
  <si>
    <t>N06AB06 - Sertralin</t>
  </si>
  <si>
    <t>B01AB06 - Nadroparin</t>
  </si>
  <si>
    <t>J01DB04 - Cefazolin</t>
  </si>
  <si>
    <t>A02BC02 - Pantoprazol</t>
  </si>
  <si>
    <t>J01FA10 - Azithromycin</t>
  </si>
  <si>
    <t>C01BD01 - Amiodaron</t>
  </si>
  <si>
    <t>J01XA01 - Vankomycin</t>
  </si>
  <si>
    <t>C07AB05 - Betaxolol</t>
  </si>
  <si>
    <t>N02AX02 - Tramadol</t>
  </si>
  <si>
    <t>C07AB07 - Bisoprolol</t>
  </si>
  <si>
    <t>N05CD08 - Midazolam</t>
  </si>
  <si>
    <t>C08CA01 - Amlodipin</t>
  </si>
  <si>
    <t>N06AX11 - Mirtazapin</t>
  </si>
  <si>
    <t>C08CA08 - Nitrendipin</t>
  </si>
  <si>
    <t>A02BA03 - Famotidin</t>
  </si>
  <si>
    <t>C09AA04 - Perindopril</t>
  </si>
  <si>
    <t>J01DC02 - Cefuroxim</t>
  </si>
  <si>
    <t>C09AA05 - Ramipril</t>
  </si>
  <si>
    <t>J01FA09 - Klarithromycin</t>
  </si>
  <si>
    <t>C09BA04 - Perindopril a diuretika</t>
  </si>
  <si>
    <t>J01FF01 - Klindamycin</t>
  </si>
  <si>
    <t>C09BA06 - Chinapril a diuretika</t>
  </si>
  <si>
    <t>J01MA02 - Ciprofloxacin</t>
  </si>
  <si>
    <t>C09BB04 - Perindopril a amlodipin</t>
  </si>
  <si>
    <t>J02AC01 - Flukonazol</t>
  </si>
  <si>
    <t>C09CA01 - Losartan</t>
  </si>
  <si>
    <t>N01AH03 - Sufentanyl</t>
  </si>
  <si>
    <t>C09DA01 - Losartan a diuretika</t>
  </si>
  <si>
    <t>N03AG01 - Kyselina valproová</t>
  </si>
  <si>
    <t>C10AA05 - Atorvastatin</t>
  </si>
  <si>
    <t>N05BA12 - Alprazolam</t>
  </si>
  <si>
    <t>G04CB01 - Finasterid</t>
  </si>
  <si>
    <t>N06AB04 - Citalopram</t>
  </si>
  <si>
    <t>H02AB04 - Methylprednisolon</t>
  </si>
  <si>
    <t>N06AB10 - Escitalopram</t>
  </si>
  <si>
    <t>N07CA01 - Betahistin</t>
  </si>
  <si>
    <t>A02BC03 - Lansoprazol</t>
  </si>
  <si>
    <t>R03AC02 - Salbutamol</t>
  </si>
  <si>
    <t>R06AE09 - Levocetirizin</t>
  </si>
  <si>
    <t>R06AE07 - Cetirizin</t>
  </si>
  <si>
    <t>J01AA12 - Tigecyklin</t>
  </si>
  <si>
    <t>V06XX - Potraviny pro zvláštní lékařské účely (PZLÚ)</t>
  </si>
  <si>
    <t>J01CR01 - Ampicilin a enzymový inhibitor</t>
  </si>
  <si>
    <t>J01CR02 - Amoxicilin a enzymový inhibitor</t>
  </si>
  <si>
    <t>A02BC02</t>
  </si>
  <si>
    <t>A02BC03</t>
  </si>
  <si>
    <t>LANZUL 30 MG</t>
  </si>
  <si>
    <t>POR CPS DUR 28X30MG</t>
  </si>
  <si>
    <t>B01AA03</t>
  </si>
  <si>
    <t>WARFARIN ORION 3 MG</t>
  </si>
  <si>
    <t>POR TBL NOB 100X3MG</t>
  </si>
  <si>
    <t>B01AB06</t>
  </si>
  <si>
    <t>INJ SOL 10X5ML/47.5KU</t>
  </si>
  <si>
    <t>B01AC04</t>
  </si>
  <si>
    <t>C01BD01</t>
  </si>
  <si>
    <t>POR TBL NOB 30X200MG</t>
  </si>
  <si>
    <t>C07AB07</t>
  </si>
  <si>
    <t>C08CA08</t>
  </si>
  <si>
    <t>C09AA04</t>
  </si>
  <si>
    <t>C09BA04</t>
  </si>
  <si>
    <t>C09BA06</t>
  </si>
  <si>
    <t>ACCUZIDE 10</t>
  </si>
  <si>
    <t>C09CA01</t>
  </si>
  <si>
    <t>POR TBL FLM 90X50MG</t>
  </si>
  <si>
    <t>C09DA01</t>
  </si>
  <si>
    <t>C10AA05</t>
  </si>
  <si>
    <t>SORTIS 10 MG</t>
  </si>
  <si>
    <t>SORTIS 20 MG</t>
  </si>
  <si>
    <t>G04CB01</t>
  </si>
  <si>
    <t>H02AB04</t>
  </si>
  <si>
    <t>SOLU-MEDROL 62,5 MG/ML</t>
  </si>
  <si>
    <t>INJ PSO LQF 125MG+2ML</t>
  </si>
  <si>
    <t>INJ PSO LQF 1GM+16ML</t>
  </si>
  <si>
    <t>H03AA01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</si>
  <si>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</si>
  <si>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</si>
  <si>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</si>
  <si>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</si>
  <si>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</si>
  <si>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</si>
  <si>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</si>
  <si>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</si>
  <si>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</si>
  <si>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</si>
  <si>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</si>
  <si>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</si>
  <si>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</si>
  <si>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ZINACEF 1,5 G</t>
  </si>
  <si>
    <t>J01DH51</t>
  </si>
  <si>
    <t>J01FA10</t>
  </si>
  <si>
    <t>J01FF01</t>
  </si>
  <si>
    <t>DALACIN C</t>
  </si>
  <si>
    <t>INJ SOL 1X4ML/600MG</t>
  </si>
  <si>
    <t>J01MA02</t>
  </si>
  <si>
    <t>J01XA01</t>
  </si>
  <si>
    <t>EDICIN 1 G</t>
  </si>
  <si>
    <t>J02AC01</t>
  </si>
  <si>
    <t>MYCOMAX INF</t>
  </si>
  <si>
    <t>INF SOL 100ML/200MG</t>
  </si>
  <si>
    <t>M01AX17</t>
  </si>
  <si>
    <t>POR TBL NOB 15X100MG</t>
  </si>
  <si>
    <t>POR TBL NOB 30X100MG</t>
  </si>
  <si>
    <t>N02AX02</t>
  </si>
  <si>
    <t>POR TBL PRO 10X100MG</t>
  </si>
  <si>
    <t>N03AG01</t>
  </si>
  <si>
    <t>DEPAKINE CHRONO 500 MG SÉCABLE</t>
  </si>
  <si>
    <t>POR TBL RET 30X500MG</t>
  </si>
  <si>
    <t>N05BA12</t>
  </si>
  <si>
    <t>XANAX 0,25 MG</t>
  </si>
  <si>
    <t>POR TBL NOB 30X0.25MG</t>
  </si>
  <si>
    <t>N06AB04</t>
  </si>
  <si>
    <t>POR TBL FLM 30X10 MG</t>
  </si>
  <si>
    <t>N06AB06</t>
  </si>
  <si>
    <t>ZOLOFT 50 MG</t>
  </si>
  <si>
    <t>POR TBL FLM 28X50MG</t>
  </si>
  <si>
    <t>N06AB10</t>
  </si>
  <si>
    <t>N07CA01</t>
  </si>
  <si>
    <t>V06XX</t>
  </si>
  <si>
    <t>A02BA03</t>
  </si>
  <si>
    <t>POR TBL ENT 28X40MG I</t>
  </si>
  <si>
    <t>A06AD11</t>
  </si>
  <si>
    <t>A10AB05</t>
  </si>
  <si>
    <t>A10BB12</t>
  </si>
  <si>
    <t>C07AB05</t>
  </si>
  <si>
    <t>C08CA01</t>
  </si>
  <si>
    <t>C09AA05</t>
  </si>
  <si>
    <t>TRITACE 10 MG</t>
  </si>
  <si>
    <t>C09BB04</t>
  </si>
  <si>
    <t>J01FA09</t>
  </si>
  <si>
    <t>INF PLV SOL 1X500MG</t>
  </si>
  <si>
    <t>J01MA01</t>
  </si>
  <si>
    <t>INF SOL 1X100ML/200MG</t>
  </si>
  <si>
    <t>POR CPS DUR 28X100MG</t>
  </si>
  <si>
    <t>N01AH03</t>
  </si>
  <si>
    <t>SUFENTANIL TORREX 5 MCG/ML</t>
  </si>
  <si>
    <t>N03AX12</t>
  </si>
  <si>
    <t>NEURONTIN 100 MG</t>
  </si>
  <si>
    <t>POR CPS DUR 100X100MG</t>
  </si>
  <si>
    <t>N05CD08</t>
  </si>
  <si>
    <t>MIDAZOLAM TORREX 1 MG/ML</t>
  </si>
  <si>
    <t>INJ SOL 10X2ML/2MG</t>
  </si>
  <si>
    <t>POR TBL FLM 30X20 MG</t>
  </si>
  <si>
    <t>N06AX11</t>
  </si>
  <si>
    <t>N06DA02</t>
  </si>
  <si>
    <t>R03AC02</t>
  </si>
  <si>
    <t>R06AE07</t>
  </si>
  <si>
    <t>R06AE09</t>
  </si>
  <si>
    <t>NUTRIDRINK S PŘÍCHUTÍ ČOKOLÁDOVOU</t>
  </si>
  <si>
    <t>NUTRIDRINK S PŘÍCHUTÍ VANILKOVOU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</si>
  <si>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</si>
  <si>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</si>
  <si>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</si>
  <si>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</si>
  <si>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</si>
  <si>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</si>
  <si>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</si>
  <si>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</si>
  <si>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</si>
  <si>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</si>
  <si>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</si>
  <si>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</si>
  <si>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</si>
  <si>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</si>
  <si>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Bébarová Linda</t>
  </si>
  <si>
    <t>Čižmář Igor</t>
  </si>
  <si>
    <t>Čurlejová Eva</t>
  </si>
  <si>
    <t>Dospěl Ivo</t>
  </si>
  <si>
    <t>Dráč Pavel</t>
  </si>
  <si>
    <t>Freiwald Jaromír</t>
  </si>
  <si>
    <t>Homza Miroslav</t>
  </si>
  <si>
    <t>Knápek Michal</t>
  </si>
  <si>
    <t>Konečný Jakub</t>
  </si>
  <si>
    <t>Korpa Pavel</t>
  </si>
  <si>
    <t>Kovařík Jan</t>
  </si>
  <si>
    <t>Mysliveček Igor</t>
  </si>
  <si>
    <t>Palčák Ján</t>
  </si>
  <si>
    <t>Sedlák Pavel</t>
  </si>
  <si>
    <t>Skoumal Pavel</t>
  </si>
  <si>
    <t>Špiroch Petr</t>
  </si>
  <si>
    <t>Vinter Radim</t>
  </si>
  <si>
    <t>Zborovjan Peter</t>
  </si>
  <si>
    <t>Nadroparin</t>
  </si>
  <si>
    <t>Sultamicilin</t>
  </si>
  <si>
    <t>POR TBL FLM 12X375MG</t>
  </si>
  <si>
    <t>Ambroxol</t>
  </si>
  <si>
    <t>AMBROBENE 30 MG</t>
  </si>
  <si>
    <t>POR TBL NOB 20X30MG</t>
  </si>
  <si>
    <t>Amoxicilin a enzymový inhibitor</t>
  </si>
  <si>
    <t>Bromazepam</t>
  </si>
  <si>
    <t>LEXAURIN 1,5</t>
  </si>
  <si>
    <t>POR TBL NOB 30X1.5MG</t>
  </si>
  <si>
    <t>Cefuroxim</t>
  </si>
  <si>
    <t>47728</t>
  </si>
  <si>
    <t>POR TBL FLM 14X500MG</t>
  </si>
  <si>
    <t>Ciprofloxacin</t>
  </si>
  <si>
    <t>15658</t>
  </si>
  <si>
    <t>CIPLOX 500</t>
  </si>
  <si>
    <t>15659</t>
  </si>
  <si>
    <t>POR TBL FLM 50X500MG</t>
  </si>
  <si>
    <t>Diklofenak</t>
  </si>
  <si>
    <t>119672</t>
  </si>
  <si>
    <t>DICLOFENAC DUO PHARMASWISS 75 MG</t>
  </si>
  <si>
    <t>POR CPS RDR 30X75MG</t>
  </si>
  <si>
    <t>Chlorid draselný</t>
  </si>
  <si>
    <t>17188</t>
  </si>
  <si>
    <t>Jiná</t>
  </si>
  <si>
    <t>999999</t>
  </si>
  <si>
    <t>Jiný</t>
  </si>
  <si>
    <t>Jiná antibiotika pro lokální aplikaci</t>
  </si>
  <si>
    <t>DRM UNG 1X10GM</t>
  </si>
  <si>
    <t>Jiná kapiláry stabilizující látky</t>
  </si>
  <si>
    <t>202700</t>
  </si>
  <si>
    <t>POR TBL ENT 60X20MG</t>
  </si>
  <si>
    <t>Klindamycin</t>
  </si>
  <si>
    <t>32060</t>
  </si>
  <si>
    <t>INJ SOL 2X0.6ML</t>
  </si>
  <si>
    <t>59810</t>
  </si>
  <si>
    <t>FRAXIPARINE FORTE</t>
  </si>
  <si>
    <t>INJ SOL 10X1ML</t>
  </si>
  <si>
    <t>Nimesulid</t>
  </si>
  <si>
    <t>12894</t>
  </si>
  <si>
    <t>POR GRA SUS 15SÁČ I</t>
  </si>
  <si>
    <t>Paracetamol</t>
  </si>
  <si>
    <t>59092</t>
  </si>
  <si>
    <t>POR TBL NOB 20X500MG</t>
  </si>
  <si>
    <t>Pentoxifylin</t>
  </si>
  <si>
    <t>53479</t>
  </si>
  <si>
    <t>TRENTAL 400</t>
  </si>
  <si>
    <t>POR TBL RET 20X400MG</t>
  </si>
  <si>
    <t>Piracetam</t>
  </si>
  <si>
    <t>11240</t>
  </si>
  <si>
    <t>GERATAM 1200 MG</t>
  </si>
  <si>
    <t>POR TBL FLM 20X1200MG</t>
  </si>
  <si>
    <t>Různé jiné kombinace železa</t>
  </si>
  <si>
    <t>97402</t>
  </si>
  <si>
    <t>POR TBL FLM 50X100MG</t>
  </si>
  <si>
    <t>Sodná sůl metamizolu</t>
  </si>
  <si>
    <t>NOVALGIN TABLETY</t>
  </si>
  <si>
    <t>POR TBL FLM 20X500MG</t>
  </si>
  <si>
    <t>Sulfamethoxazol a trimethoprim</t>
  </si>
  <si>
    <t>3377</t>
  </si>
  <si>
    <t>BISEPTOL 480</t>
  </si>
  <si>
    <t>POR TBL NOB 20X480MG</t>
  </si>
  <si>
    <t>Tramadol</t>
  </si>
  <si>
    <t>12687</t>
  </si>
  <si>
    <t>TRAMAL RETARD TABLETY 100 MG</t>
  </si>
  <si>
    <t>POR TBL PRO 30X100MG</t>
  </si>
  <si>
    <t>32086</t>
  </si>
  <si>
    <t>TRALGIT</t>
  </si>
  <si>
    <t>POR CPS DUR 20X50MG</t>
  </si>
  <si>
    <t>59672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</si>
  <si>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</si>
  <si>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</si>
  <si>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</si>
  <si>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</si>
  <si>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</si>
  <si>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</si>
  <si>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45389</t>
  </si>
  <si>
    <t>PUNČOCHY KOMPRESNÍ STEHENNÍ II.K.T.</t>
  </si>
  <si>
    <t>MAXIS COMFORT A-G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</si>
  <si>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</si>
  <si>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</si>
  <si>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</si>
  <si>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</si>
  <si>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</si>
  <si>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11974</t>
  </si>
  <si>
    <t>BERLE FRANCOUZSKÁ PŘEDLOKETNí SPECIÁLNÍ 222 KL-SC</t>
  </si>
  <si>
    <t>VYMĚKČENÉ DRŽADLO,BAREVNÁ,NASTAVITELNÁ 76-96CM, DO 130KG</t>
  </si>
  <si>
    <t>140360</t>
  </si>
  <si>
    <t>BERLE PODPAŽNÍ DURALOVÁ DPB 10</t>
  </si>
  <si>
    <t>VELIKOST STŘEDNÍ,DLOUHÁ A DĚTSKÁ,130 KG VYMĚKČENÁ RUKOJEŤ A PODPAŽNÍ NÁVLEK</t>
  </si>
  <si>
    <t>Pomůcky ortopedickoprotetické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</si>
  <si>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</si>
  <si>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</si>
  <si>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</si>
  <si>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</si>
  <si>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</si>
  <si>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</si>
  <si>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</si>
  <si>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</si>
  <si>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</si>
  <si>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</si>
  <si>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</si>
  <si>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</si>
  <si>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</si>
  <si>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</si>
  <si>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</si>
  <si>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</si>
  <si>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</si>
  <si>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63749</t>
  </si>
  <si>
    <t>ZÁVĚS RAMENNÍ</t>
  </si>
  <si>
    <t>93530</t>
  </si>
  <si>
    <t>ORTÉZA ZÁDOVÁ LOMBAX DORSO 0845</t>
  </si>
  <si>
    <t>VYSOKÁ ZÁDOVÁ ORTÉZA (ROZSAH TH-LS),KOVOVÉ DLAHY A DOPÍNACÍ TAHY</t>
  </si>
  <si>
    <t>Doxycyklin</t>
  </si>
  <si>
    <t>POR TBL NOB 10X200MG</t>
  </si>
  <si>
    <t>32063</t>
  </si>
  <si>
    <t>INJ SOL 10X0.8ML</t>
  </si>
  <si>
    <t>Další osteosyntetický materiál</t>
  </si>
  <si>
    <t>72769</t>
  </si>
  <si>
    <t>3-D DLAHA FIXAČNÍ, VELIKOST XS, TITAN</t>
  </si>
  <si>
    <t>57-05192,1,0,5,7</t>
  </si>
  <si>
    <t>PUNČOCHY KOMPRESNÍ STEHENNÍ              II.K.T.</t>
  </si>
  <si>
    <t>MAXIS COMFORT  A-G</t>
  </si>
  <si>
    <t>883</t>
  </si>
  <si>
    <t>14CM5M,PÁSKOVANÁ DO SUPERIORU DÉLKA,1KS</t>
  </si>
  <si>
    <t>23883</t>
  </si>
  <si>
    <t>NÁSTAVEC NA WC PLASTOVÝ 508 A</t>
  </si>
  <si>
    <t>VÝŠKA 15CM</t>
  </si>
  <si>
    <t>93893</t>
  </si>
  <si>
    <t>CHODTÍKO ČTYŘKOLKA QUATRO MARATHON</t>
  </si>
  <si>
    <t>VÝŠKOVĚ STAVITELNÉ, SEDÁTKO, VČ. DOPLŇKŮ - KOŠÍK,  PODNOS, NOSNOST 130KG</t>
  </si>
  <si>
    <t>63742</t>
  </si>
  <si>
    <t>ORTÉZA LOKETNÍ</t>
  </si>
  <si>
    <t>NASTAVITELNÝ ROZSAH POHYBU 0. - 120.</t>
  </si>
  <si>
    <t>93224</t>
  </si>
  <si>
    <t>ORTÉZA ZÁPĚSTÍ A PALCE RUKY PAN 5.05</t>
  </si>
  <si>
    <t>PRAVÁ, LEVÁ, VEL. S,M,L,XL</t>
  </si>
  <si>
    <t>192247</t>
  </si>
  <si>
    <t>AMBROBENE 75 MG</t>
  </si>
  <si>
    <t>POR CPS PRO 20X75MG</t>
  </si>
  <si>
    <t>15653</t>
  </si>
  <si>
    <t>CIPLOX 250</t>
  </si>
  <si>
    <t>POR TBL FLM 10X250MG</t>
  </si>
  <si>
    <t>POR TBL ENT 30X20MG</t>
  </si>
  <si>
    <t>20026</t>
  </si>
  <si>
    <t>AGAPURIN SR 400</t>
  </si>
  <si>
    <t>POR TBL PRO 20X400 MG</t>
  </si>
  <si>
    <t>59673</t>
  </si>
  <si>
    <t>POR TBL PRO 50X100MG</t>
  </si>
  <si>
    <t>Tramadol, kombinace</t>
  </si>
  <si>
    <t>201609</t>
  </si>
  <si>
    <t>ZALDIAR</t>
  </si>
  <si>
    <t>11660</t>
  </si>
  <si>
    <t>ORTÉZA ZÁPĚSTÍ DLOUHÁ PAN 5.02</t>
  </si>
  <si>
    <t>S DLAHOU, VELIKOST M,L,XL, PRAVÁ-LEVÁ</t>
  </si>
  <si>
    <t>11662</t>
  </si>
  <si>
    <t>ORTÉZA PRSTŮ RUKY PAN 5.04</t>
  </si>
  <si>
    <t>S DLAHOU, VELIKOST S,M,L, UNIVERZÁLNÍ PRO PRAVOU A LEVOU RUKU</t>
  </si>
  <si>
    <t>93897</t>
  </si>
  <si>
    <t>LÍMEC KRČNÍ TYP PHILADELPHIA PAN 1.02</t>
  </si>
  <si>
    <t>DVOUDÍLNÝ, STAVITELNÝ</t>
  </si>
  <si>
    <t>22322</t>
  </si>
  <si>
    <t>ORTÉZA KOLENNÍHO KLOUBU PEVNÁ</t>
  </si>
  <si>
    <t>S FLEXÍ 0 ST.A,ORTIKA OR 3A,VELIKOSTI XS,S,M,L,XL</t>
  </si>
  <si>
    <t>Metronidazol</t>
  </si>
  <si>
    <t>POR TBL NOB 20X250MG</t>
  </si>
  <si>
    <t>138839</t>
  </si>
  <si>
    <t>DORETA 37,5 MG/325 MG</t>
  </si>
  <si>
    <t>POR TBL FLM 10</t>
  </si>
  <si>
    <t>132654</t>
  </si>
  <si>
    <t>132601</t>
  </si>
  <si>
    <t>LEXAURIN 3</t>
  </si>
  <si>
    <t>POR TBL NOB 30X3MG</t>
  </si>
  <si>
    <t>Hořčík (různé sole v kombinaci)</t>
  </si>
  <si>
    <t>POR GRA SOL 30</t>
  </si>
  <si>
    <t>Kyselina acetylsalicylová</t>
  </si>
  <si>
    <t>200213</t>
  </si>
  <si>
    <t>ANOPYRIN 100 MG</t>
  </si>
  <si>
    <t>POR TBL NOB 1X20X100MG</t>
  </si>
  <si>
    <t>Kyselina ursodeoxycholová</t>
  </si>
  <si>
    <t>97864</t>
  </si>
  <si>
    <t>URSOSAN</t>
  </si>
  <si>
    <t>POR CPS DUR 50X250MG</t>
  </si>
  <si>
    <t>Léčiva k terapii onemocnění jater</t>
  </si>
  <si>
    <t>181293</t>
  </si>
  <si>
    <t>ESSENTIALE FORTE 600 MG</t>
  </si>
  <si>
    <t>POR CPS DUR 30X600MG</t>
  </si>
  <si>
    <t>Omeprazol</t>
  </si>
  <si>
    <t>POR CPS ETD 28X20MG SKLO</t>
  </si>
  <si>
    <t>17103</t>
  </si>
  <si>
    <t>LOSEPRAZOL 20 MG</t>
  </si>
  <si>
    <t>POR CPS ETD 14X20MG</t>
  </si>
  <si>
    <t>75023</t>
  </si>
  <si>
    <t>COTRIMOXAZOL AL FORTE</t>
  </si>
  <si>
    <t>POR TBL NOB 20X960MG</t>
  </si>
  <si>
    <t>Tiaprid</t>
  </si>
  <si>
    <t>48577</t>
  </si>
  <si>
    <t>POR TBL NOB 20X100MG</t>
  </si>
  <si>
    <t>138841</t>
  </si>
  <si>
    <t>17925</t>
  </si>
  <si>
    <t>POR TBL FLM 20</t>
  </si>
  <si>
    <t>8</t>
  </si>
  <si>
    <t>ŠROUB KORTIKÁLNÍ VELKÝ FRAGMENT OCEL</t>
  </si>
  <si>
    <t>ŠROUB KORTIKÁLNÍ PR. 4.5 MM, DÉLKA 125-140 MM, OCEL   214.125-140</t>
  </si>
  <si>
    <t>878</t>
  </si>
  <si>
    <t>8CMX5M,PÁSKOVANÁ DO SUPERIORU,1KS</t>
  </si>
  <si>
    <t>11657</t>
  </si>
  <si>
    <t>ORTÉZA LOKTE S LIMITACÍ PAN 4.02</t>
  </si>
  <si>
    <t>FLEXE A EXTENZE PO 10 ST. VELIKOST S,M,L, UNIV. PRO PRAVOU A LEVOU RUKU</t>
  </si>
  <si>
    <t>93834</t>
  </si>
  <si>
    <t>ORTÉZA ZÁPĚSTÍ EXOFORM</t>
  </si>
  <si>
    <t>S TVAROVATELNOU PALMÁRNÍ DLAHOU</t>
  </si>
  <si>
    <t>85524</t>
  </si>
  <si>
    <t>AMOKSIKLAV 375 MG</t>
  </si>
  <si>
    <t>POR TBL FLM 21X375MG</t>
  </si>
  <si>
    <t>Diazepam</t>
  </si>
  <si>
    <t>DIAZEPAM SLOVAKOFARMA 5 MG</t>
  </si>
  <si>
    <t>POR TBL NOB 20X5MG</t>
  </si>
  <si>
    <t>111934</t>
  </si>
  <si>
    <t>Jiná antiinfektiva</t>
  </si>
  <si>
    <t>OPH GTT SOL 1X10ML SKLO</t>
  </si>
  <si>
    <t>151142</t>
  </si>
  <si>
    <t>Losartan</t>
  </si>
  <si>
    <t>10604</t>
  </si>
  <si>
    <t>LORISTA 50</t>
  </si>
  <si>
    <t>122112</t>
  </si>
  <si>
    <t>APO-OME 20</t>
  </si>
  <si>
    <t>Prednison</t>
  </si>
  <si>
    <t>PREDNISON 20 LÉČIVA</t>
  </si>
  <si>
    <t>POR TBL NOB 20X20MG</t>
  </si>
  <si>
    <t>119653</t>
  </si>
  <si>
    <t>POR TBL FLM 60X100MG</t>
  </si>
  <si>
    <t>Theofylin</t>
  </si>
  <si>
    <t>44304</t>
  </si>
  <si>
    <t>EUPHYLLIN CR N 200</t>
  </si>
  <si>
    <t>POR CPS PRO 20X200MG</t>
  </si>
  <si>
    <t>Warfarin</t>
  </si>
  <si>
    <t>94114</t>
  </si>
  <si>
    <t>WARFARIN ORION 5 MG</t>
  </si>
  <si>
    <t>POR TBL NOB 100X5MG</t>
  </si>
  <si>
    <t>11652</t>
  </si>
  <si>
    <t>ORTÉZA KLAVIKULÁRNÍ PAN 2.05</t>
  </si>
  <si>
    <t>VELIKOST S,M,L,XL, UNIVERZÁLNÍ PRO PRAVÉ A LEVÉ RAMENO</t>
  </si>
  <si>
    <t>3837</t>
  </si>
  <si>
    <t>POR TBL NOB 10X500MG</t>
  </si>
  <si>
    <t>200529</t>
  </si>
  <si>
    <t>AUGMENTIN 1 G</t>
  </si>
  <si>
    <t>POR TBL FLM 20X1GM</t>
  </si>
  <si>
    <t>Famotidin</t>
  </si>
  <si>
    <t>59595</t>
  </si>
  <si>
    <t>FAMOSAN 20 MG</t>
  </si>
  <si>
    <t>POR TBL FLM 50X20MG</t>
  </si>
  <si>
    <t>Flukonazol</t>
  </si>
  <si>
    <t>66035</t>
  </si>
  <si>
    <t>POR CPS DUR 70X100MG</t>
  </si>
  <si>
    <t>155872</t>
  </si>
  <si>
    <t>4306</t>
  </si>
  <si>
    <t>TRAMAL TOBOLKY 50 MG</t>
  </si>
  <si>
    <t>POR CPS DUR 20X50MG I</t>
  </si>
  <si>
    <t>Vitamin B1 v kombinaci s vitaminem B6 a/nebo B12</t>
  </si>
  <si>
    <t>42475</t>
  </si>
  <si>
    <t>MILGAMMA</t>
  </si>
  <si>
    <t>POR TBL OBD 20</t>
  </si>
  <si>
    <t>Ibuprofen, kombinace</t>
  </si>
  <si>
    <t>11024</t>
  </si>
  <si>
    <t>MODAFEN</t>
  </si>
  <si>
    <t>POR TBL FLM 24</t>
  </si>
  <si>
    <t>84256</t>
  </si>
  <si>
    <t>ACYLPYRIN</t>
  </si>
  <si>
    <t>25364</t>
  </si>
  <si>
    <t>POR CPS ETD 14X20MG SKLO</t>
  </si>
  <si>
    <t>Rutosid, kombinace</t>
  </si>
  <si>
    <t>98194</t>
  </si>
  <si>
    <t>CYCLO 3 FORT</t>
  </si>
  <si>
    <t>POR CPS DUR 30</t>
  </si>
  <si>
    <t>140202</t>
  </si>
  <si>
    <t>DLAHA PRSTOVÁ OVAL-8</t>
  </si>
  <si>
    <t>VELIKOSTI 2 - 15, P1008-X</t>
  </si>
  <si>
    <t>78081</t>
  </si>
  <si>
    <t>ORTÉZA PALCE RUKY OR 10A</t>
  </si>
  <si>
    <t>S DLAHOU</t>
  </si>
  <si>
    <t>78943</t>
  </si>
  <si>
    <t>BANDÁŽ EPIKONDYLÁRNÍ EPICOMED</t>
  </si>
  <si>
    <t>140727</t>
  </si>
  <si>
    <t>ORTÉZA RUKY KOREKČNÍ MEZIPRSTOVÁ</t>
  </si>
  <si>
    <t>PROVEDENÍ PRO PRAVOU A LEVOU RUKU, VELIKOST 1-3</t>
  </si>
  <si>
    <t>140725</t>
  </si>
  <si>
    <t>ORTÉZA PALCOVÁ S PRUŽNÝM TAHEM</t>
  </si>
  <si>
    <t>Pomůcky ortopedickoprotetické  individuálně zhotovované</t>
  </si>
  <si>
    <t>954</t>
  </si>
  <si>
    <t>ORTÉZA KONČETINOVÁ-STANDARDNÍ</t>
  </si>
  <si>
    <t>S KONSTRUK.ZÁKL.Z PEV.MAT.(PE,LAMINÁT,KOV) ZHOTOV.NA PODKL.SEJMUTÍ MĚR.PODKLADŮ</t>
  </si>
  <si>
    <t>86148</t>
  </si>
  <si>
    <t>AUGMENTIN 625 MG</t>
  </si>
  <si>
    <t>POR TBL FLM 21X625MG+SÁČ</t>
  </si>
  <si>
    <t>Chondroitin-sulfát</t>
  </si>
  <si>
    <t>14822</t>
  </si>
  <si>
    <t>CONDROSULF 800</t>
  </si>
  <si>
    <t>POR TBL OBD 90X800MG</t>
  </si>
  <si>
    <t>83459</t>
  </si>
  <si>
    <t>132671</t>
  </si>
  <si>
    <t>Aciklovir</t>
  </si>
  <si>
    <t>84127</t>
  </si>
  <si>
    <t>HERPESIN 200</t>
  </si>
  <si>
    <t>POR TBL NOB 25X200MG</t>
  </si>
  <si>
    <t>Bisoprolol</t>
  </si>
  <si>
    <t>47741</t>
  </si>
  <si>
    <t>RIVOCOR 10</t>
  </si>
  <si>
    <t>58142</t>
  </si>
  <si>
    <t>DICLOFENAC AL 50</t>
  </si>
  <si>
    <t>Diosmektit</t>
  </si>
  <si>
    <t>59941</t>
  </si>
  <si>
    <t>SMECTA</t>
  </si>
  <si>
    <t>POR PLV SUS 1X30</t>
  </si>
  <si>
    <t>Felodipin</t>
  </si>
  <si>
    <t>94167</t>
  </si>
  <si>
    <t>PLENDIL ER 10 MG</t>
  </si>
  <si>
    <t>POR TBL PRO 30X10MG</t>
  </si>
  <si>
    <t>Heparin, kombinace</t>
  </si>
  <si>
    <t>44980</t>
  </si>
  <si>
    <t>CONTRACTUBEX</t>
  </si>
  <si>
    <t>DRM GEL 1X20GM</t>
  </si>
  <si>
    <t>Hydrogenované námelové alkaloidy</t>
  </si>
  <si>
    <t>SECATOXIN FORTE</t>
  </si>
  <si>
    <t>POR GTT SOL 1X25ML</t>
  </si>
  <si>
    <t>Hydrochlorothiazid a kalium šetřící diuretika</t>
  </si>
  <si>
    <t>47477</t>
  </si>
  <si>
    <t>LORADUR MITE</t>
  </si>
  <si>
    <t>47478</t>
  </si>
  <si>
    <t>POR TBL NOB 50</t>
  </si>
  <si>
    <t>Jodovaný povidon</t>
  </si>
  <si>
    <t>DRM UNG 1X20GM 10%</t>
  </si>
  <si>
    <t>107135</t>
  </si>
  <si>
    <t>DALACIN C 150 MG</t>
  </si>
  <si>
    <t>POR CPS DUR 16X150MG</t>
  </si>
  <si>
    <t>Levofloxacin</t>
  </si>
  <si>
    <t>19372</t>
  </si>
  <si>
    <t>OFTAQUIX 5 MG/ML OČNÍ KAPKY</t>
  </si>
  <si>
    <t>OPH GTT SOL 1X5ML/25MG</t>
  </si>
  <si>
    <t>Loperamid</t>
  </si>
  <si>
    <t>10151</t>
  </si>
  <si>
    <t>POR CPS DUR 10X2MG</t>
  </si>
  <si>
    <t>Mefenoxalon</t>
  </si>
  <si>
    <t>85656</t>
  </si>
  <si>
    <t>DORSIFLEX 200 MG</t>
  </si>
  <si>
    <t>Meloxikam</t>
  </si>
  <si>
    <t>112561</t>
  </si>
  <si>
    <t>RECOXA 15</t>
  </si>
  <si>
    <t>POR TBL NOB 30X15MG</t>
  </si>
  <si>
    <t>13281</t>
  </si>
  <si>
    <t>POR TBL NOB 20X15MG</t>
  </si>
  <si>
    <t>12895</t>
  </si>
  <si>
    <t>POR GRA SUS 30SÁČ I</t>
  </si>
  <si>
    <t>Norfloxacin</t>
  </si>
  <si>
    <t>44087</t>
  </si>
  <si>
    <t>GYRABLOCK 400</t>
  </si>
  <si>
    <t>Organo-heparinoid</t>
  </si>
  <si>
    <t>HEPAROID LÉČIVA</t>
  </si>
  <si>
    <t>DRM CRM 1X30GM</t>
  </si>
  <si>
    <t>Pantoprazol</t>
  </si>
  <si>
    <t>180664</t>
  </si>
  <si>
    <t>POR TBL ENT 90X40MG HOSP</t>
  </si>
  <si>
    <t>Ramipril</t>
  </si>
  <si>
    <t>Sulodexid</t>
  </si>
  <si>
    <t>96118</t>
  </si>
  <si>
    <t>VESSEL DUE F</t>
  </si>
  <si>
    <t>POR CPS MOL 50X250LSU</t>
  </si>
  <si>
    <t>Sumatriptan</t>
  </si>
  <si>
    <t>146273</t>
  </si>
  <si>
    <t>SUMATRIPTAN MYLAN 100 MG</t>
  </si>
  <si>
    <t>POR TBL FLM 6X100MG</t>
  </si>
  <si>
    <t>Tamoxifen</t>
  </si>
  <si>
    <t>44056</t>
  </si>
  <si>
    <t>TAMOXIFEN 'EBEWE' 10 MG</t>
  </si>
  <si>
    <t>22441</t>
  </si>
  <si>
    <t>OBINADLO ELASTICKÉ IDEALTEX</t>
  </si>
  <si>
    <t>12CMX5M,1KS</t>
  </si>
  <si>
    <t>885</t>
  </si>
  <si>
    <t>10CMX5M,V NAPNUTÉM STAVU,DLOUHÝ TAH,1KS</t>
  </si>
  <si>
    <t>888</t>
  </si>
  <si>
    <t>8CMX5M,V NAPNUTÉM STAVU,DLOUHÝ TAH,1KS</t>
  </si>
  <si>
    <t>63733</t>
  </si>
  <si>
    <t>BERLE FRANCOUZSKÁ PŘEDLOKETNÍ - SUNRISE MEDICAL</t>
  </si>
  <si>
    <t>STAVITELNÁ VÝŠKA OBJEDNACÍ KÓD VÝROBCE 8303C</t>
  </si>
  <si>
    <t>23690</t>
  </si>
  <si>
    <t>BERLE FRANCOUZSKÁ PŘEDLOKETNÍ DURALOVÁ 121 A</t>
  </si>
  <si>
    <t>DVOJITĚ NASTAVITELNÁ 66-92CM,18-25CM,OPĚRKA PŘEDLOKTÍ UZAVŘENÁ SKLOPNÁ</t>
  </si>
  <si>
    <t>10309</t>
  </si>
  <si>
    <t>BERLE PŘEDLOKETNÍ FRANCOUZSKÁ DURAL.DĚTSKÁ FDD 91</t>
  </si>
  <si>
    <t>NOSNOST 100KG</t>
  </si>
  <si>
    <t>11668</t>
  </si>
  <si>
    <t>ORTÉZA KOLENNÍ S DVOUOSÝM KLOUBEM PAN 7.05</t>
  </si>
  <si>
    <t>ROZEPINATELNÁ,KRÁTKÁ, VEL. S,M,L,XL,XXL UNIV. P-L</t>
  </si>
  <si>
    <t>62987</t>
  </si>
  <si>
    <t>ORTÉZA HLEZNA FIXAČNÍ VAKUOVANÁ VACO-ANKLE</t>
  </si>
  <si>
    <t>78604</t>
  </si>
  <si>
    <t>ORTÉZA HLEZNA OR 6</t>
  </si>
  <si>
    <t>PROFYLAKTICKÁ</t>
  </si>
  <si>
    <t>78695</t>
  </si>
  <si>
    <t>BANDÁŽ KOTNÍKU</t>
  </si>
  <si>
    <t>SILIKONOVÁ PELOTA</t>
  </si>
  <si>
    <t>78312</t>
  </si>
  <si>
    <t>PÁSKA EPICONDYLÁRNÍ, NEOPRENOVÁ,DLOUHÁ,TYP 103</t>
  </si>
  <si>
    <t>VEL. M,V, UNIVERZ. PRO P/L KONČETINU,</t>
  </si>
  <si>
    <t>Benzathin-fenoxymethylpenicilin</t>
  </si>
  <si>
    <t>76213</t>
  </si>
  <si>
    <t>OSPEN 750 KRKA</t>
  </si>
  <si>
    <t>POR SUS 1X60ML/9GM</t>
  </si>
  <si>
    <t>2146</t>
  </si>
  <si>
    <t>DICLOFENAC AL RETARD</t>
  </si>
  <si>
    <t>81790</t>
  </si>
  <si>
    <t>KRYTÍ ANTIMIKROBIÁLNÍ MEPILEX AG</t>
  </si>
  <si>
    <t>10X10CM SE SILIKONOVOU VRSTVOU SAFETAC,5KS</t>
  </si>
  <si>
    <t>850</t>
  </si>
  <si>
    <t>OBINADLO PRUŽNÉ HADICOVÉ PRUBAN VEL.8</t>
  </si>
  <si>
    <t>1M,RAMENO,HLAVA,1KS</t>
  </si>
  <si>
    <t>Pomůcky dále nespecifikované,paruky</t>
  </si>
  <si>
    <t>93433</t>
  </si>
  <si>
    <t>ROZTOK VISKOELASTICKÝ ERECTUS</t>
  </si>
  <si>
    <t>INJ 1X2ML,HRAZENY 3 APLIKACE DO 1 KLOUBU/6 MĚS.</t>
  </si>
  <si>
    <t>62970</t>
  </si>
  <si>
    <t>BANDÁŽ ZÁPĚSTÍ ELASTICKÁ OR29</t>
  </si>
  <si>
    <t>78952</t>
  </si>
  <si>
    <t>ORTÉZA PRSTOVÁ - TYP 309</t>
  </si>
  <si>
    <t>12008</t>
  </si>
  <si>
    <t>BANDÁŽ ZÁPĚSTÍ S DOPÍNACÍM TAHEM OR 28</t>
  </si>
  <si>
    <t>94163</t>
  </si>
  <si>
    <t>CONCOR 10</t>
  </si>
  <si>
    <t>94164</t>
  </si>
  <si>
    <t>CONCOR 5</t>
  </si>
  <si>
    <t>Bisoprolol a jiná antihypertenziva</t>
  </si>
  <si>
    <t>180998</t>
  </si>
  <si>
    <t>CONCOR COMBI 5 MG/5 MG</t>
  </si>
  <si>
    <t>181000</t>
  </si>
  <si>
    <t>POR TBL NOB 90</t>
  </si>
  <si>
    <t>132620</t>
  </si>
  <si>
    <t>Cetirizin</t>
  </si>
  <si>
    <t>5476</t>
  </si>
  <si>
    <t>POR TBL FLM 7X10MG</t>
  </si>
  <si>
    <t>132574</t>
  </si>
  <si>
    <t>Doxazosin</t>
  </si>
  <si>
    <t>107794</t>
  </si>
  <si>
    <t>ZOXON 4</t>
  </si>
  <si>
    <t>POR TBL NOB 90X4MG</t>
  </si>
  <si>
    <t>Fentermin</t>
  </si>
  <si>
    <t>97374</t>
  </si>
  <si>
    <t>ADIPEX RETARD</t>
  </si>
  <si>
    <t>POR CPS RML 100X15MG</t>
  </si>
  <si>
    <t>Hydrokortison a antibiotika</t>
  </si>
  <si>
    <t>DRM CRM 1X15GM</t>
  </si>
  <si>
    <t>Chinapril</t>
  </si>
  <si>
    <t>94959</t>
  </si>
  <si>
    <t>ACCUPRO 10</t>
  </si>
  <si>
    <t>Chinapril a diuretika</t>
  </si>
  <si>
    <t>Ketoprofen</t>
  </si>
  <si>
    <t>16287</t>
  </si>
  <si>
    <t>FASTUM GEL</t>
  </si>
  <si>
    <t>DRM GEL 1X100GM</t>
  </si>
  <si>
    <t>Klarithromycin</t>
  </si>
  <si>
    <t>53853</t>
  </si>
  <si>
    <t>KLACID 500</t>
  </si>
  <si>
    <t>Medazepam</t>
  </si>
  <si>
    <t>96175</t>
  </si>
  <si>
    <t>ANSILAN 10 MG TVRDÉ TOBOLKY</t>
  </si>
  <si>
    <t>POR CPS DUR 25X10MG</t>
  </si>
  <si>
    <t>112562</t>
  </si>
  <si>
    <t>POR TBL NOB 60X15MG</t>
  </si>
  <si>
    <t>17187</t>
  </si>
  <si>
    <t>NIMESIL</t>
  </si>
  <si>
    <t>POR GRA SUS 30X100MG</t>
  </si>
  <si>
    <t>132531</t>
  </si>
  <si>
    <t>HELICID 20</t>
  </si>
  <si>
    <t>Perindopril</t>
  </si>
  <si>
    <t>101233</t>
  </si>
  <si>
    <t>POR TBL FLM 90X10 MG</t>
  </si>
  <si>
    <t>Pitofenon a analgetika</t>
  </si>
  <si>
    <t>Prokinetika</t>
  </si>
  <si>
    <t>166774</t>
  </si>
  <si>
    <t>ITOPRID PMCS 50 MG</t>
  </si>
  <si>
    <t>POR TBL FLM 40X50MG I</t>
  </si>
  <si>
    <t>Rilmenidin</t>
  </si>
  <si>
    <t>84360</t>
  </si>
  <si>
    <t>TENAXUM</t>
  </si>
  <si>
    <t>POR TBL NOB 30X1MG</t>
  </si>
  <si>
    <t>Síran hořečnatý</t>
  </si>
  <si>
    <t>MAGNESIUM SULFURICUM BIOTIKA 10%</t>
  </si>
  <si>
    <t>INJ SOL 5X10ML 10%</t>
  </si>
  <si>
    <t>NOVALGIN INJEKCE</t>
  </si>
  <si>
    <t>INJ SOL 10X2ML/1GM</t>
  </si>
  <si>
    <t>Spazmolytika, psycholeptika a analgetika v kombinaci</t>
  </si>
  <si>
    <t>91261</t>
  </si>
  <si>
    <t>SPASMOPAN</t>
  </si>
  <si>
    <t>RCT SUP 5</t>
  </si>
  <si>
    <t>Thiethylperazin</t>
  </si>
  <si>
    <t>RCT SUP 6X6.5MG</t>
  </si>
  <si>
    <t>4305</t>
  </si>
  <si>
    <t>POR CPS DUR 10X50MG I</t>
  </si>
  <si>
    <t>84262</t>
  </si>
  <si>
    <t>TRALGIT GTT.</t>
  </si>
  <si>
    <t>POR GTT SOL 1X96ML</t>
  </si>
  <si>
    <t>17926</t>
  </si>
  <si>
    <t>Zolpidem</t>
  </si>
  <si>
    <t>16285</t>
  </si>
  <si>
    <t>STILNOX</t>
  </si>
  <si>
    <t>16286</t>
  </si>
  <si>
    <t>*3009</t>
  </si>
  <si>
    <t>19681</t>
  </si>
  <si>
    <t>GÁZA SKLÁDANÁ KOMPRESY NESTERILNÍ STERILUX ES</t>
  </si>
  <si>
    <t>10X10CM,8 VRSTEV,100KS</t>
  </si>
  <si>
    <t>15764</t>
  </si>
  <si>
    <t>BERLE PŘEDLOKETNÍ FRANCOUZSKÁ DURALOVÁ FD 93</t>
  </si>
  <si>
    <t>NOSNOST 150KG</t>
  </si>
  <si>
    <t>63743</t>
  </si>
  <si>
    <t>PEVNÁ - 90 ST. FLEXE</t>
  </si>
  <si>
    <t>63776</t>
  </si>
  <si>
    <t>ORTÉZA HLEZENNÍ VACOPED; SOUPRAVA PRO PACIENTA</t>
  </si>
  <si>
    <t>VAKUOVÝ FIXAČNÍ SYSTÉM, NÁHRADA SÁDRY, VELIKOST S, M, L</t>
  </si>
  <si>
    <t>78941</t>
  </si>
  <si>
    <t>BANDÁŽ HLEZENNÍ LEVAMED</t>
  </si>
  <si>
    <t>15657</t>
  </si>
  <si>
    <t>POR TBL FLM 100X500MG</t>
  </si>
  <si>
    <t>40131</t>
  </si>
  <si>
    <t>VERAL NEO EMULGEL</t>
  </si>
  <si>
    <t>DRM GEL 1X100GM I</t>
  </si>
  <si>
    <t>176753</t>
  </si>
  <si>
    <t>DRM GEL 1X100GM II</t>
  </si>
  <si>
    <t>70446</t>
  </si>
  <si>
    <t>DRM GEL 1X50GM</t>
  </si>
  <si>
    <t>Ibuprofen</t>
  </si>
  <si>
    <t>124137</t>
  </si>
  <si>
    <t>IBUPROFEN 400 MG GALMED</t>
  </si>
  <si>
    <t>62316</t>
  </si>
  <si>
    <t>DRM SOL 1X120ML</t>
  </si>
  <si>
    <t>Kodein</t>
  </si>
  <si>
    <t>90</t>
  </si>
  <si>
    <t>CODEIN SLOVAKOFARMA 30 MG</t>
  </si>
  <si>
    <t>POR TBL NOB 10X30MG</t>
  </si>
  <si>
    <t>Metoprolol</t>
  </si>
  <si>
    <t>46980</t>
  </si>
  <si>
    <t>BETALOC SR 200 MG</t>
  </si>
  <si>
    <t>POR TBL PRO 100X200MG</t>
  </si>
  <si>
    <t>32056</t>
  </si>
  <si>
    <t>INJ SOL 10X0.2ML</t>
  </si>
  <si>
    <t>Organismy produkující kyselinu mléčnou</t>
  </si>
  <si>
    <t>9158</t>
  </si>
  <si>
    <t>POR SOL 1X30ML</t>
  </si>
  <si>
    <t>100305</t>
  </si>
  <si>
    <t>HIRUDOID</t>
  </si>
  <si>
    <t>Přípravky pro léčbu bradavic a kuřích ok</t>
  </si>
  <si>
    <t>60890</t>
  </si>
  <si>
    <t>VERRUMAL</t>
  </si>
  <si>
    <t>DRM SOL 1X13ML</t>
  </si>
  <si>
    <t>Vápník, kombinace s vitaminem D a/nebo jinými léčivy</t>
  </si>
  <si>
    <t>164887</t>
  </si>
  <si>
    <t>CALTRATE 600 MG/400 IU D3 POTAHOVANÁ TABLETA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</si>
  <si>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</si>
  <si>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</si>
  <si>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</si>
  <si>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</si>
  <si>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</si>
  <si>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</si>
  <si>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11871</t>
  </si>
  <si>
    <t>ORTÉZA ZÁPĚSTÍ DLOUHÁ MODEL 420</t>
  </si>
  <si>
    <t>HLINÍKOVÁ DLAHA, DVA TAPOVÁCÍ PÁSKY</t>
  </si>
  <si>
    <t>140310</t>
  </si>
  <si>
    <t>BANDÁŽ HLEZNA S OSMIČKOU</t>
  </si>
  <si>
    <t>MALLEOTRAIN S</t>
  </si>
  <si>
    <t>89024</t>
  </si>
  <si>
    <t>POR TBL FLM 20X50MG</t>
  </si>
  <si>
    <t>Hydrokortison-butyrát</t>
  </si>
  <si>
    <t>83212</t>
  </si>
  <si>
    <t>LOCOID CRELO 0,1%</t>
  </si>
  <si>
    <t>DRM EML 1X30GM</t>
  </si>
  <si>
    <t>9310</t>
  </si>
  <si>
    <t>LOCOID 0,1%</t>
  </si>
  <si>
    <t>DRM UNG 1X30GM</t>
  </si>
  <si>
    <t>Ofloxacin</t>
  </si>
  <si>
    <t>55636</t>
  </si>
  <si>
    <t>OFLOXIN 200</t>
  </si>
  <si>
    <t>POR TBL FLM 10X200MG</t>
  </si>
  <si>
    <t>Dienogest a ethinylestradiol</t>
  </si>
  <si>
    <t>132607</t>
  </si>
  <si>
    <t>JEANINE</t>
  </si>
  <si>
    <t>POR TBL OBD 3X21</t>
  </si>
  <si>
    <t>Obuv ortopedická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</si>
  <si>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</si>
  <si>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</si>
  <si>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</si>
  <si>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</si>
  <si>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</si>
  <si>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</si>
  <si>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93882</t>
  </si>
  <si>
    <t>ORTÉZA KOLENNÍ  9107</t>
  </si>
  <si>
    <t>ORTÉZA S KLOUBOVÝMI KOVOVÝMI DLAHAMI, SILIKONOVÁ VLOŽKA,  3-D TEXTILNÍ ÚPLET</t>
  </si>
  <si>
    <t>140667</t>
  </si>
  <si>
    <t>PÁSKA EPIKONDYLÁRNÍ - TYP 207</t>
  </si>
  <si>
    <t>UNIVERZÁLNÍ VELIKOST, PŘESTAVITELNÁ PELOTA</t>
  </si>
  <si>
    <t>78866</t>
  </si>
  <si>
    <t>DLAHA KOLENNÍ-PLAYMAKER DRYTEX</t>
  </si>
  <si>
    <t>DLOUHÁ S NASTAVITELNÝM ROZSAHEM POHYBU</t>
  </si>
  <si>
    <t>93222</t>
  </si>
  <si>
    <t>PÁS BEDERNÍ S VÝZTUHAMI PAN 3.05</t>
  </si>
  <si>
    <t>VYSOKÝ S NASTAVENÍM TAHU, VEL. S,M,L,XL,XXL</t>
  </si>
  <si>
    <t>198058</t>
  </si>
  <si>
    <t>POR TBL FLM 100X10MG</t>
  </si>
  <si>
    <t>12893</t>
  </si>
  <si>
    <t>POR TBL NOB 60X100MG</t>
  </si>
  <si>
    <t>93465</t>
  </si>
  <si>
    <t>NOLICIN</t>
  </si>
  <si>
    <t>POR TBL FLM 20X400MG</t>
  </si>
  <si>
    <t>63903</t>
  </si>
  <si>
    <t>HŮL VYCHÁZKOVÁ SKLÁDACÍ 90-1050</t>
  </si>
  <si>
    <t>NASTAVITELNÁ VÝŠKA</t>
  </si>
  <si>
    <t>78692</t>
  </si>
  <si>
    <t>ORTÉZA KOLENNÍ GENU GENUFIT I</t>
  </si>
  <si>
    <t>SILIKONOVÁ PELOTA,SPIRÁLOVÉ VÝZTUŽE</t>
  </si>
  <si>
    <t>12494</t>
  </si>
  <si>
    <t>5950</t>
  </si>
  <si>
    <t>POR TBL FLM 10X1GM</t>
  </si>
  <si>
    <t>Desloratadin</t>
  </si>
  <si>
    <t>26329</t>
  </si>
  <si>
    <t>AERIUS 5 MG</t>
  </si>
  <si>
    <t>16031</t>
  </si>
  <si>
    <t>VOLTAREN 50</t>
  </si>
  <si>
    <t>POR TBL ENT 20X50MG</t>
  </si>
  <si>
    <t>Diosmin, kombinace</t>
  </si>
  <si>
    <t>132547</t>
  </si>
  <si>
    <t>POR TBL FLM 60X500MG</t>
  </si>
  <si>
    <t>Erythromycin</t>
  </si>
  <si>
    <t>97513</t>
  </si>
  <si>
    <t>AKNEMYCIN 2000</t>
  </si>
  <si>
    <t>DRM UNG 1X25GM/500MG</t>
  </si>
  <si>
    <t>137120</t>
  </si>
  <si>
    <t>MAGNESIUM 250 MG PHARMAVIT</t>
  </si>
  <si>
    <t>POR TBL EFF 20</t>
  </si>
  <si>
    <t>Indometacin</t>
  </si>
  <si>
    <t>93723</t>
  </si>
  <si>
    <t>INDOMETACIN 50 BERLIN-CHEMIE</t>
  </si>
  <si>
    <t>RCT SUP 10X50MG</t>
  </si>
  <si>
    <t>93724</t>
  </si>
  <si>
    <t>INDOMETACIN 100 BERLIN-CHEMIE</t>
  </si>
  <si>
    <t>RCT SUP 10X100MG</t>
  </si>
  <si>
    <t>62315</t>
  </si>
  <si>
    <t>DRM SOL 1X30ML</t>
  </si>
  <si>
    <t>Klindamycin, kombinace</t>
  </si>
  <si>
    <t>169740</t>
  </si>
  <si>
    <t>DUAC GEL</t>
  </si>
  <si>
    <t>DRM GEL 15 GM</t>
  </si>
  <si>
    <t>132530</t>
  </si>
  <si>
    <t>50335</t>
  </si>
  <si>
    <t>88708</t>
  </si>
  <si>
    <t>ALGIFEN</t>
  </si>
  <si>
    <t>12686</t>
  </si>
  <si>
    <t>138840</t>
  </si>
  <si>
    <t>23646</t>
  </si>
  <si>
    <t>ORTÉZA LOKETNÍHO KLOUBU LÉČEBNÁ S KLOUBY-I</t>
  </si>
  <si>
    <t>OR 4A</t>
  </si>
  <si>
    <t>63777</t>
  </si>
  <si>
    <t>ORTÉZA HLEZENNÍ VACOACHILL; SOUPRAVA PRO PACIENTA</t>
  </si>
  <si>
    <t>6919</t>
  </si>
  <si>
    <t>ORTÉZA HLEZENNÍHO KLOUBU</t>
  </si>
  <si>
    <t>MALLEOLOC 2 VELIKOSTI NA LEVÉ A PRAVÉ HLEZNO</t>
  </si>
  <si>
    <t>93255</t>
  </si>
  <si>
    <t>DLAHA PRO FIXACI PALCE A PRSTŮ RUKY TYP J</t>
  </si>
  <si>
    <t>UNIVERZÁLNÍ VEL. (1 KS)</t>
  </si>
  <si>
    <t>Alprazolam</t>
  </si>
  <si>
    <t>86656</t>
  </si>
  <si>
    <t>NEUROL 1,0</t>
  </si>
  <si>
    <t>58880</t>
  </si>
  <si>
    <t>DOLMINA 100 SR</t>
  </si>
  <si>
    <t>POR TBL PRO 20X100MG</t>
  </si>
  <si>
    <t>84114</t>
  </si>
  <si>
    <t>49941</t>
  </si>
  <si>
    <t>BETALOC ZOK 100 MG</t>
  </si>
  <si>
    <t>POR TBL PRO 100X100MG</t>
  </si>
  <si>
    <t>32064</t>
  </si>
  <si>
    <t>POR CPS ETD 90X20MG SKLO</t>
  </si>
  <si>
    <t>17924</t>
  </si>
  <si>
    <t>17927</t>
  </si>
  <si>
    <t>POR TBL FLM 40</t>
  </si>
  <si>
    <t>45800</t>
  </si>
  <si>
    <t>MAXIS COMFORT COTTON A-G SE SAMODRŽÍCÍM LEMEM</t>
  </si>
  <si>
    <t>22831</t>
  </si>
  <si>
    <t>DLAHA PERONEÁLNÍ</t>
  </si>
  <si>
    <t>FOOT LEVÁTOR</t>
  </si>
  <si>
    <t>93146</t>
  </si>
  <si>
    <t>ORTÉZA KOLEN. KLOUBU SE STABILIZACÍ PATELY OR 36</t>
  </si>
  <si>
    <t>VELIKOST S,M,L,XL,XXL</t>
  </si>
  <si>
    <t>93835</t>
  </si>
  <si>
    <t>ORTÉZA ZÁPĚSTÍ EXOFORM CARPAL</t>
  </si>
  <si>
    <t>S ODLEHČENOU KONSTRUKCÍ PRO PLNOU MOBILITU PRSTŮ</t>
  </si>
  <si>
    <t>957</t>
  </si>
  <si>
    <t>ORTÉZA TRUPOVÁ</t>
  </si>
  <si>
    <t>S KONSTRUK.ZÁKLADEM Z PEV.MAT.(PE,LAM.KOV)ZHOTOV.NA ZÁKL.SEJMUTÍ MĚR.PODKLADŮ</t>
  </si>
  <si>
    <t>Betamethason</t>
  </si>
  <si>
    <t>17169</t>
  </si>
  <si>
    <t>BELOSALIC</t>
  </si>
  <si>
    <t>DRM SOL 1X100ML</t>
  </si>
  <si>
    <t>Cinchokain</t>
  </si>
  <si>
    <t>19378</t>
  </si>
  <si>
    <t>FAKTU</t>
  </si>
  <si>
    <t>RCT SUP 20</t>
  </si>
  <si>
    <t>168838</t>
  </si>
  <si>
    <t>DASSELTA 5 MG</t>
  </si>
  <si>
    <t>POR TBL FLM 90X5MG</t>
  </si>
  <si>
    <t>107918</t>
  </si>
  <si>
    <t>APO-DICLO 50 MG</t>
  </si>
  <si>
    <t>POR TBL ENT 100X50MG</t>
  </si>
  <si>
    <t>107920</t>
  </si>
  <si>
    <t>POR TBL ENT 50X50MG</t>
  </si>
  <si>
    <t>122859</t>
  </si>
  <si>
    <t>DICLOFENAC GALMED EMULGEL</t>
  </si>
  <si>
    <t>DRM GEL 1X120GM</t>
  </si>
  <si>
    <t>125167</t>
  </si>
  <si>
    <t>DOLGIT GEL</t>
  </si>
  <si>
    <t>DRM GEL 1X150GM</t>
  </si>
  <si>
    <t>100124</t>
  </si>
  <si>
    <t>NUROFEN PRO DĚTI ČÍPKY 60 MG</t>
  </si>
  <si>
    <t>RCT SUP 20X60MG</t>
  </si>
  <si>
    <t>Nystatin, kombinace</t>
  </si>
  <si>
    <t>92490</t>
  </si>
  <si>
    <t>MACMIROR COMPLEX 500</t>
  </si>
  <si>
    <t>VAG GLB 8</t>
  </si>
  <si>
    <t>Oxymetazolin</t>
  </si>
  <si>
    <t>141762</t>
  </si>
  <si>
    <t>NASIVIN SENSITIVE 0,01 %</t>
  </si>
  <si>
    <t>NAS GTT SOL 1X5ML</t>
  </si>
  <si>
    <t>95611</t>
  </si>
  <si>
    <t>PANADOL BABY ČÍPKY</t>
  </si>
  <si>
    <t>RCT SUP 10X125MG</t>
  </si>
  <si>
    <t>Tamsulosin</t>
  </si>
  <si>
    <t>14498</t>
  </si>
  <si>
    <t>OMNIC TOCAS 0,4</t>
  </si>
  <si>
    <t>POR TBL PRO 100X0.4MG</t>
  </si>
  <si>
    <t>201138</t>
  </si>
  <si>
    <t>13704</t>
  </si>
  <si>
    <t>ZOVIRAX 400 MG</t>
  </si>
  <si>
    <t>POR TBL NOB 70X400MG</t>
  </si>
  <si>
    <t>Betaxolol</t>
  </si>
  <si>
    <t>Citalopram</t>
  </si>
  <si>
    <t>17429</t>
  </si>
  <si>
    <t>POR TBL FLM 100X10 MG</t>
  </si>
  <si>
    <t>64942</t>
  </si>
  <si>
    <t>DIFLUCAN 100 MG</t>
  </si>
  <si>
    <t>POR CPS DUR 28X100MG I</t>
  </si>
  <si>
    <t>Flutikason-furoát</t>
  </si>
  <si>
    <t>29816</t>
  </si>
  <si>
    <t>AVAMYS</t>
  </si>
  <si>
    <t>NAS SPR SUS 120X27.5RG</t>
  </si>
  <si>
    <t>14824</t>
  </si>
  <si>
    <t>POR GRA 90X4GM/800MG</t>
  </si>
  <si>
    <t>176921</t>
  </si>
  <si>
    <t>CONDROSULF 400</t>
  </si>
  <si>
    <t>POR CPS DUR 180X400MG</t>
  </si>
  <si>
    <t>32020</t>
  </si>
  <si>
    <t>IBUPROFEN AL 400</t>
  </si>
  <si>
    <t>115399</t>
  </si>
  <si>
    <t>DRM GEL 1X100GM+DÁVKOVAČ</t>
  </si>
  <si>
    <t>Levocetirizin</t>
  </si>
  <si>
    <t>32720</t>
  </si>
  <si>
    <t>XYZAL</t>
  </si>
  <si>
    <t>POR TBL FLM 50X5MG</t>
  </si>
  <si>
    <t>85143</t>
  </si>
  <si>
    <t>POR TBL FLM 100X5MG</t>
  </si>
  <si>
    <t>Salbutamol</t>
  </si>
  <si>
    <t>31934</t>
  </si>
  <si>
    <t>VENTOLIN INHALER N</t>
  </si>
  <si>
    <t>INH SUS PSS 200X100RG</t>
  </si>
  <si>
    <t>Tetrazepam</t>
  </si>
  <si>
    <t>57780</t>
  </si>
  <si>
    <t>MYOLASTAN</t>
  </si>
  <si>
    <t>Tolperison</t>
  </si>
  <si>
    <t>57525</t>
  </si>
  <si>
    <t>MYDOCALM 150 MG</t>
  </si>
  <si>
    <t>POR TBL FLM 30X150MG</t>
  </si>
  <si>
    <t>57793</t>
  </si>
  <si>
    <t>TRAMAL KAPKY 100 MG/1 ML</t>
  </si>
  <si>
    <t>Valsartan</t>
  </si>
  <si>
    <t>141446</t>
  </si>
  <si>
    <t>VALZAP 160 MG POTAHOVANÉ TABLETY</t>
  </si>
  <si>
    <t>POR TBL FLM 90X160MG</t>
  </si>
  <si>
    <t>189076</t>
  </si>
  <si>
    <t>CALCICHEW D3 LEMON 400 IU</t>
  </si>
  <si>
    <t>POR TBL MND 20</t>
  </si>
  <si>
    <t>Salmeterol a flutikason</t>
  </si>
  <si>
    <t>122303</t>
  </si>
  <si>
    <t>SERETIDE DISKUS 50/100</t>
  </si>
  <si>
    <t>INH PLV 3X60X50/100RG</t>
  </si>
  <si>
    <t>11811</t>
  </si>
  <si>
    <t>ORTÉZA LOKETNÍ SILISTAB EPI 2305</t>
  </si>
  <si>
    <t>PRUŽNÝ MATERIÁL, SILIK.PELOTY, PŘEDLOKETNÍ EPI PÁSKA</t>
  </si>
  <si>
    <t>78945</t>
  </si>
  <si>
    <t>ORTÉZA KOLENNÍ GENUMEDI</t>
  </si>
  <si>
    <t>78145</t>
  </si>
  <si>
    <t>NÁKRČNÍK ANATOMICKÝ SNÍŽEK 109C</t>
  </si>
  <si>
    <t>VEL.DÉLKA 45 A 50CM, VÝŠKA 7,8,9,10CM</t>
  </si>
  <si>
    <t>93851</t>
  </si>
  <si>
    <t>ORTÉZA KOLENNÍHO KLOUBU INNOVATOR COOL</t>
  </si>
  <si>
    <t>S NASTAVITELNÝM ROZSAHEM POHYBU, OBLOUČKOVÁ BANDÁŽ</t>
  </si>
  <si>
    <t>Prostředky pro inkontinenci,kondomy urinál.,sběrné sáčky urinál.</t>
  </si>
  <si>
    <t>87315</t>
  </si>
  <si>
    <t>KALHOTKY ABSORPČNÍ NAVLÉKACÍ MOLICARE MOBIL MEDIUM</t>
  </si>
  <si>
    <t>BOKY 80-120CM,1564ML,14KS</t>
  </si>
  <si>
    <t>137274</t>
  </si>
  <si>
    <t>ONPRELEN 20</t>
  </si>
  <si>
    <t>POR CPS DUR 84X20MG</t>
  </si>
  <si>
    <t>138842</t>
  </si>
  <si>
    <t>163149</t>
  </si>
  <si>
    <t>HYPNOGEN</t>
  </si>
  <si>
    <t>99366</t>
  </si>
  <si>
    <t>AMOKSIKLAV 457 MG/5 ML</t>
  </si>
  <si>
    <t>POR PLV SUS 70ML</t>
  </si>
  <si>
    <t>Azithromycin</t>
  </si>
  <si>
    <t>66030</t>
  </si>
  <si>
    <t>99600</t>
  </si>
  <si>
    <t>POR TBL FLM 90X10MG</t>
  </si>
  <si>
    <t>53201</t>
  </si>
  <si>
    <t>CIPHIN 250</t>
  </si>
  <si>
    <t>26330</t>
  </si>
  <si>
    <t>28839</t>
  </si>
  <si>
    <t>AERIUS 0,5 MG/ML</t>
  </si>
  <si>
    <t>POR SOL 1X120ML LŽIČKA</t>
  </si>
  <si>
    <t>15612</t>
  </si>
  <si>
    <t>14829</t>
  </si>
  <si>
    <t>FLECTOR EP TISSUGEL</t>
  </si>
  <si>
    <t>DRM EMP TDR 2KS</t>
  </si>
  <si>
    <t>Hydrokortison</t>
  </si>
  <si>
    <t>858</t>
  </si>
  <si>
    <t>HYDROCORTISON LÉČIVA</t>
  </si>
  <si>
    <t>DRM UNG 1X10GM 1%</t>
  </si>
  <si>
    <t>55759</t>
  </si>
  <si>
    <t>PAMYCON NA PŘÍPRAVU KAPEK</t>
  </si>
  <si>
    <t>DRM PLV SOL 1X1LAH</t>
  </si>
  <si>
    <t>Kalcium-dobesylát</t>
  </si>
  <si>
    <t>56068</t>
  </si>
  <si>
    <t>DOBICA</t>
  </si>
  <si>
    <t>Klíšťová encefalitida, inaktivovaný celý virus</t>
  </si>
  <si>
    <t>104703</t>
  </si>
  <si>
    <t>FSME-IMMUN 0,25 ML BAXTER</t>
  </si>
  <si>
    <t>INJ SUS ISP 1X0.25ML/DÁV + J</t>
  </si>
  <si>
    <t>Klonazepam</t>
  </si>
  <si>
    <t>14957</t>
  </si>
  <si>
    <t>RIVOTRIL 0,5 MG</t>
  </si>
  <si>
    <t>POR TBL NOB 50X0.5MG</t>
  </si>
  <si>
    <t>Klotrimazol</t>
  </si>
  <si>
    <t>180174</t>
  </si>
  <si>
    <t>CANESTEN GYN 6 DNÍ</t>
  </si>
  <si>
    <t>VAG CRM 1X35GM+APL</t>
  </si>
  <si>
    <t>Levothyroxin, sodná sůl</t>
  </si>
  <si>
    <t>EUTHYROX 75 MIKROGRAMŮ</t>
  </si>
  <si>
    <t>POR TBL NOB 100X75RG</t>
  </si>
  <si>
    <t>49113</t>
  </si>
  <si>
    <t>CONTROLOC 20 MG</t>
  </si>
  <si>
    <t>POR TBL ENT 28X20MG I</t>
  </si>
  <si>
    <t>20028</t>
  </si>
  <si>
    <t>POR TBL PRO 100X400 MG</t>
  </si>
  <si>
    <t>101211</t>
  </si>
  <si>
    <t>166760</t>
  </si>
  <si>
    <t>KINITO 50 MG, POTAHOVANÉ TABLETY</t>
  </si>
  <si>
    <t>POR TBL FLM 100X50MG</t>
  </si>
  <si>
    <t>56977</t>
  </si>
  <si>
    <t>TRITACE 2,5 MG</t>
  </si>
  <si>
    <t>POR TBL NOB 30X2.5MG</t>
  </si>
  <si>
    <t>146283</t>
  </si>
  <si>
    <t>SUMATRIPTAN MYLAN 50 MG</t>
  </si>
  <si>
    <t>POR TBL FLM 6X50MG</t>
  </si>
  <si>
    <t>Tizanidin</t>
  </si>
  <si>
    <t>16051</t>
  </si>
  <si>
    <t>SIRDALUD 2 MG</t>
  </si>
  <si>
    <t>1142653</t>
  </si>
  <si>
    <t>APO-ZOLPIDEM 10 MG</t>
  </si>
  <si>
    <t>146891</t>
  </si>
  <si>
    <t>ZOLPIDEM MYLAN</t>
  </si>
  <si>
    <t>POR TBL FLM 14X10MG</t>
  </si>
  <si>
    <t>185112</t>
  </si>
  <si>
    <t>FOXINETTE 2 MG/0,03 MG</t>
  </si>
  <si>
    <t>POR TBL FLM 1X21</t>
  </si>
  <si>
    <t>58138</t>
  </si>
  <si>
    <t>80586</t>
  </si>
  <si>
    <t>OBINADLO ELASTICKÉ CZIDEÁL</t>
  </si>
  <si>
    <t>8CMX5M,KRÁTKÝ TAH,1KS</t>
  </si>
  <si>
    <t>140716</t>
  </si>
  <si>
    <t>LÍMEC KRČNÍ ANATOMICKÝ VYZTUŽENÝ</t>
  </si>
  <si>
    <t>ORTEX 015D</t>
  </si>
  <si>
    <t>11756</t>
  </si>
  <si>
    <t>ZÁVĚS PAŽE PŘEDNÍ TYP 3408</t>
  </si>
  <si>
    <t>32018</t>
  </si>
  <si>
    <t>32082</t>
  </si>
  <si>
    <t>IBALGIN 400</t>
  </si>
  <si>
    <t>Vareniklin</t>
  </si>
  <si>
    <t>27855</t>
  </si>
  <si>
    <t>CHAMPIX 0,5 MG + 1 MG</t>
  </si>
  <si>
    <t>POR TBL FLM 11X0.5MG+14X1MG PO</t>
  </si>
  <si>
    <t>81026</t>
  </si>
  <si>
    <t>OBINADLO ELASTICKÉ CZELAST SAMOFIXAČNÍ</t>
  </si>
  <si>
    <t>5CMX4,5M,DLOUHÝ TAH,1KS</t>
  </si>
  <si>
    <t>80589</t>
  </si>
  <si>
    <t>OBINADLO ELASTICKÉ CZIDEÁL TEX</t>
  </si>
  <si>
    <t>8CMX5M,DLOUHÝ TAH,1KS</t>
  </si>
  <si>
    <t>Loratadin</t>
  </si>
  <si>
    <t>14910</t>
  </si>
  <si>
    <t>FLONIDAN 10 MG TABLETY</t>
  </si>
  <si>
    <t>POR TBL NOB 90X10MG</t>
  </si>
  <si>
    <t>46640</t>
  </si>
  <si>
    <t>ROZEX KRÉM</t>
  </si>
  <si>
    <t>42476</t>
  </si>
  <si>
    <t>POR TBL OBD 50</t>
  </si>
  <si>
    <t>815</t>
  </si>
  <si>
    <t>OBINADLO HYDROFILNÍ PLETENÉ STERILNÍ</t>
  </si>
  <si>
    <t>10CMX5M,V NAPNUTÉM STAVU,1KS</t>
  </si>
  <si>
    <t>11655</t>
  </si>
  <si>
    <t>PÁS BEDERNÍ S VÝZTUHAMI A PODPŮRNÝM TAHEM PAN 3.03</t>
  </si>
  <si>
    <t>VELIKOST S,M,L,XL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</si>
  <si>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</si>
  <si>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</si>
  <si>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</si>
  <si>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</si>
  <si>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</si>
  <si>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</si>
  <si>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N02CC01 - Sumatriptan</t>
  </si>
  <si>
    <t>A03FA - Prokinetika</t>
  </si>
  <si>
    <t>C03EA01 - Hydrochlorothiazid a kalium šetřící diuretika</t>
  </si>
  <si>
    <t>M01AC06 - Meloxikam</t>
  </si>
  <si>
    <t>L02BA01 - Tamoxifen</t>
  </si>
  <si>
    <t>C02CA04 - Doxazosin</t>
  </si>
  <si>
    <t>R03AK06 - Salmeterol a flutikason</t>
  </si>
  <si>
    <t>R06AX13 - Loratadin</t>
  </si>
  <si>
    <t>C03EA01</t>
  </si>
  <si>
    <t>L02BA01</t>
  </si>
  <si>
    <t>M01AC06</t>
  </si>
  <si>
    <t>N02CC01</t>
  </si>
  <si>
    <t>A03FA</t>
  </si>
  <si>
    <t>C02CA04</t>
  </si>
  <si>
    <t>G04CA02</t>
  </si>
  <si>
    <t>R03AK06</t>
  </si>
  <si>
    <t>R06AX13</t>
  </si>
  <si>
    <t>Přehled plnění PL - Preskripce léčivých přípravků - orientační přehled</t>
  </si>
  <si>
    <t>50115006     implant.umělé těl.náhr.-neuromod.-DBS(s.Z_508)</t>
  </si>
  <si>
    <t>50115066     ostatní ZPr - šicí materiál - robot (sk.Z_531)</t>
  </si>
  <si>
    <t>50115090     ostatní ZPr - zubolékařský materiál (sk.Z_509)</t>
  </si>
  <si>
    <t>3166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</si>
  <si>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</si>
  <si>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</si>
  <si>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</si>
  <si>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</si>
  <si>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</si>
  <si>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</si>
  <si>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</si>
  <si>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</si>
  <si>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</si>
  <si>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</si>
  <si>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</si>
  <si>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</si>
  <si>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</si>
  <si>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</si>
  <si>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</si>
  <si>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</si>
  <si>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</si>
  <si>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</si>
  <si>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</si>
  <si>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</si>
  <si>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</si>
  <si>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</si>
  <si>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</si>
  <si>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</si>
  <si>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</si>
  <si>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</si>
  <si>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</si>
  <si>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</si>
  <si>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</si>
  <si>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</si>
  <si>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</si>
  <si>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</si>
  <si>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</si>
  <si>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</si>
  <si>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</si>
  <si>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</si>
  <si>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</si>
  <si>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</si>
  <si>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ZC846</t>
  </si>
  <si>
    <t>Kompresa AB 15 x 25 cm /1 ks sterilní NT savá 1230114031</t>
  </si>
  <si>
    <t>ZC854</t>
  </si>
  <si>
    <t xml:space="preserve">Kompresa NT 7,5 x 7,5 cm / 2 ks sterilní 26510 </t>
  </si>
  <si>
    <t>ZD104</t>
  </si>
  <si>
    <t>Náplast omniplast 10,0 cm x 10,0 m 9004472 (900535)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</si>
  <si>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</si>
  <si>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</si>
  <si>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</si>
  <si>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</si>
  <si>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</si>
  <si>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</si>
  <si>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</si>
  <si>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M8275051</t>
  </si>
  <si>
    <t>ZI974</t>
  </si>
  <si>
    <t>Pěna střední V.A.C M8275052</t>
  </si>
  <si>
    <t>ZI983</t>
  </si>
  <si>
    <t>Terčík + krycí folie V.A.C. ( folie s kolmým napojením )KC- M8275057</t>
  </si>
  <si>
    <t>ZL789</t>
  </si>
  <si>
    <t>Obvaz sterilní hotový č. 2 A4091360</t>
  </si>
  <si>
    <t>ZL790</t>
  </si>
  <si>
    <t>Obvaz sterilní hotový č. 3 A4101144</t>
  </si>
  <si>
    <t>ZK333</t>
  </si>
  <si>
    <t>Pěna S systém vivano bal. á 3 ks 4097281</t>
  </si>
  <si>
    <t>ZJ498</t>
  </si>
  <si>
    <t>Pěna M systém vivano bal. á 3 ks 409725</t>
  </si>
  <si>
    <t>ZJ497</t>
  </si>
  <si>
    <t>Kanystr 800 ml systém vivano bal. á 3 ks 409520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</si>
  <si>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</si>
  <si>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</si>
  <si>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</si>
  <si>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</si>
  <si>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</si>
  <si>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</si>
  <si>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</si>
  <si>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</si>
  <si>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</si>
  <si>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</si>
  <si>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ZI975</t>
  </si>
  <si>
    <t>Pěna velká V.A.C M8275053</t>
  </si>
  <si>
    <t>ZA727</t>
  </si>
  <si>
    <t>Kontejner 30 ml sterilní 331690251750</t>
  </si>
  <si>
    <t>ZA738</t>
  </si>
  <si>
    <t>Filtr mini spike zelený 4550242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</si>
  <si>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</si>
  <si>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</si>
  <si>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</si>
  <si>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</si>
  <si>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</si>
  <si>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</si>
  <si>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</si>
  <si>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</si>
  <si>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</si>
  <si>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</si>
  <si>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</si>
  <si>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</si>
  <si>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ZB249</t>
  </si>
  <si>
    <t>Sáček močový s křížovou výpustí sterilní 2000 ml ZAR-TNU201601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</si>
  <si>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</si>
  <si>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</si>
  <si>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</si>
  <si>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</si>
  <si>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</si>
  <si>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</si>
  <si>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</si>
  <si>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</si>
  <si>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</si>
  <si>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</si>
  <si>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ZB764</t>
  </si>
  <si>
    <t>Zkumavka zelená 4 ml 454051</t>
  </si>
  <si>
    <t>ZB774</t>
  </si>
  <si>
    <t>Zkumavka červená 5 ml gel 456071</t>
  </si>
  <si>
    <t>ZB775</t>
  </si>
  <si>
    <t>Zkumavka koagulace 4 ml modrá 454328</t>
  </si>
  <si>
    <t>ZB804</t>
  </si>
  <si>
    <t>Regulátor průtoku infúze dosicair DF 100</t>
  </si>
  <si>
    <t>ZB893</t>
  </si>
  <si>
    <t>Stříkačka inzulinová omnican 0,5 ml 100j s jehlou 30 G 9151125S</t>
  </si>
  <si>
    <t>ZC769</t>
  </si>
  <si>
    <t>Hadička spojovací HS 1,8 x 450LL 606301</t>
  </si>
  <si>
    <t>ZC863</t>
  </si>
  <si>
    <t>Hadička spojovací HS 1,8 x 1800LL 606304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</si>
  <si>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</si>
  <si>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</si>
  <si>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</si>
  <si>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</si>
  <si>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</si>
  <si>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</si>
  <si>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</si>
  <si>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</si>
  <si>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</si>
  <si>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</si>
  <si>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</si>
  <si>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</si>
  <si>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</si>
  <si>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</si>
  <si>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</si>
  <si>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</si>
  <si>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</si>
  <si>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</si>
  <si>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</si>
  <si>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</si>
  <si>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</si>
  <si>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</si>
  <si>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</si>
  <si>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</si>
  <si>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</si>
  <si>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ZK798</t>
  </si>
  <si>
    <t xml:space="preserve">Zátka combi modrá 4495152 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</si>
  <si>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</si>
  <si>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</si>
  <si>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</si>
  <si>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</si>
  <si>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</si>
  <si>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</si>
  <si>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</si>
  <si>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 xml:space="preserve">Nástavec pro odběr moče ke zkumavce vacuete GREI450251DE </t>
  </si>
  <si>
    <t>Nástavec pro odběr moče ke zkumavce vacuete 450251</t>
  </si>
  <si>
    <t>ZB557</t>
  </si>
  <si>
    <t>Přechodka adapter combifix rekord - luer 4090306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</si>
  <si>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</si>
  <si>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</si>
  <si>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</si>
  <si>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</si>
  <si>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</si>
  <si>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</si>
  <si>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ZM315</t>
  </si>
  <si>
    <t>Vak jednorázový k odsávačce flovac 1l hadice 1,8 m 000-036-030</t>
  </si>
  <si>
    <t>ZE239</t>
  </si>
  <si>
    <t>Vak jednorázový k odsávačce flovac 1l bez hadice 000-036-010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</si>
  <si>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</si>
  <si>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</si>
  <si>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</si>
  <si>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</si>
  <si>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</si>
  <si>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</si>
  <si>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</si>
  <si>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</si>
  <si>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</si>
  <si>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</si>
  <si>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</si>
  <si>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</si>
  <si>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</si>
  <si>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</si>
  <si>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</si>
  <si>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</si>
  <si>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</si>
  <si>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ZL948</t>
  </si>
  <si>
    <t>Rukavice nitril promedica bez p. M bílé 6N á 100 ks 9399W3</t>
  </si>
  <si>
    <t>ZM292</t>
  </si>
  <si>
    <t>Rukavice nitril sempercare bez p. M bal. á 200 ks 30 803</t>
  </si>
  <si>
    <t>DG382</t>
  </si>
  <si>
    <t>Bactec Plus Aerobic</t>
  </si>
  <si>
    <t>DG385</t>
  </si>
  <si>
    <t>Bactec Plus Anaerobic</t>
  </si>
  <si>
    <t>ZA421</t>
  </si>
  <si>
    <t>Obinadlo elastické idealtex 10 cm x 5 m 931062</t>
  </si>
  <si>
    <t>ZA424</t>
  </si>
  <si>
    <t>Obinadlo elastické idealtex 14 cm x 5 m 9310643</t>
  </si>
  <si>
    <t>ZA432</t>
  </si>
  <si>
    <t>Obvaz sádrový safix plus 14 cm x 3 m 3327430</t>
  </si>
  <si>
    <t>ZA527</t>
  </si>
  <si>
    <t>Mediset pro malé chir.výkony  4709673</t>
  </si>
  <si>
    <t>ZA540</t>
  </si>
  <si>
    <t>Náplast omnifix E 15 cm x 10 m 9006513</t>
  </si>
  <si>
    <t>ZA557</t>
  </si>
  <si>
    <t>Kompresa gáza sterilní 10 x 20 cm / 5 ks 26013</t>
  </si>
  <si>
    <t>ZB404</t>
  </si>
  <si>
    <t>Náplast cosmos 8 cm x 1m 5403353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</si>
  <si>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</si>
  <si>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</si>
  <si>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</si>
  <si>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</si>
  <si>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</si>
  <si>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</si>
  <si>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</si>
  <si>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</si>
  <si>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</si>
  <si>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</si>
  <si>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</si>
  <si>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</si>
  <si>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</si>
  <si>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</si>
  <si>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</si>
  <si>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</si>
  <si>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</si>
  <si>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</si>
  <si>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</si>
  <si>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</si>
  <si>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</si>
  <si>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</si>
  <si>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</si>
  <si>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</si>
  <si>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ZE396</t>
  </si>
  <si>
    <t>Krytí mastný tyl grassolind 7,5 x 10 cm bal. á 10 ks 499313</t>
  </si>
  <si>
    <t>ZM000</t>
  </si>
  <si>
    <t>Vata obvazová skládaná 50g 004307667</t>
  </si>
  <si>
    <t>ZA555</t>
  </si>
  <si>
    <t>Obinadlo sádrové gipsan 14 cm x 3 m bal. á 40 ks 1321701105</t>
  </si>
  <si>
    <t>ZA538</t>
  </si>
  <si>
    <t>Obinadlo sádrové gipsan 12 cm x 3 m bal. á 48 ks 1321701104</t>
  </si>
  <si>
    <t>ZK369</t>
  </si>
  <si>
    <t>Obvaz sádrový rhenacast modrý 10,1 x 3,6 m 3390901</t>
  </si>
  <si>
    <t>ZK370</t>
  </si>
  <si>
    <t>Obvaz sádrový rhenacast modrý 12,7 x 3,6 m 3390911</t>
  </si>
  <si>
    <t>ZK368</t>
  </si>
  <si>
    <t>Obvaz sádrový rhenacast modrý 7,6 x 3,6 m 3390891</t>
  </si>
  <si>
    <t>ZK367</t>
  </si>
  <si>
    <t>Obvaz sádrový rhenacast modrý 5 x 3,6 m 3390881</t>
  </si>
  <si>
    <t>ZA168</t>
  </si>
  <si>
    <t>Dlaha (sada) pro fixaci prstů-A2 1220000502</t>
  </si>
  <si>
    <t>ZA897</t>
  </si>
  <si>
    <t>Nůž na stehy krátký sterilní bal. á 100 ks 11.000.00.010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</si>
  <si>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</si>
  <si>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</si>
  <si>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</si>
  <si>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</si>
  <si>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</si>
  <si>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</si>
  <si>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ZB772</t>
  </si>
  <si>
    <t>Přechodka adaptér luer 450070</t>
  </si>
  <si>
    <t>ZB844</t>
  </si>
  <si>
    <t>Esmarch 60 x 1250 KVS 06125</t>
  </si>
  <si>
    <t>ZC752</t>
  </si>
  <si>
    <t>Čepelka skalpelová 15 BB515</t>
  </si>
  <si>
    <t>ZF159</t>
  </si>
  <si>
    <t>Nádoba na kontaminovaný odpad 1 l 15-0002</t>
  </si>
  <si>
    <t>ZK799</t>
  </si>
  <si>
    <t>Zátka combi červená 4495101</t>
  </si>
  <si>
    <t>ZE850</t>
  </si>
  <si>
    <t>Nůžky oční rovné iris TK-AK 434-11</t>
  </si>
  <si>
    <t>ZL824</t>
  </si>
  <si>
    <t>Kotouč na syntetiku pro MED pr. 65 mm</t>
  </si>
  <si>
    <t>ZB217</t>
  </si>
  <si>
    <t>Šití dafilon modrý 3/0 bal. á 36 ks C0932353</t>
  </si>
  <si>
    <t>ZB979</t>
  </si>
  <si>
    <t>Šití dafilon modrý 4/0 bal. á 36 ks C0932205</t>
  </si>
  <si>
    <t>ZA975</t>
  </si>
  <si>
    <t>Šití safil fialový 4/0 bal. á 36 ks C1048220</t>
  </si>
  <si>
    <t>ZA360</t>
  </si>
  <si>
    <t>Jehla sterican 0,5 x 25 mm oranžová 9186158</t>
  </si>
  <si>
    <t>ZI492</t>
  </si>
  <si>
    <t>Rukavice latex bez p. XL 01039-XL</t>
  </si>
  <si>
    <t>ZK476</t>
  </si>
  <si>
    <t>Rukavice operační latexové s pudrem ansell medigrip plus vel. 7,5 302925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</si>
  <si>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</si>
  <si>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</si>
  <si>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</si>
  <si>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</si>
  <si>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</si>
  <si>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</si>
  <si>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</si>
  <si>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</si>
  <si>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</si>
  <si>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</si>
  <si>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ZM051</t>
  </si>
  <si>
    <t>Rukavice nitril promedica bez p. S bílé 6N á 100 ks 9399W2</t>
  </si>
  <si>
    <t>ZM291</t>
  </si>
  <si>
    <t>Rukavice nitril sempercare bez p. S bal. á 200 ks 30 802</t>
  </si>
  <si>
    <t>ZM293</t>
  </si>
  <si>
    <t>Rukavice nitril sempercare bez p. L bal. á 200 ks 30 804</t>
  </si>
  <si>
    <t>ZA450</t>
  </si>
  <si>
    <t>Náplast omniplast hospital 1,25 cm x 9,1 m 9004520</t>
  </si>
  <si>
    <t>ZA454</t>
  </si>
  <si>
    <t>Kompresa AB 10 x 10 cm / 1 ks sterilní NT savá 1230114011</t>
  </si>
  <si>
    <t>ZA537</t>
  </si>
  <si>
    <t>Krytí mepilex heel 13 x 20 cm bal. á 5 ks 288100-01</t>
  </si>
  <si>
    <t>ZA542</t>
  </si>
  <si>
    <t>Náplast wet pruf voduvzd. 1,25 cm x 9,14 m bal. á 24 ks K00-3063C</t>
  </si>
  <si>
    <t>ZA561</t>
  </si>
  <si>
    <t>Kompresa AB 20 x 40 cm / 1 ks sterilní NT savá 1230114051</t>
  </si>
  <si>
    <t>ZC885</t>
  </si>
  <si>
    <t>Náplast omnifix E 10 cm x 10 m 900650</t>
  </si>
  <si>
    <t>ZF076</t>
  </si>
  <si>
    <t>Tampon sterilní stáčený 19 x 20 cm / 3 ks 0444</t>
  </si>
  <si>
    <t>ZI602</t>
  </si>
  <si>
    <t>Náplast curapor 10 x 34 cm 22126 ( náhrada za cosmopor )</t>
  </si>
  <si>
    <t>ZA566</t>
  </si>
  <si>
    <t>Nasofix niko L velký 49-625-L</t>
  </si>
  <si>
    <t>ZA629</t>
  </si>
  <si>
    <t>Tampon 19 x 20 cm / 5 ks sterilní stáčený 0442</t>
  </si>
  <si>
    <t>ZA687</t>
  </si>
  <si>
    <t>Sáček močový curity s hod.diurézou 200 ml hadička 150 cm 6502</t>
  </si>
  <si>
    <t>ZA691</t>
  </si>
  <si>
    <t>Rampa 3 kohouty discofix 16600C/4085434/</t>
  </si>
  <si>
    <t>ZA713</t>
  </si>
  <si>
    <t>Měřič žilního tlaku 01 646992</t>
  </si>
  <si>
    <t>ZA749</t>
  </si>
  <si>
    <t>Stříkačka injekční 3-dílná 50 ml LL Omnifix Solo 4617509F</t>
  </si>
  <si>
    <t>ZA812</t>
  </si>
  <si>
    <t>Uzávěr do katetrů 4435001</t>
  </si>
  <si>
    <t>ZA883</t>
  </si>
  <si>
    <t>Rourka rektální CH18 délka 40 cm 19-18.100</t>
  </si>
  <si>
    <t>Stříkačka janett 3-dílná 60 ml vyplachovací MRG564</t>
  </si>
  <si>
    <t>ZB041</t>
  </si>
  <si>
    <t>Systém hrudní drenáže atrium 1cestný 3600-100</t>
  </si>
  <si>
    <t>ZB097</t>
  </si>
  <si>
    <t>Trokar hrudní Argyle Ch24/41 cm bal. á 10 ks 8888561050</t>
  </si>
  <si>
    <t>ZB102</t>
  </si>
  <si>
    <t>Láhev k odsávačce flovac 1l hadice 1,8 m á 45 ks 000-036-020</t>
  </si>
  <si>
    <t>ZB103</t>
  </si>
  <si>
    <t>Láhev k odsávačce flovac 2l hadice 1,8 m 000-036-021</t>
  </si>
  <si>
    <t>ZB173</t>
  </si>
  <si>
    <t>Maska kyslíková s hadičkou a nosní svorkou dospělá H-103013</t>
  </si>
  <si>
    <t>Maska kyslíková s hadičkou a nosní svorkou dospělá H-103013, OS/100</t>
  </si>
  <si>
    <t>ZB314</t>
  </si>
  <si>
    <t>Kanyla TS 8,0 s manžetou bal. á 2 ks 100/523/080</t>
  </si>
  <si>
    <t>ZB386</t>
  </si>
  <si>
    <t xml:space="preserve">Kanyla ET 7,5 s manžetou 9475E </t>
  </si>
  <si>
    <t>ZB388</t>
  </si>
  <si>
    <t xml:space="preserve">Kanyla ET 8,5 s manžetou 9485E </t>
  </si>
  <si>
    <t>ZB477</t>
  </si>
  <si>
    <t>Kohout trojcestný lopez valve AA-011-M9000 S</t>
  </si>
  <si>
    <t>ZB761</t>
  </si>
  <si>
    <t>Zkumavka červená 4 ml 454092</t>
  </si>
  <si>
    <t>ZB773</t>
  </si>
  <si>
    <t>Zkumavka šedá-glykemie 454085</t>
  </si>
  <si>
    <t>ZB777</t>
  </si>
  <si>
    <t>Zkumavka červená 4 ml gel 454071</t>
  </si>
  <si>
    <t>ZC074</t>
  </si>
  <si>
    <t>Nebulizátor Typ 753 pro dospělé 01.000.08.753</t>
  </si>
  <si>
    <t>ZC648</t>
  </si>
  <si>
    <t>Elektroda EKG s gelem ovál 51 x 33 mm pro dospělé H-108006</t>
  </si>
  <si>
    <t>ZC768</t>
  </si>
  <si>
    <t>Zkumavka 10 ml sterilní bal. á 1250 ks 1009/TE/SG</t>
  </si>
  <si>
    <t>ZC872</t>
  </si>
  <si>
    <t>Zátka ke kapiláře á 1500 ks, 140 ul</t>
  </si>
  <si>
    <t>ZC981</t>
  </si>
  <si>
    <t>Kanyla TS 8,0 bez manžety 100/811/080</t>
  </si>
  <si>
    <t>ZD212</t>
  </si>
  <si>
    <t>Brýle kyslíkové pro dospělé 1161000/L</t>
  </si>
  <si>
    <t>ZD748</t>
  </si>
  <si>
    <t xml:space="preserve">Mediset pro žilní katetrizaci a rouškování bal. á 10 ks CVK Kit </t>
  </si>
  <si>
    <t>ZD980</t>
  </si>
  <si>
    <t>Kanyla vasofix 18G zelená safety 4269136S-01</t>
  </si>
  <si>
    <t>ZF233</t>
  </si>
  <si>
    <t>Stříkačka injekční arteriální 3 ml line draw L/S bal. á 200 ks 4043E</t>
  </si>
  <si>
    <t>Stříkačka injekční arteriální 3 ml bez jehly line draw L/S bal. á 200 ks 4043E</t>
  </si>
  <si>
    <t>ZH168</t>
  </si>
  <si>
    <t>Stříkačka injekční 3-dílná 1 ml L tuberculin KD-JECT III 831786</t>
  </si>
  <si>
    <t>Stříkačka injekční 3-dílná 1 ml L tuberculin s jehlou KD-JECT III 831786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</si>
  <si>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</si>
  <si>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</si>
  <si>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</si>
  <si>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</si>
  <si>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</si>
  <si>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</si>
  <si>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</si>
  <si>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</si>
  <si>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ZK693</t>
  </si>
  <si>
    <t>Aquapak - sterilní voda 1070 ml + adaptér 404128</t>
  </si>
  <si>
    <t>ZB303</t>
  </si>
  <si>
    <t>Spojka asymetrická 4 x 7 mm 120 420</t>
  </si>
  <si>
    <t>ZH776</t>
  </si>
  <si>
    <t>Lžíce laryngoskopu č.3 jednorázová bal. á 10 ks 02-2060-3C</t>
  </si>
  <si>
    <t>ZB253</t>
  </si>
  <si>
    <t>Filtr iso-gard bakteriální virový čistý bal. á 25 ks 19212</t>
  </si>
  <si>
    <t>Set infuzní VL ST 00 bal. á 70 ks M46441000</t>
  </si>
  <si>
    <t>ZB908</t>
  </si>
  <si>
    <t>Hadička spojovací stíněná 1 mm/150 cm bal. á 20 ks 1100 1150 E</t>
  </si>
  <si>
    <t>ZH775</t>
  </si>
  <si>
    <t>Lžíce laryngoskopu č.4 jednorázová bal. á 10 ks 02-2060-4C</t>
  </si>
  <si>
    <t>ZC065</t>
  </si>
  <si>
    <t>Kapilára hep. sodný 140 ul+drátek 125/140</t>
  </si>
  <si>
    <t>ZE027</t>
  </si>
  <si>
    <t>Katetr CVC 1 lumen certofix mono 330 4160282E</t>
  </si>
  <si>
    <t>ZA833</t>
  </si>
  <si>
    <t>Jehla injekční 0,8 x   40 mm zelená 4657527</t>
  </si>
  <si>
    <t>ZB768</t>
  </si>
  <si>
    <t>Jehla vakuová 216/38 mm zelená 450076</t>
  </si>
  <si>
    <t>DG395</t>
  </si>
  <si>
    <t>Diagnostická souprava ABO set monoklonální na 30</t>
  </si>
  <si>
    <t>ZA465</t>
  </si>
  <si>
    <t>Fólie incizní raucodrape sterilní 45 x 50 cm 23445</t>
  </si>
  <si>
    <t>ZA480</t>
  </si>
  <si>
    <t>Fólie incizní raucodrape 15 x 20 cm á 10 ks 25441</t>
  </si>
  <si>
    <t>ZK466</t>
  </si>
  <si>
    <t>Fólie incizní visulin 10 x 6 cm bal. á 100 ks 6857331</t>
  </si>
  <si>
    <t>ZA095</t>
  </si>
  <si>
    <t>Cement kostní palacos R+G 2 x 40 g á 2 ks 66017569</t>
  </si>
  <si>
    <t>ZB885</t>
  </si>
  <si>
    <t>Vrták pr. 1,1 mm 513.030</t>
  </si>
  <si>
    <t>ZE278</t>
  </si>
  <si>
    <t xml:space="preserve">Drát vodící 0,9 mm bal. á 10 ks 26-875-00-05 </t>
  </si>
  <si>
    <t>ZF625</t>
  </si>
  <si>
    <t>Vrták 2,5 mm 3-drážkový pro rychlospojku 315.250</t>
  </si>
  <si>
    <t>ZF731</t>
  </si>
  <si>
    <t>Drát vodící guide wire s trokarovou špičkou 1,25 mm 292.620</t>
  </si>
  <si>
    <t>ZI283</t>
  </si>
  <si>
    <t>elektroda VAPR Premiere 90 DEPuy 227204</t>
  </si>
  <si>
    <t>ZB431</t>
  </si>
  <si>
    <t>Drát vodící se závitovou a trokarovou špičkou 2,8 mm d.350 mm 357.039</t>
  </si>
  <si>
    <t>ZB691</t>
  </si>
  <si>
    <t>Vrták pr. 2,0 mm 811-920-025-105</t>
  </si>
  <si>
    <t>ZD861</t>
  </si>
  <si>
    <t>Fréza kulová, délka 45 mm, pr.5 mm  03.000.172S</t>
  </si>
  <si>
    <t>ZF637</t>
  </si>
  <si>
    <t>Drát vodící guide wire s trokarovou špičkou 2,80 mm 292.680</t>
  </si>
  <si>
    <t>ZG046</t>
  </si>
  <si>
    <t>Vrták dlouhý pr.2,8 mm 310.284</t>
  </si>
  <si>
    <t>ZH151</t>
  </si>
  <si>
    <t>Kabel svetlovodný rud IM201-230</t>
  </si>
  <si>
    <t>ZH416</t>
  </si>
  <si>
    <t>Vrták pr. 3,2 mm 315.310</t>
  </si>
  <si>
    <t>ZI379</t>
  </si>
  <si>
    <t>Šroubovák-torzní nástavec 26-952-00-07</t>
  </si>
  <si>
    <t>ZJ528</t>
  </si>
  <si>
    <t>Cement kostní vancognex 40 g ( vancomycin + gentamicin ) 12A2520</t>
  </si>
  <si>
    <t>ZL670</t>
  </si>
  <si>
    <t>Set na míchání cementu - sterilní + plastová miska a špachte bal. á 10 ks 07.082.11.000</t>
  </si>
  <si>
    <t>ZL018</t>
  </si>
  <si>
    <t>Drát vodící 1,1 mm kalibrovaný bal. á 10 ks 26-850-00-05</t>
  </si>
  <si>
    <t>ZI421</t>
  </si>
  <si>
    <t>Svorka zajišťovací  pro RIA sterilní 352.260S</t>
  </si>
  <si>
    <t>ZK207</t>
  </si>
  <si>
    <t>Raspatorium williger  6 mm 160 mm FK300R</t>
  </si>
  <si>
    <t>ZJ154</t>
  </si>
  <si>
    <t xml:space="preserve">Drát vodící 3,2 mm 300 mm kalibrovaný 357.129  </t>
  </si>
  <si>
    <t>ZD425</t>
  </si>
  <si>
    <t>Nůž k elektrodermatomu á 10 ks GB228 R</t>
  </si>
  <si>
    <t>ZL680</t>
  </si>
  <si>
    <t>Fréza pr. 3 mm sterilní délka 45 mm 03.000.171S</t>
  </si>
  <si>
    <t>ZG304</t>
  </si>
  <si>
    <t>Vrták 2,0 mm 323.062</t>
  </si>
  <si>
    <t>ZB005</t>
  </si>
  <si>
    <t>Fréza k shaveru měkkotkáňová bal. á 5 ks 287519</t>
  </si>
  <si>
    <t>ZK805</t>
  </si>
  <si>
    <t>Vrták pr. 1,6 x 40 mm pro soupravu Aptus A-3430</t>
  </si>
  <si>
    <t>ZJ087</t>
  </si>
  <si>
    <t xml:space="preserve">Kleště repoziční dlahové 15 cm RU5528-15   </t>
  </si>
  <si>
    <t>ZK674</t>
  </si>
  <si>
    <t>List pilový 46/31 x 0.4/03 mm pro vrtačku Colibri 532.047</t>
  </si>
  <si>
    <t>ZD485</t>
  </si>
  <si>
    <t>Vrták do soupravy HAND INNOVATIONS 2,5  DB25</t>
  </si>
  <si>
    <t>ZF073</t>
  </si>
  <si>
    <t>Vrták pr. 2,8 mm se stupnicí délka 200/100 mm pro rychlospojku 324.214</t>
  </si>
  <si>
    <t>ZI849</t>
  </si>
  <si>
    <t>Elektroda VAPR Premiere 50 koncová kolenní s integ.kabelem a sáním 227504</t>
  </si>
  <si>
    <t>ZL549</t>
  </si>
  <si>
    <t>Elektroda radiofrekvenční vaper 2.3 s bočním pálením a přívodným kabelem pro artroskopie zápěstí 227211</t>
  </si>
  <si>
    <t>ZD015</t>
  </si>
  <si>
    <t>Vrták kanylovaný 2,6 mm 26-451-27-07</t>
  </si>
  <si>
    <t>ZL170</t>
  </si>
  <si>
    <t>Aplikátor na kotvy Omnispan jednorázový  228143</t>
  </si>
  <si>
    <t>ZJ296</t>
  </si>
  <si>
    <t>Hlava frézovací nitrodřeňová RIA pr. 14.0mm sterilní 352.254S</t>
  </si>
  <si>
    <t>ZJ598</t>
  </si>
  <si>
    <t>Vrták kanylovaný 2,6 mm 26-451-26-09</t>
  </si>
  <si>
    <t>ZL636</t>
  </si>
  <si>
    <t>Hlava frézovací nitrodřeňová SynReam pr. 8,5 mm 352.085</t>
  </si>
  <si>
    <t>ZI418</t>
  </si>
  <si>
    <t>Systém trubek RIA pro hnací hřídel RIA délka 520mm pro číslo 314.743 sterilní 314.746S</t>
  </si>
  <si>
    <t>ZL639</t>
  </si>
  <si>
    <t>Hlava frézovací nitrodřeňová SynReam pr.10,0 mm 352.100</t>
  </si>
  <si>
    <t>ZG095</t>
  </si>
  <si>
    <t>Dlátko černé na sklovinu 9 x 2,0 mm, 15 cm 397147510310</t>
  </si>
  <si>
    <t>ZI419</t>
  </si>
  <si>
    <t xml:space="preserve">Těsnění pro hnací hřídel RIA sterilní á 2 ks 351.718.02S </t>
  </si>
  <si>
    <t>ZE375</t>
  </si>
  <si>
    <t xml:space="preserve">Vrták pr. 3.2 mm kalibrovaný délka 145 mm třídrážkový pro rychlospojku k soupravě ETN 03.010.103 </t>
  </si>
  <si>
    <t>ZD938</t>
  </si>
  <si>
    <t xml:space="preserve">Hlava frézovací nitrodřeňová RIA pr. 15 mm sterilní 352.256S </t>
  </si>
  <si>
    <t>ZF675</t>
  </si>
  <si>
    <t>Fréza kostní měkkotkáňová resterilizovtelná k shaveru storz pr.4,2 mmL 28205AC</t>
  </si>
  <si>
    <t>ZD649</t>
  </si>
  <si>
    <t>Kabel kontrolní W 173928000</t>
  </si>
  <si>
    <t>ZD446</t>
  </si>
  <si>
    <t>Pouzdro na K- dráty pr. 2,5 mm délka 150 mm resterilizovatelné 308.209</t>
  </si>
  <si>
    <t>ZF897</t>
  </si>
  <si>
    <t>Koncovka šroubováku stardrive 313.304</t>
  </si>
  <si>
    <t>KH905</t>
  </si>
  <si>
    <t>extraktor kožních svorek PSX-X</t>
  </si>
  <si>
    <t>ZI422</t>
  </si>
  <si>
    <t xml:space="preserve">Hlava frézovací nitrodřeňová RIA pr. 12.0 mm sterilní 352.250S </t>
  </si>
  <si>
    <t>ZG052</t>
  </si>
  <si>
    <t>Pouzdro na K dráty pr.1,6 308.206</t>
  </si>
  <si>
    <t>ZE645</t>
  </si>
  <si>
    <t>Nožík - klička 8891962</t>
  </si>
  <si>
    <t>ZE666</t>
  </si>
  <si>
    <t>Vodící tyčka pr.4.3 mm 326 mm NL 886375</t>
  </si>
  <si>
    <t>ZF586</t>
  </si>
  <si>
    <t>Pátradlo 8891701</t>
  </si>
  <si>
    <t>ZH284</t>
  </si>
  <si>
    <t>Nůžky převazové Lister 21 cm RU2652-21</t>
  </si>
  <si>
    <t>ZF224</t>
  </si>
  <si>
    <t>Sonda praparační 8891751</t>
  </si>
  <si>
    <t>ZH285</t>
  </si>
  <si>
    <t>Hák kostní kocher ostrý 21,5 cm RU4506-11</t>
  </si>
  <si>
    <t>ZL367</t>
  </si>
  <si>
    <t>Kyreta kostní volkmann   8,5 mm, 170 mm FK635R</t>
  </si>
  <si>
    <t>ZM433</t>
  </si>
  <si>
    <t>Pouzdro ochranné 8.0/7.0 pro šroub antirotační pro PFN tmavě modré 357.036</t>
  </si>
  <si>
    <t>KG209</t>
  </si>
  <si>
    <t>šroub nosný pr. 11 samořezný D110 273.110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</si>
  <si>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</si>
  <si>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</si>
  <si>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</si>
  <si>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</si>
  <si>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</si>
  <si>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</si>
  <si>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</si>
  <si>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</si>
  <si>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KG433</t>
  </si>
  <si>
    <t>šroub kortikální pr 3,5 samořezný D26 TI 404.826</t>
  </si>
  <si>
    <t>KG439</t>
  </si>
  <si>
    <t>šroub kortikální pr 3,5 samořezný D50 TI 404.850</t>
  </si>
  <si>
    <t>KG444</t>
  </si>
  <si>
    <t>šroub zajišťovací pr 3,5 samořezný D14 412.103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</si>
  <si>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</si>
  <si>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</si>
  <si>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</si>
  <si>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</si>
  <si>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</si>
  <si>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</si>
  <si>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</si>
  <si>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</si>
  <si>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</si>
  <si>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</si>
  <si>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</si>
  <si>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mm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</si>
  <si>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</si>
  <si>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</si>
  <si>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</si>
  <si>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</si>
  <si>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</si>
  <si>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</si>
  <si>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</si>
  <si>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</si>
  <si>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</si>
  <si>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1.5 mm 12 otv. 246.191</t>
  </si>
  <si>
    <t>ZA041</t>
  </si>
  <si>
    <t>Šroub zajišťovací 3,5 mm 213.016</t>
  </si>
  <si>
    <t>ZA050</t>
  </si>
  <si>
    <t>Šroub zajišťovací 3,5 mm 213.045</t>
  </si>
  <si>
    <t>ZA057</t>
  </si>
  <si>
    <t>Šroub zajišťovací Stardrive 5,0 mm 212.222</t>
  </si>
  <si>
    <t>ZA115</t>
  </si>
  <si>
    <t>Kotvička mitek easy s návlekem GII 212450</t>
  </si>
  <si>
    <t>ZA130</t>
  </si>
  <si>
    <t>Šroub zajišťovací Stardrive 5,0 mm 212.207</t>
  </si>
  <si>
    <t>ZA132</t>
  </si>
  <si>
    <t>Šroub zajišťovací Stardrive 5,0 mm 212.210</t>
  </si>
  <si>
    <t>ZA133</t>
  </si>
  <si>
    <t>Šroub zajišťovací Stardrive 5,0 mm 212.211</t>
  </si>
  <si>
    <t>ZA136</t>
  </si>
  <si>
    <t>Šroub zajišťovací Stardrive 5,0 mm 212.214</t>
  </si>
  <si>
    <t>ZA140</t>
  </si>
  <si>
    <t>Šroub zajišťovací Stardrive 5,0 mm 212.224</t>
  </si>
  <si>
    <t>ZA141</t>
  </si>
  <si>
    <t>Šroub zajišťovací Stardrive 5,0 mm 212.225</t>
  </si>
  <si>
    <t>ZA291</t>
  </si>
  <si>
    <t>Šroub schanzův 5,0 mm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</si>
  <si>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</si>
  <si>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</si>
  <si>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</si>
  <si>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</si>
  <si>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</si>
  <si>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</si>
  <si>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ZA306</t>
  </si>
  <si>
    <t>Hlava zaslepovací DFN pro vrtulku 451.895</t>
  </si>
  <si>
    <t>ZA308</t>
  </si>
  <si>
    <t>Systém kotvící pro koleno RIGIDFIX 210133</t>
  </si>
  <si>
    <t>ZA387</t>
  </si>
  <si>
    <t>Šroub kanylovaný canos 3,5 mm 26-433-38-09</t>
  </si>
  <si>
    <t>ZA390</t>
  </si>
  <si>
    <t>Šroub kanylovaný canos 3,5 mm 26-433-44-09</t>
  </si>
  <si>
    <t>ZA732</t>
  </si>
  <si>
    <t>Šroub kortikální 3.5 mm 204.814</t>
  </si>
  <si>
    <t>ZB346</t>
  </si>
  <si>
    <t xml:space="preserve">Šroub kompresní HBS2 mini délka 22 mm 26-830-22-09   </t>
  </si>
  <si>
    <t>ZB375</t>
  </si>
  <si>
    <t>Šroub kortikální 3.5 mm 204.818</t>
  </si>
  <si>
    <t>ZB397</t>
  </si>
  <si>
    <t>Šroub kortikální 3.5 mm 204.816</t>
  </si>
  <si>
    <t>ZB887</t>
  </si>
  <si>
    <t>Šroub kortikální 3.5 mm 204.812</t>
  </si>
  <si>
    <t>ZB897</t>
  </si>
  <si>
    <t>Čep zajišťovací 4.9 mm L36 459.360</t>
  </si>
  <si>
    <t>ZC160</t>
  </si>
  <si>
    <t>Pouzdro skluzné PF Targon KD185T</t>
  </si>
  <si>
    <t>ZC170</t>
  </si>
  <si>
    <t>Pouzdro skluzné PF Targon KD186T</t>
  </si>
  <si>
    <t>ZC171</t>
  </si>
  <si>
    <t>Šroub antirotační PF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</si>
  <si>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</si>
  <si>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</si>
  <si>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</si>
  <si>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</si>
  <si>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</si>
  <si>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</si>
  <si>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ZC207</t>
  </si>
  <si>
    <t>Šroub kortikální 1.5 mm 200.813</t>
  </si>
  <si>
    <t>ZC208</t>
  </si>
  <si>
    <t>Šroub kortikální 1.5 mm 200.811</t>
  </si>
  <si>
    <t>ZC211</t>
  </si>
  <si>
    <t>Šroub fixační PH 4,5 mm Targon KB070T</t>
  </si>
  <si>
    <t>ZC223</t>
  </si>
  <si>
    <t>Šroub fixační PH 4,5 mm Targon KB078T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</si>
  <si>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</si>
  <si>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</si>
  <si>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</si>
  <si>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</si>
  <si>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</si>
  <si>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</si>
  <si>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</si>
  <si>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</si>
  <si>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</si>
  <si>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</si>
  <si>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</si>
  <si>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</si>
  <si>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</si>
  <si>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</si>
  <si>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ZC421</t>
  </si>
  <si>
    <t>Šroub kortikální 3.5 mm 204.820</t>
  </si>
  <si>
    <t>ZC437</t>
  </si>
  <si>
    <t>Šroub kortikální 3.5 mm 204.822</t>
  </si>
  <si>
    <t>ZC707</t>
  </si>
  <si>
    <t>Hřeb PF 180, 135° Targon KD044T</t>
  </si>
  <si>
    <t>ZD074</t>
  </si>
  <si>
    <t>Šroub zajišťovací 3,5 mm 213.035</t>
  </si>
  <si>
    <t>ZD197</t>
  </si>
  <si>
    <t>Šroub antirotační Targon KD209T</t>
  </si>
  <si>
    <t>ZD234</t>
  </si>
  <si>
    <t>Dlaha profilu třetiny válce 3,5 s límcem 241.370</t>
  </si>
  <si>
    <t>ZD266</t>
  </si>
  <si>
    <t>Šroub kortikální 3,5x14 mm CS14000</t>
  </si>
  <si>
    <t>ZD267</t>
  </si>
  <si>
    <t>Šroub kortikální 3,5x16 mm CS16000</t>
  </si>
  <si>
    <t>ZD297</t>
  </si>
  <si>
    <t>Hřeb se závity 2,5 x 24 mm TP24000</t>
  </si>
  <si>
    <t>ZD327</t>
  </si>
  <si>
    <t>Šroub kortikální 3,5x12 mm CS12000</t>
  </si>
  <si>
    <t>ZE818</t>
  </si>
  <si>
    <t>Šroub schanzův 5,0 mm 294.785</t>
  </si>
  <si>
    <t>ZF268</t>
  </si>
  <si>
    <t>Šroub kortikální 3,5 mm 204.840</t>
  </si>
  <si>
    <t>ZF282</t>
  </si>
  <si>
    <t>Šroub kortikální 3.5 mm 204.850</t>
  </si>
  <si>
    <t>ZF876</t>
  </si>
  <si>
    <t>Šroub malleolární 4.5 mm 215.045</t>
  </si>
  <si>
    <t>Šroub malleolární 4.5 mm 45/22 215.045</t>
  </si>
  <si>
    <t>ZG039</t>
  </si>
  <si>
    <t>Šroub schanzův 5,0 mm 294.784</t>
  </si>
  <si>
    <t>ZG044</t>
  </si>
  <si>
    <t>Šroub malleolární 4.5 mm dléka 50/24 mm 215.050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</si>
  <si>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</si>
  <si>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</si>
  <si>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</si>
  <si>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</si>
  <si>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</si>
  <si>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</si>
  <si>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ZG307</t>
  </si>
  <si>
    <t>Drát K-Wire 1,60 mm L150 á 10 ks 292.160.10</t>
  </si>
  <si>
    <t>ZG588</t>
  </si>
  <si>
    <t>Šroub zajišťovací 5,0 mm 04.005.532</t>
  </si>
  <si>
    <t>ZH048</t>
  </si>
  <si>
    <t>Šroub zajišťovací 5,0 mm 04.005.522</t>
  </si>
  <si>
    <t>ZH227</t>
  </si>
  <si>
    <t>Kotvička zavrtávací vstřebatelná 5,5 mm 222233</t>
  </si>
  <si>
    <t>ZH346</t>
  </si>
  <si>
    <t>Šroub schanzův seldrill 4/3 mm L100/20 294.772</t>
  </si>
  <si>
    <t>KG212</t>
  </si>
  <si>
    <t>hřeb PFN pr. 10 130° D240 ocel 273.130</t>
  </si>
  <si>
    <t>KG228</t>
  </si>
  <si>
    <t>hlava zaslepovací expert 0 mm 04.004.000</t>
  </si>
  <si>
    <t>KG229</t>
  </si>
  <si>
    <t>Hlava zaslepovací expert 5 mm 04.004.001</t>
  </si>
  <si>
    <t>KG264</t>
  </si>
  <si>
    <t>hřeb TN pr. 9 masivní D375 TAN 04.024.355</t>
  </si>
  <si>
    <t>KG288</t>
  </si>
  <si>
    <t>šroub zajišťovací VA pr. 2,4 samořezný D20 04.210.120</t>
  </si>
  <si>
    <t>KG289</t>
  </si>
  <si>
    <t>šroub zajišťovací VA pr. 2,4 samořezný D22 04.210.122</t>
  </si>
  <si>
    <t>KG395</t>
  </si>
  <si>
    <t>šroub zajišťovací stardrive 2,7 mm ( hlava LCP 2.4), délka 12 402.212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</si>
  <si>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</si>
  <si>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</si>
  <si>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</si>
  <si>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</si>
  <si>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</si>
  <si>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</si>
  <si>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</si>
  <si>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</si>
  <si>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KG414</t>
  </si>
  <si>
    <t>šroub zajišťovací stardrive 2,7 mm ( hlava LCP 2.4), délka 50 402.250</t>
  </si>
  <si>
    <t>KG419</t>
  </si>
  <si>
    <t>šroub kortikální stardrive 2,7 mm, délka 14 402.874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</si>
  <si>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</si>
  <si>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</si>
  <si>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</si>
  <si>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</si>
  <si>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</si>
  <si>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</si>
  <si>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KG438</t>
  </si>
  <si>
    <t>šroub kortikální pr 3,5 samořezný D45 TI 404.845</t>
  </si>
  <si>
    <t>KG443</t>
  </si>
  <si>
    <t>šroub zajišťovací pr 3,5 samořezný D12 412.102</t>
  </si>
  <si>
    <t>KG445</t>
  </si>
  <si>
    <t>šroub zajišťovací pr 3,5 samořezný D16 412.104</t>
  </si>
  <si>
    <t>KG453</t>
  </si>
  <si>
    <t>šroub zajišťovací pr 3,5 samořezný D35 412.114</t>
  </si>
  <si>
    <t>KG454</t>
  </si>
  <si>
    <t>šroub zajišťovací pr 3,5 samořezný D40 412.117</t>
  </si>
  <si>
    <t>KG484</t>
  </si>
  <si>
    <t>dlaha DHP 2,7/3,5 dorso-lat pravá 5 otv. 441.264</t>
  </si>
  <si>
    <t>KG498</t>
  </si>
  <si>
    <t>dlaha DHP 2,7/3,5 mediální pravá 3 otv T 441.282</t>
  </si>
  <si>
    <t>KG502</t>
  </si>
  <si>
    <t>dlaha DHP 2,7/3,5 mediální pravá 7 otv T 441.286</t>
  </si>
  <si>
    <t>KG539</t>
  </si>
  <si>
    <t>prut prevotový ten pr 3,0 D440 TAN zlatý 475.930</t>
  </si>
  <si>
    <t>ZA017</t>
  </si>
  <si>
    <t>Šroub kortikální 1.5 mm 200.816</t>
  </si>
  <si>
    <t>ZA021</t>
  </si>
  <si>
    <t>Šroub kortikální 2.0 mm 201.822</t>
  </si>
  <si>
    <t>ZA040</t>
  </si>
  <si>
    <t>Šroub zajišťovací 3,5 mm 213.012</t>
  </si>
  <si>
    <t>ZA042</t>
  </si>
  <si>
    <t>Šroub zajišťovací 3,5 mm 213.018</t>
  </si>
  <si>
    <t>ZA043</t>
  </si>
  <si>
    <t>Šroub zajišťovací 3,5 mm 213.020</t>
  </si>
  <si>
    <t>ZA046</t>
  </si>
  <si>
    <t>Šroub zajišťovací 3.5 mm 213.028</t>
  </si>
  <si>
    <t>ZA048</t>
  </si>
  <si>
    <t>Šroub zajišťovací 3,5 mm 213.038</t>
  </si>
  <si>
    <t>ZA049</t>
  </si>
  <si>
    <t>Šroub zajišťovací 3,5 mm 213.040</t>
  </si>
  <si>
    <t>ZA051</t>
  </si>
  <si>
    <t>Šroub zajišťovací 3,5 mm 213.050</t>
  </si>
  <si>
    <t>ZA056</t>
  </si>
  <si>
    <t>Šroub zajišťovací Stardrive 5,0 mm 212.221</t>
  </si>
  <si>
    <t>ZA070</t>
  </si>
  <si>
    <t>Šroub schanzův 100/30 mm 37102</t>
  </si>
  <si>
    <t>ZA072</t>
  </si>
  <si>
    <t>Šroub bolt zajišťovací 3.9 mm L36 258.360</t>
  </si>
  <si>
    <t>ZA073</t>
  </si>
  <si>
    <t>Šroub bolt zajišťovací 3.9 mm L38 258.380</t>
  </si>
  <si>
    <t>ZA091</t>
  </si>
  <si>
    <t>Podložka pro šroub washer pr.10/4.6 pr. 4.5 219.910</t>
  </si>
  <si>
    <t>ZA101</t>
  </si>
  <si>
    <t>Hlava zaslepovací UFN pro zajištění 12,0 mm 459.012</t>
  </si>
  <si>
    <t>ZA129</t>
  </si>
  <si>
    <t>Šroub zajišťovací Stardrive 5,0 mm 212.206</t>
  </si>
  <si>
    <t>ZA131</t>
  </si>
  <si>
    <t>Šroub zajišťovací Stardrive 5,0 mm 212.208</t>
  </si>
  <si>
    <t>ZA134</t>
  </si>
  <si>
    <t>Šroub zajišťovací Stardrive 5,0 mm 212.212</t>
  </si>
  <si>
    <t>ZA151</t>
  </si>
  <si>
    <t>Dlaha patní zamykatelná 3,5 241.622</t>
  </si>
  <si>
    <t>ZA266</t>
  </si>
  <si>
    <t>Šroub kortikální 3.5 mm 404.816</t>
  </si>
  <si>
    <t>ZA296</t>
  </si>
  <si>
    <t>Hřeb PF 220, 135° Targon KD034T</t>
  </si>
  <si>
    <t>ZA298</t>
  </si>
  <si>
    <t>Šroub zajišťovací 4,5 mm Targon KB328T</t>
  </si>
  <si>
    <t>ZA307</t>
  </si>
  <si>
    <t>Hlava zaslepovací DFN pro zajišťovací šrouby 6,0 mm 451.896</t>
  </si>
  <si>
    <t>ZA311</t>
  </si>
  <si>
    <t>Hřeb PH nagel 10/7 Targon KE074T</t>
  </si>
  <si>
    <t>ZA382</t>
  </si>
  <si>
    <t>Šroub kanylovaný canos 3,5 mm 26-433-28-09</t>
  </si>
  <si>
    <t>ZA389</t>
  </si>
  <si>
    <t>Šroub kanylovaný canos 3,5 mm 26-433-42-09</t>
  </si>
  <si>
    <t>ZA391</t>
  </si>
  <si>
    <t>Šroub kanylovaný canos 3,5 mm 26-433-48-09</t>
  </si>
  <si>
    <t>ZA770</t>
  </si>
  <si>
    <t>Šroub kanylovaný 3.5 mm 205.038</t>
  </si>
  <si>
    <t>ZB348</t>
  </si>
  <si>
    <t>Šroub OTPS PIN 2,0x50 mm PIN-2050</t>
  </si>
  <si>
    <t>ZB716</t>
  </si>
  <si>
    <t>Šroub kortikální 3.5 mm 204.836</t>
  </si>
  <si>
    <t>ZC007</t>
  </si>
  <si>
    <t>Šroub kortikální 3.5 mm 204.828</t>
  </si>
  <si>
    <t>ZC094</t>
  </si>
  <si>
    <t xml:space="preserve">Šroub zajišťovací 3.5 mm, délka 85 mm 02.127.185            </t>
  </si>
  <si>
    <t>ZC139</t>
  </si>
  <si>
    <t>Šroub zajišťovací 4,0 mm 04.005.430</t>
  </si>
  <si>
    <t>ZC141</t>
  </si>
  <si>
    <t>Šroub zajišťovací 4,0 mm 04.005.436</t>
  </si>
  <si>
    <t>ZC168</t>
  </si>
  <si>
    <t>Pouzdro skluzné PF Targon KD183T</t>
  </si>
  <si>
    <t>ZC172</t>
  </si>
  <si>
    <t>Pouzdro skluzné PF Targon KD187T</t>
  </si>
  <si>
    <t>ZC201</t>
  </si>
  <si>
    <t>Šroub kortikální 2.0 mm 201.811</t>
  </si>
  <si>
    <t>ZC203</t>
  </si>
  <si>
    <t>Dlaha LC-DCP 2.0 mm 7 otvorů 243.587</t>
  </si>
  <si>
    <t>ZC221</t>
  </si>
  <si>
    <t>Podložka pro šroub washer pr.7.0/3.6 f/Scr pr.2.7-4 219.980</t>
  </si>
  <si>
    <t>ZC268</t>
  </si>
  <si>
    <t>Šroub fixační PH 4,5 mm Targon KB086T</t>
  </si>
  <si>
    <t>ZC269</t>
  </si>
  <si>
    <t>Šroub zajišťovací 3,5 mm 213.014</t>
  </si>
  <si>
    <t>ZC271</t>
  </si>
  <si>
    <t>Šroub kortikální 1.5 mm 200.807</t>
  </si>
  <si>
    <t>ZC281</t>
  </si>
  <si>
    <t>Pouzdro skluzné PF Targon KD182T</t>
  </si>
  <si>
    <t>ZC282</t>
  </si>
  <si>
    <t>Šroub antirotační PF Targon KD206T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</si>
  <si>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</si>
  <si>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</si>
  <si>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</si>
  <si>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</si>
  <si>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</si>
  <si>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</si>
  <si>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</si>
  <si>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1,00 mm délka 120 mm, balení á 10 ks 22-627-10-05</t>
  </si>
  <si>
    <t>ZC909</t>
  </si>
  <si>
    <t>Šroub zajišťovací 4,0 mm 04.005.432</t>
  </si>
  <si>
    <t>ZC996</t>
  </si>
  <si>
    <t>Hřeb PF 180, 135° Targon KD004T</t>
  </si>
  <si>
    <t>ZD073</t>
  </si>
  <si>
    <t>Šroub zajišťovací 4,5 mm Targon KB344T</t>
  </si>
  <si>
    <t>ZD276</t>
  </si>
  <si>
    <t>Šroub zamykatelný 2,5 x 20 mm FP20</t>
  </si>
  <si>
    <t>ZD298</t>
  </si>
  <si>
    <t>Hřeb se závity 2,5 x 28 mm TP28000</t>
  </si>
  <si>
    <t>ZD328</t>
  </si>
  <si>
    <t>Šroub zamykatelný 2,5 x 22 mm FP22</t>
  </si>
  <si>
    <t>ZD372</t>
  </si>
  <si>
    <t>Šroub zajišťovací 3,5 mm 213.032</t>
  </si>
  <si>
    <t>ZD451</t>
  </si>
  <si>
    <t>Šroub kortikální 3,5 x 10 mm CS10000</t>
  </si>
  <si>
    <t>ZD571</t>
  </si>
  <si>
    <t>Hřeb PF nagel 10 mm 130° Targon KD067T</t>
  </si>
  <si>
    <t>ZE296</t>
  </si>
  <si>
    <t>Šroub kortikální 3 mm/18 mm stabilní 716-110-030-018</t>
  </si>
  <si>
    <t>ZE297</t>
  </si>
  <si>
    <t>Šroub kortikální 3 mm/16 mm stabilní 716-110-030-016</t>
  </si>
  <si>
    <t>ZE301</t>
  </si>
  <si>
    <t>Šroub kortikální 3 mm/20 mm nestabilní 716-115-030-020</t>
  </si>
  <si>
    <t>ZE333</t>
  </si>
  <si>
    <t>Šroub kortikální 3 mm/14 mm stabilní 716-110-030-014</t>
  </si>
  <si>
    <t>ZE657</t>
  </si>
  <si>
    <t>Dlaha LC-DCP 3.5 mm 10 otvorů 223.600</t>
  </si>
  <si>
    <t>ZE819</t>
  </si>
  <si>
    <t>Šroub schanzův 5,0 mm 294.786</t>
  </si>
  <si>
    <t>ZE997</t>
  </si>
  <si>
    <t>Hřeb DFN femorální distální 12,0 mm L340 451.827</t>
  </si>
  <si>
    <t>ZF095</t>
  </si>
  <si>
    <t>Šroub kanylovaný canos 3,5 mm 26-433-24-09</t>
  </si>
  <si>
    <t>ZF281</t>
  </si>
  <si>
    <t>Šroub kortikální 3,5 mm 204.838</t>
  </si>
  <si>
    <t>ZF348</t>
  </si>
  <si>
    <t>Dlaha na hlavičku rádia 2.0 Buttres Plate A-4656.69</t>
  </si>
  <si>
    <t>ZF519</t>
  </si>
  <si>
    <t>Šroub kortikální 3,5 mm 204.860</t>
  </si>
  <si>
    <t>ZF537</t>
  </si>
  <si>
    <t>Šroub kortikální 3 mm/40 mm nestabilní 716-115-030-040</t>
  </si>
  <si>
    <t>ZF836</t>
  </si>
  <si>
    <t>Šroub bolt zajišťovací 3.9 mm L32 258.320</t>
  </si>
  <si>
    <t>ZF852</t>
  </si>
  <si>
    <t>Drát K-Wire 2,50 mm L280 á 10 ks 292.260.10</t>
  </si>
  <si>
    <t>ZF858</t>
  </si>
  <si>
    <t xml:space="preserve">Šroub kortikální délka 14 mm 26-906-14-09 </t>
  </si>
  <si>
    <t>ZF870</t>
  </si>
  <si>
    <t>Šroub kortikální 3,5 mm 204.834</t>
  </si>
  <si>
    <t>ZF871</t>
  </si>
  <si>
    <t>Šroub kortikální 3,5 mm 204.848</t>
  </si>
  <si>
    <t>ZF895</t>
  </si>
  <si>
    <t xml:space="preserve">Šroub kompresní HBS2 mini délka 23 mm 26-820-23-09   </t>
  </si>
  <si>
    <t>ZF951</t>
  </si>
  <si>
    <t xml:space="preserve">Dlaha radiální IXOS P4 wave 26-914-22-09 </t>
  </si>
  <si>
    <t>ZF952</t>
  </si>
  <si>
    <t xml:space="preserve">Šroub kortikální délka 16 mm 26-906-16-09  </t>
  </si>
  <si>
    <t>ZG096</t>
  </si>
  <si>
    <t>Šroub kanylovaný 4.5 mm 214.446</t>
  </si>
  <si>
    <t>ZG118</t>
  </si>
  <si>
    <t>Šroub spongiozní 4.0 mm 207.016</t>
  </si>
  <si>
    <t>ZG176</t>
  </si>
  <si>
    <t>Šroub kortikální 3 mm/40 mm stabilní 716-110-030-040</t>
  </si>
  <si>
    <t>ZG251</t>
  </si>
  <si>
    <t>Šroub bolt zajišťovací 3.9 mm L34 258.340</t>
  </si>
  <si>
    <t>ZG338</t>
  </si>
  <si>
    <t>Podložka washer 13.0/6.6 mm 419.990</t>
  </si>
  <si>
    <t>ZG587</t>
  </si>
  <si>
    <t>Šroub zajišťovací 5,0 mm 04.005.530</t>
  </si>
  <si>
    <t>ZG603</t>
  </si>
  <si>
    <t>Šroub spongiozní 3 mm/18 mm stabilní 716-100-030-018</t>
  </si>
  <si>
    <t>ZG606</t>
  </si>
  <si>
    <t>Šroub kortikální 3 mm/22 mm nestabilní 716-115-030-022</t>
  </si>
  <si>
    <t>ZG686</t>
  </si>
  <si>
    <t>Šroub proximální kompresní 1-3680</t>
  </si>
  <si>
    <t>ZG746</t>
  </si>
  <si>
    <t>Šroub zajišťovací plný O5 x 40 mm nesterilní 1896-5040</t>
  </si>
  <si>
    <t>ZG783</t>
  </si>
  <si>
    <t>Dlaha LCP distální tibie mediální bez výběžku 02.112.531</t>
  </si>
  <si>
    <t>ZG786</t>
  </si>
  <si>
    <t>Šroub zajišťovací plný O5 x 35 mm nesterilní 1896-5035</t>
  </si>
  <si>
    <t>ZG808</t>
  </si>
  <si>
    <t>Šroub zajišťovací 5,0 mm 04.005.546</t>
  </si>
  <si>
    <t>ZG813</t>
  </si>
  <si>
    <t>Šroub DFN zajišťovací 6,0 mm L50 450.862</t>
  </si>
  <si>
    <t>ZG910</t>
  </si>
  <si>
    <t>Šroub kanylovaný 6.5 mm L75/32 408.437</t>
  </si>
  <si>
    <t>ZH002</t>
  </si>
  <si>
    <t>Čep zajišťovací 3.9 mm L40 458.400</t>
  </si>
  <si>
    <t>ZH036</t>
  </si>
  <si>
    <t>Čep zajišťovací 4.9 mm L64 459.640</t>
  </si>
  <si>
    <t>ZH041</t>
  </si>
  <si>
    <t>Šroub zajišťovací 5,0 mm 04.005.526</t>
  </si>
  <si>
    <t>ZH042</t>
  </si>
  <si>
    <t>Šroub zajišťovací 5,0 mm 04.005.540</t>
  </si>
  <si>
    <t>ZH047</t>
  </si>
  <si>
    <t xml:space="preserve">Šroub zajišťovací 3,5 mm 213.024 </t>
  </si>
  <si>
    <t>ZH053</t>
  </si>
  <si>
    <t>Dlaha LC-DCP 3.5 mm 9 otvorů 223.590</t>
  </si>
  <si>
    <t>ZH177</t>
  </si>
  <si>
    <t>Šroub kanylovaný 6.5 mm L80/32 408.438</t>
  </si>
  <si>
    <t>ZH556</t>
  </si>
  <si>
    <t>Dlaha rekonstrukční na pánev pr. 3.5 mm 245.880</t>
  </si>
  <si>
    <t>ZH629</t>
  </si>
  <si>
    <t>Hřeb do klíční kosti HCPS pin statický  2.8 x 200 zelený 705-170-028-200</t>
  </si>
  <si>
    <t>ZH636</t>
  </si>
  <si>
    <t>Šroub kortikální 3 mm/34 mm stabilní 716-110-030-034</t>
  </si>
  <si>
    <t>ZH637</t>
  </si>
  <si>
    <t>Šroub kortikální 3 mm/36 mm stabilní 716-110-030-036</t>
  </si>
  <si>
    <t>ZH692</t>
  </si>
  <si>
    <t>Dlaha LCP na laterální distální fibulu 04.112.139</t>
  </si>
  <si>
    <t>ZH723</t>
  </si>
  <si>
    <t xml:space="preserve">Šroub nosný O10,5 x 115 mm 3060-0115S </t>
  </si>
  <si>
    <t>ZH779</t>
  </si>
  <si>
    <t>Šroub zamykací HD7 2,5 x 14 mm A-5750.14/1</t>
  </si>
  <si>
    <t>Šroub zamykací HD7 2,5 x 14 mm DA-5750.14/1</t>
  </si>
  <si>
    <t>ZH781</t>
  </si>
  <si>
    <t>Šroub zamykací HD7 2,5 x 18 mm A-5750.18/1</t>
  </si>
  <si>
    <t>ZH782</t>
  </si>
  <si>
    <t>Šroub zamykací HD7 2,5 x 22 mm A-5750.22/1</t>
  </si>
  <si>
    <t>ZH783</t>
  </si>
  <si>
    <t>Šroub kortikální HD7 2,5 délka 14 mm DA-5700.14</t>
  </si>
  <si>
    <t>ZH801</t>
  </si>
  <si>
    <t>Šroub kortikální 3 mm/32 mm stabilní 716-110-030-032</t>
  </si>
  <si>
    <t>ZH847</t>
  </si>
  <si>
    <t>Šroub kortikální HD7 2,5 délka 16 mm A-5700.16/1</t>
  </si>
  <si>
    <t>ZH848</t>
  </si>
  <si>
    <t>Šroub kortikální HD7 2,5 délka 12 mm DA-5700.12</t>
  </si>
  <si>
    <t>ZH849</t>
  </si>
  <si>
    <t>Šroub zamykací HD7 2,5 x 20 mm A-5750.20/1</t>
  </si>
  <si>
    <t>ZH861</t>
  </si>
  <si>
    <t>Šroub kanylovaný 6.5 mm L70/32 408.436</t>
  </si>
  <si>
    <t>ZI078</t>
  </si>
  <si>
    <t>Šroub zajišťovací pr. 4,5 mm KB380T</t>
  </si>
  <si>
    <t>ZI136</t>
  </si>
  <si>
    <t>Šroub kanylovaný 6.5 mm L110/32 408.444</t>
  </si>
  <si>
    <t>ZI218</t>
  </si>
  <si>
    <t>Šroub zamykací HD7 2,5 x 24 mm A-5750.24/1</t>
  </si>
  <si>
    <t>ZI222</t>
  </si>
  <si>
    <t>Šroub zamykatelný HD6 2,0 x 16 mm A-5450.16/1</t>
  </si>
  <si>
    <t>ZI223</t>
  </si>
  <si>
    <t xml:space="preserve">Šroub zamykatelný HD6 2,0 x 18 mm A-5450.18/1 </t>
  </si>
  <si>
    <t>ZI311</t>
  </si>
  <si>
    <t>Čep zajišťovací 4.9 mm L32 459.320</t>
  </si>
  <si>
    <t>ZI329</t>
  </si>
  <si>
    <t>Dlaha LCP proximální tibie 4.5/5.0 4 otv. 240.037</t>
  </si>
  <si>
    <t>ZI393</t>
  </si>
  <si>
    <t>Dlaha volární 2.5 adaptivní pravá A-4750.62</t>
  </si>
  <si>
    <t>ZI459</t>
  </si>
  <si>
    <t>Šroub zajišťovací 5,0 mm 04.005.534</t>
  </si>
  <si>
    <t>ZI857</t>
  </si>
  <si>
    <t>Hlava expert zaslepovací pr. 12.0 mm kanylovaná prodloužení  0 mm pro LFN 04.003.000</t>
  </si>
  <si>
    <t>ZI945</t>
  </si>
  <si>
    <t>Šroub zajišťovací VA stardrive 3,5 mm samořezný 02.127.132</t>
  </si>
  <si>
    <t>ZJ772</t>
  </si>
  <si>
    <t>Šroub zamykací HD7 2,5 x 12 mm A-5750.12/1</t>
  </si>
  <si>
    <t>ZK392</t>
  </si>
  <si>
    <t>Dlaha LCP distální tibie 3.5 mm mediální bez výběžku 02.112.515</t>
  </si>
  <si>
    <t>ZK689</t>
  </si>
  <si>
    <t>Dlaha LCP metafizární distální bérec 3.5/4.5/5.0 mm 224.776</t>
  </si>
  <si>
    <t>ZK738</t>
  </si>
  <si>
    <t>Šroub milagro interferenční vstřebatelný 9x30 mm 231825</t>
  </si>
  <si>
    <t>ZK742</t>
  </si>
  <si>
    <t>Šroub zajišťovací VA stardrive 3,5mm 02.127.165</t>
  </si>
  <si>
    <t>ZK743</t>
  </si>
  <si>
    <t>Šroub zajišťovací VA stardrive 3,5mm 02.127.170</t>
  </si>
  <si>
    <t>ZK802</t>
  </si>
  <si>
    <t>Hlava expert zaslepovací pr.12 mm 04.003.002</t>
  </si>
  <si>
    <t>ZK867</t>
  </si>
  <si>
    <t>Šroub schanzův hydroxiapatit 6,0 mm R99612640</t>
  </si>
  <si>
    <t>ZK886</t>
  </si>
  <si>
    <t>Šroub zamykatelný délka 14 mm 26-905-14-09</t>
  </si>
  <si>
    <t>ZK910</t>
  </si>
  <si>
    <t>Šroub zamykatelný délka 16 mm 26-905-16-09</t>
  </si>
  <si>
    <t>ZK911</t>
  </si>
  <si>
    <t xml:space="preserve">Dlaha radiální IXOS P4 titan 26-914-10-09 </t>
  </si>
  <si>
    <t>ZK985</t>
  </si>
  <si>
    <t>Šroub zamykatelný délka 18 mm 26-905-18-09</t>
  </si>
  <si>
    <t>ZK993</t>
  </si>
  <si>
    <t>Šroub zamykatelný délka 20 mm 26-905-20-09</t>
  </si>
  <si>
    <t>ZL003</t>
  </si>
  <si>
    <t xml:space="preserve">Šroub zajišťovací VA stradrive 3,5 mm samořezný 02.127.134 </t>
  </si>
  <si>
    <t>ZL004</t>
  </si>
  <si>
    <t xml:space="preserve">Šroub zajišťovací 3.5 mm, délka 40 mm 02.127.140 </t>
  </si>
  <si>
    <t>ZL005</t>
  </si>
  <si>
    <t xml:space="preserve">Šroub zajišťovací 3.5 mm, délka 80 mm 02.127.180            </t>
  </si>
  <si>
    <t>ZL009</t>
  </si>
  <si>
    <t>Šroub zamykatelný délka 22 mm 26-905-22-09</t>
  </si>
  <si>
    <t>ZL024</t>
  </si>
  <si>
    <t>Šroub zamykatelný délka 24 mm 26-905-24-09</t>
  </si>
  <si>
    <t>ZL171</t>
  </si>
  <si>
    <t xml:space="preserve">Kotva Omnispan na meniscus 0° 228140 </t>
  </si>
  <si>
    <t>ZL298</t>
  </si>
  <si>
    <t xml:space="preserve">Kotva Omnispan na meniscus 12° 228141 </t>
  </si>
  <si>
    <t>ZL391</t>
  </si>
  <si>
    <t xml:space="preserve">Dlaha pro distální ulnu Y 2/5 otvorů A-4750.91  </t>
  </si>
  <si>
    <t>ZL477</t>
  </si>
  <si>
    <t>Dlaha hřbetní H 2.5 pro distální radius levá A-4750.13</t>
  </si>
  <si>
    <t>ZL478</t>
  </si>
  <si>
    <t>Dlaha VA-LCP 3.5 mm proximální tibie 02.127.211</t>
  </si>
  <si>
    <t>ZL479</t>
  </si>
  <si>
    <t>Šroub zajišťovací VA stardrive 3,5 mm samořezný 02.127.136</t>
  </si>
  <si>
    <t>KG544</t>
  </si>
  <si>
    <t>drát vodící 3,2 D400 357.399</t>
  </si>
  <si>
    <t>ZC276</t>
  </si>
  <si>
    <t>Čep zajišťovací 4.9 mm L30 459.300</t>
  </si>
  <si>
    <t>ZD921</t>
  </si>
  <si>
    <t>Dlaha anatomická DVR DVRAXL</t>
  </si>
  <si>
    <t>ZI713</t>
  </si>
  <si>
    <t>Šroub DFN zajišťovací 5,5 mm L55 450.863</t>
  </si>
  <si>
    <t>ZI861</t>
  </si>
  <si>
    <t>Hlava expert zaslepovací pr.12 mm 04.003.001</t>
  </si>
  <si>
    <t>ZK881</t>
  </si>
  <si>
    <t>Šroub kompresní HBS2 délka 20 mm 26-800-20-09</t>
  </si>
  <si>
    <t>ZF887</t>
  </si>
  <si>
    <t xml:space="preserve">Šroub kompresní HBS2 mini délka 22 mm 26-820-22-09   </t>
  </si>
  <si>
    <t>ZG066</t>
  </si>
  <si>
    <t>Drát K-Wire 2,50 mm L150 á 10 ks 292.250.10</t>
  </si>
  <si>
    <t>ZG300</t>
  </si>
  <si>
    <t>Dlaha rekonstrukční 3.5 245.000</t>
  </si>
  <si>
    <t>ZA984</t>
  </si>
  <si>
    <t>Šroub kortikální 3.5 mm 204.832</t>
  </si>
  <si>
    <t>ZD319</t>
  </si>
  <si>
    <t>Dlaha LCP 4,5/5,0 mm 10 otvorů 226.601</t>
  </si>
  <si>
    <t>KG213</t>
  </si>
  <si>
    <t>hřeb PFN pr. 11 130° D240 ocel 273.131</t>
  </si>
  <si>
    <t>ZH691</t>
  </si>
  <si>
    <t>Dlaha LCP na laterální distální fibulu 04.112.138</t>
  </si>
  <si>
    <t>ZH657</t>
  </si>
  <si>
    <t xml:space="preserve">Šroub spongiosní 22/9 mm 207.022 </t>
  </si>
  <si>
    <t>ZA020</t>
  </si>
  <si>
    <t>Šroub kortikální 2.0 mm 201.818</t>
  </si>
  <si>
    <t>ZD320</t>
  </si>
  <si>
    <t>Dlaha LCP 4,5/5,0 mm 8 otvorů 226.581</t>
  </si>
  <si>
    <t>ZJ000</t>
  </si>
  <si>
    <t>Šroub expert zajišťovací pro hřeby pr.5.0mm 04.005.554</t>
  </si>
  <si>
    <t>ZI217</t>
  </si>
  <si>
    <t xml:space="preserve">Dlaha pro distální ulnu Y 2/8 otvorů A-4750.92  </t>
  </si>
  <si>
    <t>ZE807</t>
  </si>
  <si>
    <t>Šroub kortikální 3 mm/26 mm nestabilní 716-115-030-026</t>
  </si>
  <si>
    <t>ZK934</t>
  </si>
  <si>
    <t>Šroub kompresní HBS2 délka 30 mm 26-800-30-09</t>
  </si>
  <si>
    <t>ZC146</t>
  </si>
  <si>
    <t>Šroub kortikální 2.0 mm 201.820</t>
  </si>
  <si>
    <t>ZD398</t>
  </si>
  <si>
    <t>Dlaha anatomická DVR DVRAWR</t>
  </si>
  <si>
    <t>ZA385</t>
  </si>
  <si>
    <t>Šroub kanylovaný canos 3,5 mm 26-433-34-09</t>
  </si>
  <si>
    <t>KG435</t>
  </si>
  <si>
    <t>šroub kortikální pr 3,5 samořezný D30 TI 404.830</t>
  </si>
  <si>
    <t>ZI307</t>
  </si>
  <si>
    <t>Dlaha LCP distální tibie 3.5 mm mediální bez výběžku 02.112.527</t>
  </si>
  <si>
    <t>ZC180</t>
  </si>
  <si>
    <t>Hřeb PF 220, 135° Targon KD014T</t>
  </si>
  <si>
    <t>ZL032</t>
  </si>
  <si>
    <t>Dlaha volární 2.5 adaptivní levá A-4750.25</t>
  </si>
  <si>
    <t>ZH694</t>
  </si>
  <si>
    <t>Dlaha LCP 2.7/3.5 laterální distální na fibulu 04.112.141</t>
  </si>
  <si>
    <t>ZA157</t>
  </si>
  <si>
    <t>Hlava zaslepovací expert 10 mm 04.004.002</t>
  </si>
  <si>
    <t>ZB601</t>
  </si>
  <si>
    <t>Čep zajišťovací 4.9 mm L38 459.380</t>
  </si>
  <si>
    <t>ZL242</t>
  </si>
  <si>
    <t>Dlaha LCP distální tibie 3.5 mm mediální bez výběžku 02.112.522</t>
  </si>
  <si>
    <t>ZD555</t>
  </si>
  <si>
    <t xml:space="preserve">kotvička mitek mini 2/0 TMplus 212033 </t>
  </si>
  <si>
    <t>ZK912</t>
  </si>
  <si>
    <t>Šroub zamykatelný délka 17 mm 26-905-17-09</t>
  </si>
  <si>
    <t>ZK903</t>
  </si>
  <si>
    <t>Šroub zamykatelný délka 15 mm 26-905-15-09</t>
  </si>
  <si>
    <t>ZK984</t>
  </si>
  <si>
    <t xml:space="preserve">Dlaha radiální IXOS P2 titan 26-912-13-09 </t>
  </si>
  <si>
    <t>ZF568</t>
  </si>
  <si>
    <t>Hřeb DFN femorální distální 9,0 mm L420 451.711</t>
  </si>
  <si>
    <t>ZE281</t>
  </si>
  <si>
    <t>Šroub zajišťovací VA stardrive 3,5 mm samořezný 02.127.138</t>
  </si>
  <si>
    <t>ZG364</t>
  </si>
  <si>
    <t>Šroub kortikální 1,3 mm 200.687</t>
  </si>
  <si>
    <t>ZC435</t>
  </si>
  <si>
    <t>Vrtulka pro DFN L70 450.886</t>
  </si>
  <si>
    <t>ZE651</t>
  </si>
  <si>
    <t>Hřeb DFN femorální distální 10,0 mm L300 451.725</t>
  </si>
  <si>
    <t>ZK687</t>
  </si>
  <si>
    <t>Dlaha LCP metafizární distální bérec 3.5/4.5/5.0 mm 224.816</t>
  </si>
  <si>
    <t>ZG241</t>
  </si>
  <si>
    <t>Šroub bolt zajišťovací 3.9 mm L30 258.300</t>
  </si>
  <si>
    <t>ZM196</t>
  </si>
  <si>
    <t>Dlaha VA-LCP 3.5 mm na proximální tibii levá 4 otvory délka 87 mm ocel  02.127.311</t>
  </si>
  <si>
    <t>ZI867</t>
  </si>
  <si>
    <t>Dlaha LCP 3,5 mm háčková pravá 5 otvorů 441.084</t>
  </si>
  <si>
    <t>ZM172</t>
  </si>
  <si>
    <t>Dlaha extra artikulární levá A-4750.71</t>
  </si>
  <si>
    <t>ZC238</t>
  </si>
  <si>
    <t>Šroub zamykatelný délka 25 mm titan 26-906-12-09</t>
  </si>
  <si>
    <t>ZB390</t>
  </si>
  <si>
    <t>Šroub zamykatelný délka 25 mm titan 26-905-12-09</t>
  </si>
  <si>
    <t>ZC256</t>
  </si>
  <si>
    <t>Dlaha VA-LCP 3.5 mm proximální tibie 10 otv. pravá 02.127.240</t>
  </si>
  <si>
    <t>ZK734</t>
  </si>
  <si>
    <t>Hřeb expert femorální laterální pr.10 mm 04.003.257</t>
  </si>
  <si>
    <t>KG183</t>
  </si>
  <si>
    <t>šroub antirotační pr. 6,5 samořezný 234.075</t>
  </si>
  <si>
    <t>ZF993</t>
  </si>
  <si>
    <t>Šroub kanylovaný 4.5 mm 214.672</t>
  </si>
  <si>
    <t>ZD959</t>
  </si>
  <si>
    <t>Šroub spojovací pro UTN 356.542</t>
  </si>
  <si>
    <t>ZC807</t>
  </si>
  <si>
    <t>Šroub zajišťovací 4,0 mm 04.005.426</t>
  </si>
  <si>
    <t>ZF856</t>
  </si>
  <si>
    <t>Šroub zamykatelný délka 26 mm 26-905-26-09</t>
  </si>
  <si>
    <t>ZH896</t>
  </si>
  <si>
    <t>Šroub spongiózní pr. 6.5 mm délka 80/16 mm ocel 216.080</t>
  </si>
  <si>
    <t>ZG705</t>
  </si>
  <si>
    <t>Šroub kanylovaný 4.5 mm 214.668</t>
  </si>
  <si>
    <t>KG434</t>
  </si>
  <si>
    <t>šroub kortikální pr 3,5 samořezný D28 TI 404.828</t>
  </si>
  <si>
    <t>ZI231</t>
  </si>
  <si>
    <t>Hřeb proximální femur KD065T</t>
  </si>
  <si>
    <t>ZL023</t>
  </si>
  <si>
    <t xml:space="preserve">Dlaha radiální IXOS P4 titan 26-914-14-09 </t>
  </si>
  <si>
    <t>ZA019</t>
  </si>
  <si>
    <t>Šroub kortikální 2.0 mm 201.812</t>
  </si>
  <si>
    <t>ZC145</t>
  </si>
  <si>
    <t>Šroub kortikální 2.0 mm 201.814</t>
  </si>
  <si>
    <t>ZC144</t>
  </si>
  <si>
    <t>Šroub kortikální 2.0 mm 201.810</t>
  </si>
  <si>
    <t>ZD575</t>
  </si>
  <si>
    <t>Dlaha profilu třetiny válce 3,5 - 6 otv. 241.360</t>
  </si>
  <si>
    <t>ZK986</t>
  </si>
  <si>
    <t>Šroub kompresní HBS2 délka 22 mm 26-810-22-09</t>
  </si>
  <si>
    <t>KG245</t>
  </si>
  <si>
    <t>hřeb expert TN pr. 12 kanylovaný D330 TAN 04.004.646</t>
  </si>
  <si>
    <t>ZC192</t>
  </si>
  <si>
    <t>Šroub zajišťovací 4,0 mm 04.005.422</t>
  </si>
  <si>
    <t>KG431</t>
  </si>
  <si>
    <t>šroub kortikální pr 3,5 samořezný D22 TI 404.822</t>
  </si>
  <si>
    <t>KG447</t>
  </si>
  <si>
    <t>šroub zajišťovací pr 3,5 samořezný D20 412.106</t>
  </si>
  <si>
    <t>ZB886</t>
  </si>
  <si>
    <t>Šroub zajišťovací VA stardrive 3,5 mm 02.127.114</t>
  </si>
  <si>
    <t>KG476</t>
  </si>
  <si>
    <t>dlaha LCP 3,5 na olekranon levá 4 otv. D 436.505</t>
  </si>
  <si>
    <t>KG446</t>
  </si>
  <si>
    <t>šroub zajišťovací pr 3,5 samořezný D18 412.105</t>
  </si>
  <si>
    <t>KG261</t>
  </si>
  <si>
    <t>hřeb TN pr. 9 masivní D330 TAN 04.024.346</t>
  </si>
  <si>
    <t>ZJ104</t>
  </si>
  <si>
    <t>Šroub kortikální HD6 2,0 mm délka 14 mm A-5400.14/1</t>
  </si>
  <si>
    <t>ZD025</t>
  </si>
  <si>
    <t>Šroub zajišťovací 3,5 mm 213.030</t>
  </si>
  <si>
    <t>KG537</t>
  </si>
  <si>
    <t>prut prevotový ten pr 2,0 D440 TAN zelený 475.920</t>
  </si>
  <si>
    <t>KG396</t>
  </si>
  <si>
    <t>šroub zajišťovací stardrive 2,7 mm ( hlava LCP 2.4), délka 14 402.214</t>
  </si>
  <si>
    <t>ZI688</t>
  </si>
  <si>
    <t>Šroub zamykací HD7 2,5 x 10 mm A-5750.10/1</t>
  </si>
  <si>
    <t>ZL480</t>
  </si>
  <si>
    <t>Šroub zajišťovací VA stardrive 3,5mm 02.127.160</t>
  </si>
  <si>
    <t>ZH780</t>
  </si>
  <si>
    <t>Šroub zamykací HD7 2,5 x 16 mm A-5750.16/1</t>
  </si>
  <si>
    <t>Šroub zamykací HD7 2,5 x 16 mm DA-5750.16/1</t>
  </si>
  <si>
    <t>ZI804</t>
  </si>
  <si>
    <t>Šroub schanzův 70/30 mm 37101</t>
  </si>
  <si>
    <t>ZF875</t>
  </si>
  <si>
    <t>Šroub spongiosní 4.0 mm 207.020</t>
  </si>
  <si>
    <t>ZA970</t>
  </si>
  <si>
    <t>Dlaha VA-LCP 3.5 mm na proximální tibii pravá 8 otvory délka 147 mm ocel  02.127.330</t>
  </si>
  <si>
    <t>ZD514</t>
  </si>
  <si>
    <t>Hřeb se závity 2,5 x 16 mm TP16000</t>
  </si>
  <si>
    <t>ZF094</t>
  </si>
  <si>
    <t>Šroub kanylovaný canos 3,5 mm 26-433-20-09</t>
  </si>
  <si>
    <t>ZK935</t>
  </si>
  <si>
    <t>Šroub kompresní HBS2 délka 20 mm 26-810-24-09</t>
  </si>
  <si>
    <t>Šroub kompresní HBS2 délka 20 mm 26-810-20-09</t>
  </si>
  <si>
    <t>ZC225</t>
  </si>
  <si>
    <t>Šroub zajišťovací 3,5 mm Targon KB527T</t>
  </si>
  <si>
    <t>ZC215</t>
  </si>
  <si>
    <t>Šroub zajišťovací 3,5 mm Targon KB524T</t>
  </si>
  <si>
    <t>ZD339</t>
  </si>
  <si>
    <t>Dlaha LCP patní 241.623</t>
  </si>
  <si>
    <t>ZC224</t>
  </si>
  <si>
    <t>Hřeb PH 10/8 Targon KE054T</t>
  </si>
  <si>
    <t>ZD199</t>
  </si>
  <si>
    <t>Šroub zajišťovací VA stardrive 3,5 mm 02.127.190</t>
  </si>
  <si>
    <t>ZL094</t>
  </si>
  <si>
    <t>Šroub zaslepovací targon 0 mm KB610T</t>
  </si>
  <si>
    <t>Šroub zaslepovací 0 mm Targon KB610T</t>
  </si>
  <si>
    <t>ZD305</t>
  </si>
  <si>
    <t>Hřeb se závity 2,5 x 20 mm TP20000</t>
  </si>
  <si>
    <t>ZD275</t>
  </si>
  <si>
    <t>Šroub zamykatelný 2,5 x 18 mm FP18</t>
  </si>
  <si>
    <t>ZF877</t>
  </si>
  <si>
    <t xml:space="preserve">Šroub kompresní HBS2 mini délka 20 mm 26-820-20-09   </t>
  </si>
  <si>
    <t>ZA974</t>
  </si>
  <si>
    <t>Šroub zajišťovací 3,5 mm 213.048</t>
  </si>
  <si>
    <t>ZD943</t>
  </si>
  <si>
    <t>Dlaha anatomická DVR DVRAXR</t>
  </si>
  <si>
    <t>ZH334</t>
  </si>
  <si>
    <t>Čepel spirální pro DFN L85 450.889</t>
  </si>
  <si>
    <t>ZG835</t>
  </si>
  <si>
    <t>Dlaha LCP 2,7 / 3,5 mm na přední horní část klavikuly s bočním prodloužením 04.112.010</t>
  </si>
  <si>
    <t>ZF720</t>
  </si>
  <si>
    <t>Šroub kanylovaný canos 3,5 mm 26-433-40-09</t>
  </si>
  <si>
    <t>ZA159</t>
  </si>
  <si>
    <t>Šroub zajišťovací 4,0 mm 04.005.424</t>
  </si>
  <si>
    <t>ZF884</t>
  </si>
  <si>
    <t xml:space="preserve">Šroub kompresní HBS2 mini délka 21 mm 26-820-21-09   </t>
  </si>
  <si>
    <t>ZG120</t>
  </si>
  <si>
    <t>Čep zajišťovací 3.9 mm L40 258.400</t>
  </si>
  <si>
    <t>ZD123</t>
  </si>
  <si>
    <t xml:space="preserve">Hřeb DFN femorální distální pr. 10 mm délka 380 mm titan 451.729  </t>
  </si>
  <si>
    <t>ZA105</t>
  </si>
  <si>
    <t>Šroub bolt zajišťovací 3.9 mm L42 258.420</t>
  </si>
  <si>
    <t>KG432</t>
  </si>
  <si>
    <t>šroub kortikální pr 3,5 samořezný D24 TI 404.824</t>
  </si>
  <si>
    <t>KG536</t>
  </si>
  <si>
    <t>prut prevotový ten pr 1,5 D300 TAN fialový 475.915</t>
  </si>
  <si>
    <t>ZE095</t>
  </si>
  <si>
    <t>Šroub kanylovaný canos 3,5 mm 26-433-26-09</t>
  </si>
  <si>
    <t>ZB412</t>
  </si>
  <si>
    <t>Šroub zamykací HD7 2,5 x   8 mm A-5750.08/1</t>
  </si>
  <si>
    <t>ZG700</t>
  </si>
  <si>
    <t>Dlaha pro fibulu 9 otvorová s háčkem LA09 798-110-101-009</t>
  </si>
  <si>
    <t>ZE042</t>
  </si>
  <si>
    <t>Šroub zajišťovací VA stardrive 3,5 mm 02.127.154</t>
  </si>
  <si>
    <t>KG452</t>
  </si>
  <si>
    <t>šroub zajišťovací pr 3,5 samořezný D30 412.111</t>
  </si>
  <si>
    <t>ZI803</t>
  </si>
  <si>
    <t>Hřeb UHN 7,5 mm L295 462.729</t>
  </si>
  <si>
    <t>ZE106</t>
  </si>
  <si>
    <t>Hřeb PH 10/7 Targon KE076T</t>
  </si>
  <si>
    <t>KG397</t>
  </si>
  <si>
    <t>šroub zajišťovací stardrive 2,7 mm ( hlava LCP 2.4), délka 16 402.216</t>
  </si>
  <si>
    <t>ZA009</t>
  </si>
  <si>
    <t>Dlaha LC-DCP 3.5 mm 7 otvorů 223.570</t>
  </si>
  <si>
    <t>ZB189</t>
  </si>
  <si>
    <t>kotva lupine loop+ancho 210709</t>
  </si>
  <si>
    <t>ZB423</t>
  </si>
  <si>
    <t>Šroub Milagro interferenční  8 x 23 mm 231810</t>
  </si>
  <si>
    <t>ZG834</t>
  </si>
  <si>
    <t>Dlaha LCP 2,7 / 3,5 mm na přední horní část klavikuly s bočním prodloužením 04.112.007</t>
  </si>
  <si>
    <t>ZE279</t>
  </si>
  <si>
    <t>Šroub zajišťovací VA stardrive 3,5mm samořezný délka 50mm ocel 02.127.150</t>
  </si>
  <si>
    <t>ZE780</t>
  </si>
  <si>
    <t>Kotvička mitek mini 4/0 212866</t>
  </si>
  <si>
    <t>ZD269</t>
  </si>
  <si>
    <t>Hřeb se závity 2,5 x 22 mm TP22000</t>
  </si>
  <si>
    <t>ZD595</t>
  </si>
  <si>
    <t>Dlaha anatomická DVR DVRASL</t>
  </si>
  <si>
    <t>ZF645</t>
  </si>
  <si>
    <t>Šroub kortikální 3,0 mm 204.824</t>
  </si>
  <si>
    <t>ZC191</t>
  </si>
  <si>
    <t>Šroub zajišťovací 4,0 mm 04.005.420</t>
  </si>
  <si>
    <t>ZD278</t>
  </si>
  <si>
    <t>Šroub DFN zajišťovací 6,0 mm L85 450.869</t>
  </si>
  <si>
    <t>ZA284</t>
  </si>
  <si>
    <t>Hlava zaslepovací UHN 0 TAN 462.950</t>
  </si>
  <si>
    <t>ZC093</t>
  </si>
  <si>
    <t>Dlaha anatomická DVR DVRAXXL</t>
  </si>
  <si>
    <t>ZA303</t>
  </si>
  <si>
    <t>Šroub DFN zajišťovací 6,0 mm L80 450.868</t>
  </si>
  <si>
    <t>ZA156</t>
  </si>
  <si>
    <t>ZA044</t>
  </si>
  <si>
    <t>Šroub zajišťovací 3,5 mm 213.022</t>
  </si>
  <si>
    <t>ZD024</t>
  </si>
  <si>
    <t>Šroub zajišťovací 3,5 mm 213.042</t>
  </si>
  <si>
    <t>ZI595</t>
  </si>
  <si>
    <t xml:space="preserve">Šroub zajišťovací 5,0 mm 04.005.538 </t>
  </si>
  <si>
    <t>ZE300</t>
  </si>
  <si>
    <t>Šroub kortikální 3 mm/18 mm nestabilní 716-115-030-018</t>
  </si>
  <si>
    <t>ZH639</t>
  </si>
  <si>
    <t>Šroub kortikální 3 mm/42 mm stabilní 716-110-030-042</t>
  </si>
  <si>
    <t>ZB814</t>
  </si>
  <si>
    <t>Šroub kortikální 4.5 mm 214.840</t>
  </si>
  <si>
    <t>ZG943</t>
  </si>
  <si>
    <t>Dlaha na olekranon 8 otv. délka 99 mm LA08 730-155-004-008</t>
  </si>
  <si>
    <t>ZG704</t>
  </si>
  <si>
    <t>Šroub kanylovaný 6.5 mm L85/32 408.439</t>
  </si>
  <si>
    <t>ZM114</t>
  </si>
  <si>
    <t>Šroub kortikální stardrive pr. 2.7mm délka 16 mm ocel 202.876</t>
  </si>
  <si>
    <t>ZD793</t>
  </si>
  <si>
    <t>Podložka 3,5 mm 26-435-99-09</t>
  </si>
  <si>
    <t>ZK904</t>
  </si>
  <si>
    <t>Šroub kompresní HBS2 délka 22 mm 26-800-22-09</t>
  </si>
  <si>
    <t>ZI710</t>
  </si>
  <si>
    <t>Dlaha na patu síťkovaná 21 otv. pravá 731-110-001-021</t>
  </si>
  <si>
    <t>ZE439</t>
  </si>
  <si>
    <t>Šroub kortikální 3 mm/26 mm stabilní 716-110-030-026</t>
  </si>
  <si>
    <t>ZG252</t>
  </si>
  <si>
    <t>Šroub kortikální 3 mm/30 mm nestabilní 716-115-030-030</t>
  </si>
  <si>
    <t>KG286</t>
  </si>
  <si>
    <t>šroub zajišťovací VA pr. 2,4 samořezný D16 04.210.116</t>
  </si>
  <si>
    <t>ZA288</t>
  </si>
  <si>
    <t>Drát K-Wire 2,00 mm repoziční 292.410</t>
  </si>
  <si>
    <t>ZA013</t>
  </si>
  <si>
    <t>Šroub kortikální 1.3 mm 200.690</t>
  </si>
  <si>
    <t>ZA053</t>
  </si>
  <si>
    <t>Šroub zajišťovací Stardrive 5,0 mm 212.204</t>
  </si>
  <si>
    <t>ZA135</t>
  </si>
  <si>
    <t>Šroub zajišťovací Stardrive 5,0 mm 212.213</t>
  </si>
  <si>
    <t>ZC503</t>
  </si>
  <si>
    <t>Šroub kortikální 3.5 mm 204.845</t>
  </si>
  <si>
    <t>ZK879</t>
  </si>
  <si>
    <t>Šroub kompresní HBS2 délka 18 mm 26-800-18-09</t>
  </si>
  <si>
    <t>ZC875</t>
  </si>
  <si>
    <t>Dlaha anatomická volární XXL na distální rádius titan DVRAXXR</t>
  </si>
  <si>
    <t>ZA392</t>
  </si>
  <si>
    <t>Šroub kanylovaný canos 3,5 mm 26-433-50-09</t>
  </si>
  <si>
    <t>ZB810</t>
  </si>
  <si>
    <t xml:space="preserve">Šroub kompresní HBS2 mini délka 19 mm krátký závir 26-820-17  </t>
  </si>
  <si>
    <t>ZE989</t>
  </si>
  <si>
    <t>Šroub vstřebatelný interferenční pr. 8 mm délka 25 mm 08CPVI0825</t>
  </si>
  <si>
    <t>ZH505</t>
  </si>
  <si>
    <t>Šroub kanylovaný 4.5 mm 214.456</t>
  </si>
  <si>
    <t>ZL390</t>
  </si>
  <si>
    <t>Dlaha volární 2.5 adaptivní levá A-4750.63</t>
  </si>
  <si>
    <t>ZH784</t>
  </si>
  <si>
    <t>Dlaha volární 2.5 adaptivní levá DA-4750.61</t>
  </si>
  <si>
    <t>ZA139</t>
  </si>
  <si>
    <t>Šroub zajišťovací Stardrive 5,0 mm 212.223</t>
  </si>
  <si>
    <t>KG371</t>
  </si>
  <si>
    <t>šroub kortikální pr 2,4 samořezný D30 TAN 401.780</t>
  </si>
  <si>
    <t>KG276</t>
  </si>
  <si>
    <t>Dlaha VA-LCP 2,4 mm dvoupilířová na distální rádius 04.111.630</t>
  </si>
  <si>
    <t>KG430</t>
  </si>
  <si>
    <t>šroub kortikální pr 3,5 samořezný D20 TI 404.820</t>
  </si>
  <si>
    <t>ZA063</t>
  </si>
  <si>
    <t>Dlaha philos proximální humerus 3.5 3 otv. 241.901</t>
  </si>
  <si>
    <t>ZE437</t>
  </si>
  <si>
    <t>Dlaha na klíční kost 11 otv. 750-100-011-011</t>
  </si>
  <si>
    <t>ZA045</t>
  </si>
  <si>
    <t>Šroub zajišťovací 3,5 mm 213.026</t>
  </si>
  <si>
    <t>ZK924</t>
  </si>
  <si>
    <t>Šroub kompresní HBS2 délka 24 mm 26-810-24-09</t>
  </si>
  <si>
    <t>ZG784</t>
  </si>
  <si>
    <t>Hřeb trochanterický 180 O11 x 180 mm x 130° sada 3130-1180S</t>
  </si>
  <si>
    <t>ZH724</t>
  </si>
  <si>
    <t>Šroub kanylovaný canos 3,5 mm 26-433-46-09</t>
  </si>
  <si>
    <t>ZA024</t>
  </si>
  <si>
    <t>Dlaha adaptační T 2,0 mm 3 otv. 243.231</t>
  </si>
  <si>
    <t>ZC988</t>
  </si>
  <si>
    <t>Šroub bolt zajišťovací 3.9 mm L46 258.460</t>
  </si>
  <si>
    <t>ZC708</t>
  </si>
  <si>
    <t>Pouzdro skluzné PF Targon KD189T</t>
  </si>
  <si>
    <t>ZE094</t>
  </si>
  <si>
    <t>Šroub kanylovaný canos 3,5 mm 26-433-22-09</t>
  </si>
  <si>
    <t>ZF850</t>
  </si>
  <si>
    <t>Drát K-Wire 1,80 mm L280 á 10 ks 292.190.10</t>
  </si>
  <si>
    <t>ZH494</t>
  </si>
  <si>
    <t xml:space="preserve">Šroub kompresní HBS2 mini délka 20 mm 26-830-20-09   </t>
  </si>
  <si>
    <t>ZG260</t>
  </si>
  <si>
    <t>Šroub bolt zajišťovací 3.9 mm L44 258.440</t>
  </si>
  <si>
    <t>ZA384</t>
  </si>
  <si>
    <t>Šroub kanylovaný canos 3,5 mm 26-433-32-09</t>
  </si>
  <si>
    <t>ZA393</t>
  </si>
  <si>
    <t>Drát vodící 1,6 mm bal. á 10 ks 26-451-00-07</t>
  </si>
  <si>
    <t>ZF573</t>
  </si>
  <si>
    <t>Šroub kortikální 3.5 mm 404.840</t>
  </si>
  <si>
    <t>ZH247</t>
  </si>
  <si>
    <t>Šroub kortikální 3 mm/36 mm nestabilní 716-115-030-036</t>
  </si>
  <si>
    <t>ZF070</t>
  </si>
  <si>
    <t>Drát K repoziční 2,00 mm délka 350 mm 292.400</t>
  </si>
  <si>
    <t>ZA054</t>
  </si>
  <si>
    <t>Šroub zajišťovací Stardrive 5,0 mm 212.209</t>
  </si>
  <si>
    <t>KG287</t>
  </si>
  <si>
    <t>šroub zajišťovací VA pr. 2,4 samořezný D18 04.210.118</t>
  </si>
  <si>
    <t>ZB938</t>
  </si>
  <si>
    <t>Hřeb se závity 2,5 x 26 mm TP26000</t>
  </si>
  <si>
    <t>ZG785</t>
  </si>
  <si>
    <t>Hlava zaslepovací gamma 3 3005-1100S</t>
  </si>
  <si>
    <t>ZI936</t>
  </si>
  <si>
    <t>Šroub zajišťovací 5.0 mm 04.005.558</t>
  </si>
  <si>
    <t>ZK331</t>
  </si>
  <si>
    <t>Šroub kortikální HD7 2,5 délka 10 mm A-5700.10/1</t>
  </si>
  <si>
    <t>ZL031</t>
  </si>
  <si>
    <t>Šroub kortikální HD7 2,5 délka 20 mm A-5700.20/1</t>
  </si>
  <si>
    <t>ZC709</t>
  </si>
  <si>
    <t>Šroub antirotační Targon KD210T</t>
  </si>
  <si>
    <t>ZC214</t>
  </si>
  <si>
    <t>Šroub zajišťovací 3,5 mm Targon KB521T</t>
  </si>
  <si>
    <t>ZC229</t>
  </si>
  <si>
    <t>Šroub fixační PH 4,5 mm Targon KB076T</t>
  </si>
  <si>
    <t>ZK724</t>
  </si>
  <si>
    <t>Hřeb expert femorální laterální pr.9 mm 04.003.253</t>
  </si>
  <si>
    <t>ZA104</t>
  </si>
  <si>
    <t>Čep zajišťovací 4.9 mm L34 459.340</t>
  </si>
  <si>
    <t>ZJ739</t>
  </si>
  <si>
    <t>Podložka pod kanylovaný šroub Canos pr. 2.7 mm 26-423-99-09</t>
  </si>
  <si>
    <t>ZH696</t>
  </si>
  <si>
    <t>Dlaha LCP 2.7/3.5 na laterální distální fibulu 04.112.143</t>
  </si>
  <si>
    <t>ZH463</t>
  </si>
  <si>
    <t>Hřeb proximální humerus P10/7 280 mm KE27T</t>
  </si>
  <si>
    <t>ZD205</t>
  </si>
  <si>
    <t>Dlaha LCP 3.5 metafyzální pro humerus distální mediální 11 otv. 424.834</t>
  </si>
  <si>
    <t>ZF605</t>
  </si>
  <si>
    <t>Hřeb UTN tibiální 9.0 mm kompletní se zaslepovací havou plný 279.660</t>
  </si>
  <si>
    <t>ZD274</t>
  </si>
  <si>
    <t>Dlaha anatomická DVR DVRASR</t>
  </si>
  <si>
    <t>ZD535</t>
  </si>
  <si>
    <t>Hřeb se závity 2,5 x 18 mm TP18000</t>
  </si>
  <si>
    <t>ZC169</t>
  </si>
  <si>
    <t>Dlaha adaptační Y 1,5 246.242</t>
  </si>
  <si>
    <t>ZD265</t>
  </si>
  <si>
    <t>Dlaha anatomická DVR DVRAL</t>
  </si>
  <si>
    <t>ZF862</t>
  </si>
  <si>
    <t>Dlaha LCP distální tibiální 241.442</t>
  </si>
  <si>
    <t>ZF030</t>
  </si>
  <si>
    <t>Hřeb PF 420, 130° Targon KD069T</t>
  </si>
  <si>
    <t>ZB630</t>
  </si>
  <si>
    <t xml:space="preserve">Šroub kompresní HBS2 mini délka 24 mm 26-830-24-09   </t>
  </si>
  <si>
    <t>ZC202</t>
  </si>
  <si>
    <t>Šroub kortikální 2.0 mm 201.813</t>
  </si>
  <si>
    <t>KG235</t>
  </si>
  <si>
    <t>hřeb expert TN pr. 10 kanylovaný D315 TAN 04.004.443</t>
  </si>
  <si>
    <t>KG451</t>
  </si>
  <si>
    <t>šroub zajišťovací pr 3,5 samořezný D28 412.110</t>
  </si>
  <si>
    <t>ZI775</t>
  </si>
  <si>
    <t>Šroub zajišťovací 4,5 mm Targon KB356T</t>
  </si>
  <si>
    <t>ZD022</t>
  </si>
  <si>
    <t>Šroub LCP zajišťovací 2,7 mm 402.222</t>
  </si>
  <si>
    <t>ZA150</t>
  </si>
  <si>
    <t>Šroub LCP zajišťovací 2,7 mm 402.220</t>
  </si>
  <si>
    <t>ZA267</t>
  </si>
  <si>
    <t>Šroub kortikální 3.5 mm 404.818</t>
  </si>
  <si>
    <t>ZH788</t>
  </si>
  <si>
    <t>Čep zajišťovací 4.9 mm L76 459.760</t>
  </si>
  <si>
    <t>ZH499</t>
  </si>
  <si>
    <t>Hřeb ulna/radius 4,0 x 250 mm 1-3608</t>
  </si>
  <si>
    <t>ZH338</t>
  </si>
  <si>
    <t>Šroub proximální ulna/radius 2,7 x 20 mm 1-3653</t>
  </si>
  <si>
    <t>KG501</t>
  </si>
  <si>
    <t>dlaha DHP 2,7/3,5 mediální levá 5 otv T 441.285</t>
  </si>
  <si>
    <t>ZA163</t>
  </si>
  <si>
    <t>Šroub zajišťovací 5,0 mm 04.015.555</t>
  </si>
  <si>
    <t>ZD402</t>
  </si>
  <si>
    <t>Dlaha anatomická DRV DVRAR</t>
  </si>
  <si>
    <t>ZH620</t>
  </si>
  <si>
    <t>Šroub distální ulna/radius 2,7 x 18 mm 1-3675</t>
  </si>
  <si>
    <t>KG367</t>
  </si>
  <si>
    <t>šroub kortikální pr 2,4 samořezný D22 TAN 401.772</t>
  </si>
  <si>
    <t>ZC874</t>
  </si>
  <si>
    <t>Pouzdro skluzné PF Targon KD188T</t>
  </si>
  <si>
    <t>ZF539</t>
  </si>
  <si>
    <t>Šroub kortikální 1,3 mm 200.689</t>
  </si>
  <si>
    <t>ZA143</t>
  </si>
  <si>
    <t>Šroub zajišťovací Stardrive 5,0 mm 212.227</t>
  </si>
  <si>
    <t>KG401</t>
  </si>
  <si>
    <t>šroub zajišťovací stardrive 2,7 mm ( hlava LCP 2.4), délka 24 402.224</t>
  </si>
  <si>
    <t>ZD378</t>
  </si>
  <si>
    <t>Dlaha LCP-DF 4,5/5,0 11 otv. 222.256</t>
  </si>
  <si>
    <t>ZD379</t>
  </si>
  <si>
    <t>Šroub LCP zajišťovací 2,7 mm 402.216</t>
  </si>
  <si>
    <t>ZG598</t>
  </si>
  <si>
    <t>Hřeb trochanterický 180 O11 x 180 mm x 125° sada 3125-1180S</t>
  </si>
  <si>
    <t>KG491</t>
  </si>
  <si>
    <t>dlaha DHP 2,7/3,5 dorso-lat s/laterální 441.273</t>
  </si>
  <si>
    <t>ZE756</t>
  </si>
  <si>
    <t>Dlaha LCP-DF 4,5/5,0 13 otv. 222.258</t>
  </si>
  <si>
    <t>ZF553</t>
  </si>
  <si>
    <t>Šroub zajišťovací 5.0 mm 04.005.560</t>
  </si>
  <si>
    <t>KG411</t>
  </si>
  <si>
    <t>šroub zajišťovací stardrive 2,7 mm ( hlava LCP 2.4), délka 44 402.244</t>
  </si>
  <si>
    <t>KG265</t>
  </si>
  <si>
    <t>hřeb TN pr. 9 masivní D390 TAN 04.024.358</t>
  </si>
  <si>
    <t>KG420</t>
  </si>
  <si>
    <t>šroub kortikální stardrive 2,7 mm, délka 16 402.876</t>
  </si>
  <si>
    <t>ZI805</t>
  </si>
  <si>
    <t>Šroub schanzův 60/20 mm R37100</t>
  </si>
  <si>
    <t>ZA142</t>
  </si>
  <si>
    <t>Šroub zajišťovací Stardrive 5,0 mm 212.226</t>
  </si>
  <si>
    <t>ZG584</t>
  </si>
  <si>
    <t>Šroub zajišťovací 5,0 mm 04.005.524</t>
  </si>
  <si>
    <t>ZJ472</t>
  </si>
  <si>
    <t xml:space="preserve">Hřeb potažený cementem s ATB gentaycin a vankomycin NCLCM4U </t>
  </si>
  <si>
    <t>ZH339</t>
  </si>
  <si>
    <t>Šroub distální ulna/radius 2,7 x 16 mm 1-3674</t>
  </si>
  <si>
    <t>KG496</t>
  </si>
  <si>
    <t>dlaha DHP 2,7/3,5 dorso-lat s/laterální 441.278</t>
  </si>
  <si>
    <t>KG415</t>
  </si>
  <si>
    <t>šroub zajišťovací stardrive 2,7 mm ( hlava LCP 2.4), délka 55 402.255</t>
  </si>
  <si>
    <t>ZD646</t>
  </si>
  <si>
    <t>Šroub LCP zajišťovací 2,7 mm 402.214</t>
  </si>
  <si>
    <t>KG421</t>
  </si>
  <si>
    <t>šroub kortikální stardrive 2,7 mm, délka 18 402.878</t>
  </si>
  <si>
    <t>ZH142</t>
  </si>
  <si>
    <t>Dlaha pro kost člunkovou 2,4 mm 04.100.020</t>
  </si>
  <si>
    <t>ZE057</t>
  </si>
  <si>
    <t>Šroub kanylovaný 4.5 mm 214.472</t>
  </si>
  <si>
    <t>ZD548</t>
  </si>
  <si>
    <t>Hřeb PF 340, 130° Targon KD087T</t>
  </si>
  <si>
    <t>KG407</t>
  </si>
  <si>
    <t>šroub zajišťovací stardrive 2,7 mm ( hlava LCP 2.4), délka 36 402.236</t>
  </si>
  <si>
    <t>ZL864</t>
  </si>
  <si>
    <t>Šroub milagro interferenční vstřebatelný 9x20 mm 231820</t>
  </si>
  <si>
    <t>ZK878</t>
  </si>
  <si>
    <t>Šroub kompresní HBS2 délka 17 mm 26-800-17-09</t>
  </si>
  <si>
    <t>ZG099</t>
  </si>
  <si>
    <t>Šroub spongiozní 4.0 mm 207.024</t>
  </si>
  <si>
    <t>ZD240</t>
  </si>
  <si>
    <t>Šroub kortikální 3.5 mm 404.820</t>
  </si>
  <si>
    <t>ZD343</t>
  </si>
  <si>
    <t>Šroub LCP zajišťovací 2,7 mm 402.224</t>
  </si>
  <si>
    <t>ZH500</t>
  </si>
  <si>
    <t>Šroub proximální ulna/radius 2,7 x 22 mm 1-3654</t>
  </si>
  <si>
    <t>ZE704</t>
  </si>
  <si>
    <t>Šroub zajišťovací 5,0 mm 04.005.520</t>
  </si>
  <si>
    <t>ZH234</t>
  </si>
  <si>
    <t>Šroub kortikální 1.5 mm 200.824</t>
  </si>
  <si>
    <t>ZG875</t>
  </si>
  <si>
    <t>Šroub kortikální 3.5 mm 404.814</t>
  </si>
  <si>
    <t>ZD648</t>
  </si>
  <si>
    <t>Šroub LCP zajišťovací strardrive 3.5 mm 412.102</t>
  </si>
  <si>
    <t>ZG038</t>
  </si>
  <si>
    <t>Čep zajišťovací 4.9 mm L68 459.680</t>
  </si>
  <si>
    <t>ZI806</t>
  </si>
  <si>
    <t>Šroub kortikální HD7 2,5 x 22 mm DA-5700.22/1</t>
  </si>
  <si>
    <t>ZG840</t>
  </si>
  <si>
    <t>Dlaha LCP 2,7 / 3,5 mm na přední horní část klavikuly s bočním prodloužením 04.112.009</t>
  </si>
  <si>
    <t>ZG814</t>
  </si>
  <si>
    <t>Dlaha adaptační 1,3 mm 221.312</t>
  </si>
  <si>
    <t>ZH485</t>
  </si>
  <si>
    <t>Šroub kortikální 4,5 mm 214.860</t>
  </si>
  <si>
    <t>KG485</t>
  </si>
  <si>
    <t>dlaha DHP 2,7/3,5 dorso-lat levá 5 otv. 441.265</t>
  </si>
  <si>
    <t>ZF252</t>
  </si>
  <si>
    <t>Šroub zajišťovací Stardrive 5,0 mm 212.217</t>
  </si>
  <si>
    <t>ZE705</t>
  </si>
  <si>
    <t>Šroub zajišťovací 5,0 mm 04.005.528</t>
  </si>
  <si>
    <t>ZG748</t>
  </si>
  <si>
    <t>Šroub nosný O10,5 x 105 mm 3060-0105S</t>
  </si>
  <si>
    <t>ZI999</t>
  </si>
  <si>
    <t>Hřeb expert femorální laterální pr.9 mm 04.003.260</t>
  </si>
  <si>
    <t>KG495</t>
  </si>
  <si>
    <t>dlaha DHP 2,7/3,5 dorso-lat s/laterální 441.277</t>
  </si>
  <si>
    <t>ZA108</t>
  </si>
  <si>
    <t>Hřeb UFN femorální 9.0 mm L420 464.420</t>
  </si>
  <si>
    <t>ZA102</t>
  </si>
  <si>
    <t>Hlava zaslepovací UFN pro zajištění 12,0 mm 459.013</t>
  </si>
  <si>
    <t>ZI224</t>
  </si>
  <si>
    <t>Šroub zamykatelný HD6 2,0 x 20 mm A-5450.20/1</t>
  </si>
  <si>
    <t>ZI219</t>
  </si>
  <si>
    <t>Dlaha na hlavičku rádia 2.0 s límcem A-4656.68</t>
  </si>
  <si>
    <t>ZD607</t>
  </si>
  <si>
    <t xml:space="preserve">Šroub kortikální délka 18 mm 26-906-18-09  </t>
  </si>
  <si>
    <t>ZD728</t>
  </si>
  <si>
    <t>Šroub nosný 11.0 mm L90 273.090</t>
  </si>
  <si>
    <t>ZF529</t>
  </si>
  <si>
    <t>Drát K-Wire 1,80 mm L150 á 10 ks 292.170.10</t>
  </si>
  <si>
    <t>ZA155</t>
  </si>
  <si>
    <t>ZD628</t>
  </si>
  <si>
    <t>Šroub LCP zajišťovací strardrive 3.5 mm 412.103</t>
  </si>
  <si>
    <t>ZH690</t>
  </si>
  <si>
    <t>Dlaha LCP na laterální distální fibulu 04.112.137</t>
  </si>
  <si>
    <t>ZC910</t>
  </si>
  <si>
    <t>Hřeb expert tibiální 8,0 mm 04.024.249</t>
  </si>
  <si>
    <t>ZG065</t>
  </si>
  <si>
    <t>Drát K-Wire 2,00 mm L150 á 10 ks 292.200.10</t>
  </si>
  <si>
    <t>ZG897</t>
  </si>
  <si>
    <t>Šroub nosný O10,5 x 90 mm 3060-0090S</t>
  </si>
  <si>
    <t>ZF105</t>
  </si>
  <si>
    <t>Hřeb PH 10/7 Targon KE023T</t>
  </si>
  <si>
    <t>KG214</t>
  </si>
  <si>
    <t>hřeb PFN pr. 12 130° D240 ocel 273.132</t>
  </si>
  <si>
    <t>ZF503</t>
  </si>
  <si>
    <t>Dlaha LCP-DF 4,5/5,0   9 otv. 222.255</t>
  </si>
  <si>
    <t>ZD494</t>
  </si>
  <si>
    <t xml:space="preserve">Dlaha radiální IXOS D4 26-914-30-09 </t>
  </si>
  <si>
    <t>ZM303</t>
  </si>
  <si>
    <t xml:space="preserve">Šroub kompresní HBS2 mini délka 18 mm 26-820-18-09   </t>
  </si>
  <si>
    <t>ZK907</t>
  </si>
  <si>
    <t>Šroub kompresní HBS2 délka 25 mm 26-800-25-09</t>
  </si>
  <si>
    <t>KG207</t>
  </si>
  <si>
    <t>šroub nosný pr. 11 samořezný D100 273.100</t>
  </si>
  <si>
    <t>ZG063</t>
  </si>
  <si>
    <t>Drát K-Wire 1,25 mm L150 á 10 ks 292.120.10</t>
  </si>
  <si>
    <t>KG271</t>
  </si>
  <si>
    <t>dlaha LCP 2,4 n/dist rad vol s/vl 04.110.431</t>
  </si>
  <si>
    <t>KG418</t>
  </si>
  <si>
    <t>šroub kortikální stardrive 2,7 mm, délka 12 402.872</t>
  </si>
  <si>
    <t>ZI221</t>
  </si>
  <si>
    <t>Šroub zamykatelný HD6 2,0 x 14 mm A-5450.14/1</t>
  </si>
  <si>
    <t>KG184</t>
  </si>
  <si>
    <t>šroub antirotační pr. 6,5 samořezný 234.080</t>
  </si>
  <si>
    <t>ZM311</t>
  </si>
  <si>
    <t>Dlaha LCP na diafízu klíční kosti 3.5 mm 04.112.031</t>
  </si>
  <si>
    <t>ZM310</t>
  </si>
  <si>
    <t>Šroub zajišťovací 4,0 mm 04.005.452</t>
  </si>
  <si>
    <t>ZA313</t>
  </si>
  <si>
    <t>Šroub fixační PH 4,5 mm Targon KB072T</t>
  </si>
  <si>
    <t>ZD329</t>
  </si>
  <si>
    <t>Šroub LCP zajišťovací strardrive 3.5 mm 412.104</t>
  </si>
  <si>
    <t>ZI504</t>
  </si>
  <si>
    <t>Šroub nosný O10,5 x 110 mm 3060-0110S</t>
  </si>
  <si>
    <t>KG460</t>
  </si>
  <si>
    <t>šroub zajišťovací pr 2,4 samořezný D7 T 412.807</t>
  </si>
  <si>
    <t>KG227</t>
  </si>
  <si>
    <t>hlava zaslepovací p/PFN prodio 273.150</t>
  </si>
  <si>
    <t>ZD565</t>
  </si>
  <si>
    <t>Šroub kortikální 3.5 mm 404.822</t>
  </si>
  <si>
    <t>ZI460</t>
  </si>
  <si>
    <t>Šroub zajišťovací 5,0 mm 04.005.536</t>
  </si>
  <si>
    <t>ZD300</t>
  </si>
  <si>
    <t>Šroub LCP zajišťovací strardrive 3.5 mm 412.105</t>
  </si>
  <si>
    <t>KG500</t>
  </si>
  <si>
    <t>dlaha DHP 2,7/3,5 mediální pravá 5 otv T 441.284</t>
  </si>
  <si>
    <t>ZG122</t>
  </si>
  <si>
    <t>Dlaha LC-DCP 3.5 mm 6 otvorů 223.560</t>
  </si>
  <si>
    <t>ZC209</t>
  </si>
  <si>
    <t>Hřeb PH 10/8 Targon KE004T</t>
  </si>
  <si>
    <t>ZA000</t>
  </si>
  <si>
    <t xml:space="preserve">Šroub kortikální délka 24 mm 26-906-24-09  </t>
  </si>
  <si>
    <t>ZM340</t>
  </si>
  <si>
    <t xml:space="preserve">Šroub kortikální pr.2,0 mm 201.807 </t>
  </si>
  <si>
    <t>ZL284</t>
  </si>
  <si>
    <t>Šroub zajišťovací plný závit pr. 5 x 45 mm titan 1896-5045S</t>
  </si>
  <si>
    <t>ZM330</t>
  </si>
  <si>
    <t>Hřeb expert femorální laterální pr.12 mm 04.003.552</t>
  </si>
  <si>
    <t>ZG334</t>
  </si>
  <si>
    <t>Šroub zajišťovací 4,0 mm 04.005.442</t>
  </si>
  <si>
    <t>ZK905</t>
  </si>
  <si>
    <t>Šroub kompresní HBS2 délka 23 mm 26-800-23-09</t>
  </si>
  <si>
    <t>ZC279</t>
  </si>
  <si>
    <t>Šroub kortikální 1.3 mm 200.693</t>
  </si>
  <si>
    <t>ZH743</t>
  </si>
  <si>
    <t>Hlava zaslepovací gamma 3 3005-1105S</t>
  </si>
  <si>
    <t>ZC659</t>
  </si>
  <si>
    <t>Šroub zaslepovací 5 mm Targon KB617T</t>
  </si>
  <si>
    <t>ZC784</t>
  </si>
  <si>
    <t>Šroub zajišťovací stardrive 4.0 mm 04.005.434</t>
  </si>
  <si>
    <t>ZC138</t>
  </si>
  <si>
    <t>Šroub zajišťovací stardrive 4.0 mm 04.005.428</t>
  </si>
  <si>
    <t>ZC684</t>
  </si>
  <si>
    <t>Šroub kortikální 2.0 mm 201.816</t>
  </si>
  <si>
    <t>ZM313</t>
  </si>
  <si>
    <t>Šroub zajišťovací plný závit pr. 5 x 55 mm titan 1896-5055S</t>
  </si>
  <si>
    <t>ZK325</t>
  </si>
  <si>
    <t>Šroub interferenční megafix CP 8 x 23 mm 2870823CP</t>
  </si>
  <si>
    <t>ZA023</t>
  </si>
  <si>
    <t>Dlaha adaptační 2,0 mm 12 otv. 243.091</t>
  </si>
  <si>
    <t>ZD304</t>
  </si>
  <si>
    <t>Šroub kortikální 3,5x18 mm CS18000</t>
  </si>
  <si>
    <t>ZI858</t>
  </si>
  <si>
    <t>Šroub zajišťovací 5.0 mm 04.005.566</t>
  </si>
  <si>
    <t>ZM312</t>
  </si>
  <si>
    <t>Hřeb dlouhý Gamma 3 pravý 11 x 400 mm x 125° titan 3225-400S</t>
  </si>
  <si>
    <t>ZM346</t>
  </si>
  <si>
    <t xml:space="preserve">Dlaha na dézu zápěstí 2,5mm dlouhé prohnutí A-4760.01  </t>
  </si>
  <si>
    <t>ZA164</t>
  </si>
  <si>
    <t>Hřeb expert tibiální 8,0 mm 04.024.246</t>
  </si>
  <si>
    <t>ZH555</t>
  </si>
  <si>
    <t>Čep zajišťovací 4.9 mm L48 459.480</t>
  </si>
  <si>
    <t>ZE788</t>
  </si>
  <si>
    <t>Šroub kortikální 3.5 mm 404.834</t>
  </si>
  <si>
    <t>ZH021</t>
  </si>
  <si>
    <t>Šroub kortikální 3,5 mm 404.828</t>
  </si>
  <si>
    <t>KG290</t>
  </si>
  <si>
    <t>šroub zajišťovací VA pr. 2,4 samořezný D24 04.210.124</t>
  </si>
  <si>
    <t>ZG580</t>
  </si>
  <si>
    <t>Šroub spongiozní 4.0 mm 207.014</t>
  </si>
  <si>
    <t>ZE299</t>
  </si>
  <si>
    <t>Šroub kortikální 3 mm/16 mm nestabilní 716-115-030-016</t>
  </si>
  <si>
    <t>ZD553</t>
  </si>
  <si>
    <t>Šroub kortikální 2,7 mm 402.878</t>
  </si>
  <si>
    <t>ZG592</t>
  </si>
  <si>
    <t>Šroub kortikální 2,7 mm 402.872</t>
  </si>
  <si>
    <t>ZD697</t>
  </si>
  <si>
    <t>Šroub spongiozní 3 mm/30 mm nestabilní 716-105-030-030</t>
  </si>
  <si>
    <t>ZD302</t>
  </si>
  <si>
    <t>Šroub LCP zajišťovací strardrive 3.5 mm 412.106</t>
  </si>
  <si>
    <t>ZA058</t>
  </si>
  <si>
    <t>Šroub zajišťovací LCP 3.5 mm 213.010</t>
  </si>
  <si>
    <t>ZG000</t>
  </si>
  <si>
    <t xml:space="preserve">Šroub kortikální délka 20 mm 26-906-20-09  </t>
  </si>
  <si>
    <t>ZG247</t>
  </si>
  <si>
    <t>Šroub kortikální 3 mm/28 mm stabilní 716-110-030-028</t>
  </si>
  <si>
    <t>KG281</t>
  </si>
  <si>
    <t>Dlaha VA-LCP 2,4 mm dvouplilířová na distální radius 04.111.731</t>
  </si>
  <si>
    <t>ZD629</t>
  </si>
  <si>
    <t>Šroub kortikální 2,7 mm 402.884</t>
  </si>
  <si>
    <t>ZD483</t>
  </si>
  <si>
    <t xml:space="preserve">Šroub kanylovaný 6.5 mm L100/32 408.442 </t>
  </si>
  <si>
    <t>KG487</t>
  </si>
  <si>
    <t>dlaha DHP 2,7/3,5 dorso-lat levá 7 otv. 441.267</t>
  </si>
  <si>
    <t>ZA055</t>
  </si>
  <si>
    <t>Šroub zajišťovací Stardrive 5,0 mm 212.220</t>
  </si>
  <si>
    <t>ZH349</t>
  </si>
  <si>
    <t>Šroub schanzův hydroxiapatit 6,0 mm R99612660</t>
  </si>
  <si>
    <t>KG208</t>
  </si>
  <si>
    <t>šroub nosný pr. 11 samořezný D105 273.105</t>
  </si>
  <si>
    <t>ZE477</t>
  </si>
  <si>
    <t>Šroub kortikální 2,7 mm 402.870</t>
  </si>
  <si>
    <t>ZJ143</t>
  </si>
  <si>
    <t>Šroub kanylovaný 4.5 mm 214.646</t>
  </si>
  <si>
    <t>ZC811</t>
  </si>
  <si>
    <t>Šroub schanzův 5,0 mm L125/50 294.530</t>
  </si>
  <si>
    <t>ZH178</t>
  </si>
  <si>
    <t>Šroub kotrikální 4,5 mm 214.826</t>
  </si>
  <si>
    <t>KG366</t>
  </si>
  <si>
    <t>šroub kortikální pr 2,4 samořezný D20 TAN 401.770</t>
  </si>
  <si>
    <t>ZI561</t>
  </si>
  <si>
    <t>Dlaha LCP pro artrodézu zápěstí 04.110.152</t>
  </si>
  <si>
    <t>ZF851</t>
  </si>
  <si>
    <t>Drát K-Wire 2,00 mm L280 á 10 ks 292.210.10</t>
  </si>
  <si>
    <t>ZH635</t>
  </si>
  <si>
    <t>Šroub kortikální 3 mm/30 mm stabilní 716-110-030-030</t>
  </si>
  <si>
    <t>ZG607</t>
  </si>
  <si>
    <t>Šroub kortikální 3 mm/46 mm stabilní 716-110-030-046</t>
  </si>
  <si>
    <t>ZF867</t>
  </si>
  <si>
    <t>Dlaha LCP distální tibiální 241.445</t>
  </si>
  <si>
    <t>ZD155</t>
  </si>
  <si>
    <t>Šroub zajišťovací Stardrive 5,0 mm 212.215</t>
  </si>
  <si>
    <t>ZD362</t>
  </si>
  <si>
    <t>Šroub zámkový 2,7 x 14 mm 26-502-14-09</t>
  </si>
  <si>
    <t>ZG609</t>
  </si>
  <si>
    <t>Šroub kortikální 3 mm/54 mm stabilní 716-110-030-054</t>
  </si>
  <si>
    <t>ZC228</t>
  </si>
  <si>
    <t>Šroub zajišťovací 30 mm Targon KB530T</t>
  </si>
  <si>
    <t>ZF860</t>
  </si>
  <si>
    <t>Šroub zajišťovací 3,5 mm 213.060</t>
  </si>
  <si>
    <t>ZG177</t>
  </si>
  <si>
    <t>Šroub kortikální 3 mm/34 mm nestabilní 716-115-030-034</t>
  </si>
  <si>
    <t>ZA127</t>
  </si>
  <si>
    <t>Šroub zajišťovací Stardrive 5,0 mm 212.203</t>
  </si>
  <si>
    <t>ZD363</t>
  </si>
  <si>
    <t>Šroub zámkový 2,7 x 16 mm 26-502-16-09</t>
  </si>
  <si>
    <t>ZE298</t>
  </si>
  <si>
    <t>Šroub kortikální 3 mm/22 mm stabilní 716-110-030-022</t>
  </si>
  <si>
    <t>ZM347</t>
  </si>
  <si>
    <t>Dlaha LCP 3,5 mm háčková levá 5 otvorů 441.087</t>
  </si>
  <si>
    <t>ZC505</t>
  </si>
  <si>
    <t>Šroub kortikální 3.5 mm 204.855</t>
  </si>
  <si>
    <t>ZA745</t>
  </si>
  <si>
    <t>Dlaha anatomická DVR DVRAWL</t>
  </si>
  <si>
    <t>ZE204</t>
  </si>
  <si>
    <t>Dlaha distální humerální radiální pravá 770-121-001-011</t>
  </si>
  <si>
    <t>ZC213</t>
  </si>
  <si>
    <t>Šroub fixační PH 4,5 mm Targon KB074T</t>
  </si>
  <si>
    <t>ZH638</t>
  </si>
  <si>
    <t>Šroub kortikální 3 mm/38 mm stabilní 716-110-030-038</t>
  </si>
  <si>
    <t>KG369</t>
  </si>
  <si>
    <t>šroub kortikální pr 2,4 samořezný D26 TAN 401.776</t>
  </si>
  <si>
    <t>KH616</t>
  </si>
  <si>
    <t xml:space="preserve">čepička pro TEN pr. 3,0 do 4,0 mm titan 475.900 </t>
  </si>
  <si>
    <t>ZI417</t>
  </si>
  <si>
    <t xml:space="preserve">Dlaha LCP distální tibie 3.5 mm mediální bez výběžku 02.112.518 </t>
  </si>
  <si>
    <t>ZK660</t>
  </si>
  <si>
    <t>Šroub kortikální 3,5 mm 204.865</t>
  </si>
  <si>
    <t>ZE425</t>
  </si>
  <si>
    <t>Šroub kortikální 3 mm/20 mm stabilní 716-110-030-020</t>
  </si>
  <si>
    <t>ZC227</t>
  </si>
  <si>
    <t>Hřeb PH nagel 10/7 Targon KE071T</t>
  </si>
  <si>
    <t>KG540</t>
  </si>
  <si>
    <t>prut prevotový ten pr 3,5 D440 TAN světlemodrý 475.935</t>
  </si>
  <si>
    <t>ZG188</t>
  </si>
  <si>
    <t>Dlaha radiální hofer standard 11 otv. hlava 3 otvory taft 775-110-000-003</t>
  </si>
  <si>
    <t>ZM408</t>
  </si>
  <si>
    <t>Šroub HBS 2 mini s krátkým závitem déka 15 mm titan 26-820-15-09</t>
  </si>
  <si>
    <t>KG291</t>
  </si>
  <si>
    <t>šroub zajišťovací VA pr. 2,4 samořezný D26 04.210.126</t>
  </si>
  <si>
    <t>ZL025</t>
  </si>
  <si>
    <t>Šroub kompresní HBS2 mini délka 14 mm 26-820-14-09</t>
  </si>
  <si>
    <t>ZH653</t>
  </si>
  <si>
    <t>Dlaha distální humerus 10 otv. 770-122-000-010</t>
  </si>
  <si>
    <t>ZK512</t>
  </si>
  <si>
    <t xml:space="preserve">Hřeb expert femorální laterální pr.10 mm 04.003.361  </t>
  </si>
  <si>
    <t>KG471</t>
  </si>
  <si>
    <t>šroub zajišťovací pr 2,4 samořezný D24 412.824</t>
  </si>
  <si>
    <t>KG469</t>
  </si>
  <si>
    <t>šroub zajišťovací pr 2,4 samořezný D20 412.820</t>
  </si>
  <si>
    <t>ZE774</t>
  </si>
  <si>
    <t>Dlaha na symfýzu 3,5 02.100.006</t>
  </si>
  <si>
    <t>ZD377</t>
  </si>
  <si>
    <t>Dlaha LCP-DF 4,5/5,0 11 otv. 222.257</t>
  </si>
  <si>
    <t>ZJ175</t>
  </si>
  <si>
    <t>Dlaha na proximální laterální femur 4,5/5,0 mm 7 otvorů 222.253</t>
  </si>
  <si>
    <t>ZE808</t>
  </si>
  <si>
    <t>Šroub kortikální 3 mm/28 mm nestabilní 716-115-030-028</t>
  </si>
  <si>
    <t>ZK803</t>
  </si>
  <si>
    <t>Šroub schanzův 4/3 L280/20 294.300</t>
  </si>
  <si>
    <t>ZM413</t>
  </si>
  <si>
    <t>Hřeb ulna/radius 5,0 x 200 mm 1-3613</t>
  </si>
  <si>
    <t>ZD450</t>
  </si>
  <si>
    <t>Dlaha anatomická DVR DVRANL</t>
  </si>
  <si>
    <t>KG410</t>
  </si>
  <si>
    <t>šroub zajišťovací stardrive 2,7 mm ( hlava LCP 2.4), délka 42 402.242</t>
  </si>
  <si>
    <t>ZA137</t>
  </si>
  <si>
    <t>Šroub zajišťovací Stardrive 5,0 mm 212.216</t>
  </si>
  <si>
    <t>ZD017</t>
  </si>
  <si>
    <t>Šroub kanylovaný 4.5 mm 214.460</t>
  </si>
  <si>
    <t>ZH632</t>
  </si>
  <si>
    <t>Dlaha LCP 9 otv. 222.224</t>
  </si>
  <si>
    <t>ZI970</t>
  </si>
  <si>
    <t>Drát vodící dlouhý pro hřeby GAMMA3 3.2 x 450 mm 1210-6450S</t>
  </si>
  <si>
    <t>ZG249</t>
  </si>
  <si>
    <t>Šroub kanylovaný 6.5 mm L60/16 408.407</t>
  </si>
  <si>
    <t>ZC181</t>
  </si>
  <si>
    <t>Šroub antirotační Targon KD204T</t>
  </si>
  <si>
    <t>ZH797</t>
  </si>
  <si>
    <t>Šroub proximální ulna/radius 2,7 x 24 mm 1-3655</t>
  </si>
  <si>
    <t>KH293</t>
  </si>
  <si>
    <t>KG373</t>
  </si>
  <si>
    <t>šroub kortikální pr 2,4 samořezný D34 TAN 401.784</t>
  </si>
  <si>
    <t>ZH487</t>
  </si>
  <si>
    <t>Šroub bolt zajišťovací 3.9 mm L28 258.280</t>
  </si>
  <si>
    <t>ZF303</t>
  </si>
  <si>
    <t xml:space="preserve">Hřeb dlouhý Gamma 3 levý 11 x 380 mm x 125° sterilní 3325-0380S  </t>
  </si>
  <si>
    <t>KG475</t>
  </si>
  <si>
    <t>dlaha LCP 3,5 na olekranon pravá 4 otv. D 436.504</t>
  </si>
  <si>
    <t>KI225</t>
  </si>
  <si>
    <t>dřík konický cement. průměr 16 mm 1306.15.160</t>
  </si>
  <si>
    <t>KI227</t>
  </si>
  <si>
    <t>tělo humerální trauma long 1350.15.030</t>
  </si>
  <si>
    <t>KI228</t>
  </si>
  <si>
    <t>hlavice humerální prům. 44 mm 1322.09.440</t>
  </si>
  <si>
    <t>KI226</t>
  </si>
  <si>
    <t>adaptér standart exentrický + 8 mm 1330.15.278</t>
  </si>
  <si>
    <t>KI268</t>
  </si>
  <si>
    <t>hlavice průměr 46 mm 1322.09.460</t>
  </si>
  <si>
    <t>KI269</t>
  </si>
  <si>
    <t>tělo humerální s blokačním šroubem TI6A/4V 1350.15.010</t>
  </si>
  <si>
    <t>KI267</t>
  </si>
  <si>
    <t>adaptér neutrální Ti6A/4V 0 mm long 1331.15.270</t>
  </si>
  <si>
    <t>KI363</t>
  </si>
  <si>
    <t>adaptér neutrální Ti6A/4V 0 mm standard 1330.15.270</t>
  </si>
  <si>
    <t>ZL177</t>
  </si>
  <si>
    <t xml:space="preserve">Optika artroskopická 30° pracovní délka 160 mm A70941A  </t>
  </si>
  <si>
    <t>KH904</t>
  </si>
  <si>
    <t>stapler kožní PMR35-X</t>
  </si>
  <si>
    <t>KI081</t>
  </si>
  <si>
    <t>stapler kožní, široké svorky PMW35-X</t>
  </si>
  <si>
    <t>ZJ562</t>
  </si>
  <si>
    <t>Set pro tlakovou laváž kosti interpulse handpiese 0210-110-000</t>
  </si>
  <si>
    <t>ZA958</t>
  </si>
  <si>
    <t>Šití safil fialový 2/0 bal. á 36 ks C1048251</t>
  </si>
  <si>
    <t>ZF699</t>
  </si>
  <si>
    <t xml:space="preserve">Šití premicron 3/0, 2,5 m bal. á 12 ks G0120060 </t>
  </si>
  <si>
    <t>ZB023</t>
  </si>
  <si>
    <t>Šití maxon 2/0 bal. á 36 ks 8886626151</t>
  </si>
  <si>
    <t>ZB913</t>
  </si>
  <si>
    <t>Šití orthocord modrý bal. á 12 ks 223111</t>
  </si>
  <si>
    <t>ZE197</t>
  </si>
  <si>
    <t>Šití mopylen 4/0 DS 18 návlek  45 cm á 36 ks 7148</t>
  </si>
  <si>
    <t>ZJ133</t>
  </si>
  <si>
    <t>Šití supolene 4/0 á 36 ks 9153</t>
  </si>
  <si>
    <t>ZJ132</t>
  </si>
  <si>
    <t>Šití mopylen 4/0 DRT 18 návlek 75 cm á 36 ks 7089</t>
  </si>
  <si>
    <t>ZM353</t>
  </si>
  <si>
    <t>Šití caprolon 1 á 24 ks PM2093</t>
  </si>
  <si>
    <t>ZI576</t>
  </si>
  <si>
    <t>Jehla dutá 45° pravá  251004</t>
  </si>
  <si>
    <t>ZI562</t>
  </si>
  <si>
    <t>Kloub silikonový MCP vel. 30 SMCP-500-30-WW</t>
  </si>
  <si>
    <t>ZI609</t>
  </si>
  <si>
    <t>Chronos strips 50 x 25 x 3 mm 07.801.100S</t>
  </si>
  <si>
    <t>ZH588</t>
  </si>
  <si>
    <t>Chronos strips 100 x 25 x 6 mm 07.801.111S</t>
  </si>
  <si>
    <t>ZD249</t>
  </si>
  <si>
    <t xml:space="preserve">Osteoset 4.8 mm 50 pelet 84000104  </t>
  </si>
  <si>
    <t>ZD322</t>
  </si>
  <si>
    <t>Osteoset T 4.8 mm 100 pelet 70000402</t>
  </si>
  <si>
    <t>ZD255</t>
  </si>
  <si>
    <t>Osteoset 3.0 mm 200 pelet 84000305</t>
  </si>
  <si>
    <t>ZD247</t>
  </si>
  <si>
    <t xml:space="preserve">Osteoset 4.8 mm 200 pelet 84000101  </t>
  </si>
  <si>
    <t>ZK789</t>
  </si>
  <si>
    <t>PerOssal 1 x 50 mm baleno po 50 ks granule 03-0102</t>
  </si>
  <si>
    <t>ZD248</t>
  </si>
  <si>
    <t xml:space="preserve">Osteoset 4.8 mm 100 pelet 84000102  </t>
  </si>
  <si>
    <t>ZH448</t>
  </si>
  <si>
    <t>Bloček kostní ChroonOS 12,5x10 mm 07.720.045S</t>
  </si>
  <si>
    <t>ZD953</t>
  </si>
  <si>
    <t>Implantát šlachový tendon spacer TCTU1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</si>
  <si>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</si>
  <si>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</si>
  <si>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</si>
  <si>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</si>
  <si>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</si>
  <si>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</si>
  <si>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</si>
  <si>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</si>
  <si>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</si>
  <si>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</si>
  <si>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</si>
  <si>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</si>
  <si>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</si>
  <si>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</si>
  <si>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50115040</t>
  </si>
  <si>
    <t>505 SZM laboratorní sklo a materiál (112 02 140)</t>
  </si>
  <si>
    <t>50115070</t>
  </si>
  <si>
    <t>513 SZM katetry, stenty, porty (112 02 101)</t>
  </si>
  <si>
    <t>Traumatologické oddělení, pracoviště COS</t>
  </si>
  <si>
    <t>50115004</t>
  </si>
  <si>
    <t>506 SZM umělé tělní náhrady kovové (112 02 030)</t>
  </si>
  <si>
    <t>50115003</t>
  </si>
  <si>
    <t>518 SZM TEP ortopedie (112 02 003)</t>
  </si>
  <si>
    <t>50115080</t>
  </si>
  <si>
    <t>523 SZM staplery, endosk., optika, extraktory (112 02 102)</t>
  </si>
  <si>
    <t>50115011</t>
  </si>
  <si>
    <t>515 SZM umělé tělní náhrady ostatní (112 02 030)</t>
  </si>
  <si>
    <t>Spotřeba zdravotnického materiálu - orientační přehled</t>
  </si>
  <si>
    <t>ON Data</t>
  </si>
  <si>
    <t>001 - Pracoviště praktického lékaře pro dospělé</t>
  </si>
  <si>
    <t>003 - Pracoviště LSPP</t>
  </si>
  <si>
    <t>503 - Pracoviště úrazové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</si>
  <si>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</si>
  <si>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</si>
  <si>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</si>
  <si>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</si>
  <si>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001</t>
  </si>
  <si>
    <t>V</t>
  </si>
  <si>
    <t>51022</t>
  </si>
  <si>
    <t>CÍLENÉ VYŠETŘENÍ CHIRURGEM</t>
  </si>
  <si>
    <t>51861</t>
  </si>
  <si>
    <t>CIRKULÁRNÍ SÁDROVÝ OBVAZ - NOHA, BÉREC</t>
  </si>
  <si>
    <t>003</t>
  </si>
  <si>
    <t>51859</t>
  </si>
  <si>
    <t>FIXAČNÍ SÁDROVÁ DLAHA - NOHA, BÉREC</t>
  </si>
  <si>
    <t>503</t>
  </si>
  <si>
    <t>1</t>
  </si>
  <si>
    <t>0000502</t>
  </si>
  <si>
    <t>MESOCAIN 1%</t>
  </si>
  <si>
    <t>0006200</t>
  </si>
  <si>
    <t>TRAMAL INJEKČNÍ ROZTOK 50 MG/1 ML</t>
  </si>
  <si>
    <t>0008499</t>
  </si>
  <si>
    <t>0025746</t>
  </si>
  <si>
    <t>0032090</t>
  </si>
  <si>
    <t>TRALGIT 50 INJ</t>
  </si>
  <si>
    <t>0040536</t>
  </si>
  <si>
    <t>DEPO-MEDROL 40 MG/ML</t>
  </si>
  <si>
    <t>0054539</t>
  </si>
  <si>
    <t>DOLMINA INJ</t>
  </si>
  <si>
    <t>0055824</t>
  </si>
  <si>
    <t>0067547</t>
  </si>
  <si>
    <t>0089869</t>
  </si>
  <si>
    <t>0089870</t>
  </si>
  <si>
    <t>0090044</t>
  </si>
  <si>
    <t>0090719</t>
  </si>
  <si>
    <t>TRAMAL INJEKČNÍ ROZTOK 100 MG/2 ML</t>
  </si>
  <si>
    <t>0107295</t>
  </si>
  <si>
    <t>0.9% SODIUM CHLORIDE IN WATER FOR INJECTION FRESEN</t>
  </si>
  <si>
    <t>0154704</t>
  </si>
  <si>
    <t>TETANOL PUR</t>
  </si>
  <si>
    <t>0192143</t>
  </si>
  <si>
    <t>0192144</t>
  </si>
  <si>
    <t>3</t>
  </si>
  <si>
    <t>0082509</t>
  </si>
  <si>
    <t>0082510</t>
  </si>
  <si>
    <t>0082511</t>
  </si>
  <si>
    <t>0082512</t>
  </si>
  <si>
    <t>0082513</t>
  </si>
  <si>
    <t>0082514</t>
  </si>
  <si>
    <t>0082515</t>
  </si>
  <si>
    <t>0082516</t>
  </si>
  <si>
    <t>0082517</t>
  </si>
  <si>
    <t>0082518</t>
  </si>
  <si>
    <t>0082519</t>
  </si>
  <si>
    <t>0082520</t>
  </si>
  <si>
    <t>0082521</t>
  </si>
  <si>
    <t>0082522</t>
  </si>
  <si>
    <t>0082523</t>
  </si>
  <si>
    <t>0082524</t>
  </si>
  <si>
    <t>0083209</t>
  </si>
  <si>
    <t>DLAHA LCP NIZKOPROFILOVÁ  REKONSTRUKČNÍ PÁNEV OCEL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</si>
  <si>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</si>
  <si>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</si>
  <si>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</si>
  <si>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</si>
  <si>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</si>
  <si>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</si>
  <si>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</si>
  <si>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</si>
  <si>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</si>
  <si>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</si>
  <si>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</si>
  <si>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</si>
  <si>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51012</t>
  </si>
  <si>
    <t>51013</t>
  </si>
  <si>
    <t>51023</t>
  </si>
  <si>
    <t>KONTROLNÍ VYŠETŘENÍ CHIRURGEM</t>
  </si>
  <si>
    <t>51818</t>
  </si>
  <si>
    <t>51853</t>
  </si>
  <si>
    <t>CIRKULÁRNÍ SÁDROVÝ OBVAZ - PRSTY, RUKA, PŘEDLOKTÍ</t>
  </si>
  <si>
    <t>51863</t>
  </si>
  <si>
    <t>FIXAČNÍ SÁDROVÁ DLAHA CELÉ DOLNÍ KONČETINY</t>
  </si>
  <si>
    <t>51869</t>
  </si>
  <si>
    <t>SEJMUTÍ CIRKULÁRNÍ SÁDROVÉ FIXACE NA KONČETINÁCH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</si>
  <si>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</si>
  <si>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</si>
  <si>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</si>
  <si>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</si>
  <si>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</si>
  <si>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</si>
  <si>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</si>
  <si>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</si>
  <si>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</si>
  <si>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</si>
  <si>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</si>
  <si>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</si>
  <si>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</si>
  <si>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</si>
  <si>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</si>
  <si>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</si>
  <si>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</si>
  <si>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</si>
  <si>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</si>
  <si>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</si>
  <si>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</si>
  <si>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</si>
  <si>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</si>
  <si>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</si>
  <si>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</si>
  <si>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</si>
  <si>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</si>
  <si>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</si>
  <si>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</si>
  <si>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</si>
  <si>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</si>
  <si>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</si>
  <si>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</si>
  <si>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</si>
  <si>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</si>
  <si>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</si>
  <si>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</si>
  <si>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</si>
  <si>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</si>
  <si>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</si>
  <si>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</si>
  <si>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</si>
  <si>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</si>
  <si>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</si>
  <si>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</si>
  <si>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</si>
  <si>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</si>
  <si>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</si>
  <si>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09113</t>
  </si>
  <si>
    <t>ODBĚR KRVE Z ARTERIE</t>
  </si>
  <si>
    <t>61115</t>
  </si>
  <si>
    <t>09553</t>
  </si>
  <si>
    <t>51851</t>
  </si>
  <si>
    <t>FIXAČNÍ SÁDROVÁ DLAHA - RUKA, PŘEDLOKTÍ</t>
  </si>
  <si>
    <t>53022</t>
  </si>
  <si>
    <t>CÍLENÉ VYŠETŘENÍ TRAUMATOLOGEM</t>
  </si>
  <si>
    <t>53115</t>
  </si>
  <si>
    <t>ZAVŘENÁ REPOZICE LUXACE KARPU NEBO INTRAARTIKULÁRN</t>
  </si>
  <si>
    <t>53021</t>
  </si>
  <si>
    <t>KOMPLEXNÍ VYŠETŘENÍ TRAUMATOLOGEM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</si>
  <si>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</si>
  <si>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</si>
  <si>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</si>
  <si>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</si>
  <si>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</si>
  <si>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</si>
  <si>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</si>
  <si>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</si>
  <si>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</si>
  <si>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</si>
  <si>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</si>
  <si>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</si>
  <si>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</si>
  <si>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</si>
  <si>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</si>
  <si>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</si>
  <si>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</si>
  <si>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</si>
  <si>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</si>
  <si>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 NA RUCE, NOZE (FENESTRACE, PARCIÁLN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</si>
  <si>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</si>
  <si>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</si>
  <si>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</si>
  <si>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</si>
  <si>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</si>
  <si>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</si>
  <si>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</si>
  <si>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</si>
  <si>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</si>
  <si>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</si>
  <si>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</si>
  <si>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</si>
  <si>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</si>
  <si>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</si>
  <si>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</si>
  <si>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</si>
  <si>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</si>
  <si>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</si>
  <si>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</si>
  <si>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</si>
  <si>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</si>
  <si>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</si>
  <si>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</si>
  <si>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 xml:space="preserve">PŘEVAZ POPÁLENINY V ROZSAHU OD 1 % DO 10 %  A EV. 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</si>
  <si>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</si>
  <si>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</si>
  <si>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</si>
  <si>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</si>
  <si>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</si>
  <si>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</si>
  <si>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</si>
  <si>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</si>
  <si>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</si>
  <si>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</si>
  <si>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</si>
  <si>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</si>
  <si>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</si>
  <si>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</si>
  <si>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</si>
  <si>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</si>
  <si>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</si>
  <si>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</si>
  <si>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</si>
  <si>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</si>
  <si>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</si>
  <si>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</si>
  <si>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</si>
  <si>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</si>
  <si>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</si>
  <si>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</si>
  <si>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</si>
  <si>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</si>
  <si>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</si>
  <si>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</si>
  <si>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</si>
  <si>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</si>
  <si>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</si>
  <si>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</si>
  <si>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</si>
  <si>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</si>
  <si>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</si>
  <si>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</si>
  <si>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</si>
  <si>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</si>
  <si>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</si>
  <si>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</si>
  <si>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</si>
  <si>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</si>
  <si>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</si>
  <si>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</si>
  <si>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</si>
  <si>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51873</t>
  </si>
  <si>
    <t>SLOŽITÝ MĚKKÝ FIXAČNÍ OBVAZ</t>
  </si>
  <si>
    <t>5F3</t>
  </si>
  <si>
    <t>0030934</t>
  </si>
  <si>
    <t>DRÁT TI; VRTACÍ; VODÍCÍ</t>
  </si>
  <si>
    <t>0098656</t>
  </si>
  <si>
    <t>ŠROUB KANYLOVANÝ TI T-DRIVE</t>
  </si>
  <si>
    <t>0098685</t>
  </si>
  <si>
    <t>PODLOŽKA TI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</si>
  <si>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</si>
  <si>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</si>
  <si>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</si>
  <si>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</si>
  <si>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</si>
  <si>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</si>
  <si>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</si>
  <si>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</si>
  <si>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</si>
  <si>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</si>
  <si>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</si>
  <si>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</si>
  <si>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</si>
  <si>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</si>
  <si>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</si>
  <si>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62150</t>
  </si>
  <si>
    <t>POPÁLENINY - OŠETŘENÍ A PŘEVAZ, OSTATNÍ DO 5%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</si>
  <si>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</si>
  <si>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</si>
  <si>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</si>
  <si>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</si>
  <si>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</si>
  <si>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</si>
  <si>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</si>
  <si>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</si>
  <si>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09569</t>
  </si>
  <si>
    <t>(VZP) ZÁKROK NA PRAVÉ STRANĚ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</si>
  <si>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</si>
  <si>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</si>
  <si>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</si>
  <si>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</si>
  <si>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</si>
  <si>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</si>
  <si>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</si>
  <si>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</si>
  <si>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</si>
  <si>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</si>
  <si>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</si>
  <si>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</si>
  <si>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</si>
  <si>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</si>
  <si>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</si>
  <si>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</si>
  <si>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</si>
  <si>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</si>
  <si>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</si>
  <si>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</si>
  <si>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</si>
  <si>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07550</t>
  </si>
  <si>
    <t>(DRG) ENDOVASKULÁRNÍ PŘÍSTUP PERKUTÁNNÍ NEBO S?PRE</t>
  </si>
  <si>
    <t>07457</t>
  </si>
  <si>
    <t>(VZP) BYPASS POPLITEO - CRURÁLNÍ VĚTVENÝ AUTOLOGNÍ</t>
  </si>
  <si>
    <t>07543</t>
  </si>
  <si>
    <t>(DRG) PRIMOOPERACE</t>
  </si>
  <si>
    <t>54990</t>
  </si>
  <si>
    <t>ODBĚR ŽILNÍHO ŠTĚPU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</si>
  <si>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</si>
  <si>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</si>
  <si>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</si>
  <si>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</si>
  <si>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</si>
  <si>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</si>
  <si>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</si>
  <si>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</si>
  <si>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APENDEKTOMIE NEBO OPERAČNÍ DRENÁŽ PERIAPENDIKULÁRN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</si>
  <si>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</si>
  <si>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</si>
  <si>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</si>
  <si>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</si>
  <si>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</si>
  <si>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</si>
  <si>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</si>
  <si>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</si>
  <si>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07408</t>
  </si>
  <si>
    <t>(VZP) BYPASS FEMORO - POPLITEÁLNÍ DISTÁLNÍ AUTOLOG</t>
  </si>
  <si>
    <t>51391</t>
  </si>
  <si>
    <t>LAPAROTOMIE A OŠETŘENÍ VÍCEČETNÉHO VISCERÁLNÍHO PO</t>
  </si>
  <si>
    <t>54340</t>
  </si>
  <si>
    <t>TEPENNÁ EMBOLEKTOMIE, TROMBEKTOMIE</t>
  </si>
  <si>
    <t>51355</t>
  </si>
  <si>
    <t>DVOJ - A VÍCENÁSOBNÁ RESEKCE A (NEBO) ANASTOMÓZA T</t>
  </si>
  <si>
    <t>07418</t>
  </si>
  <si>
    <t>(VZP) TROMBECTOMIE  A. FEMORALIS A JEJÍCH VĚTVÍ</t>
  </si>
  <si>
    <t>07428</t>
  </si>
  <si>
    <t>(VZP) REVIZE V OBLASTI STEHNA PRO  KRVÁCENÍ</t>
  </si>
  <si>
    <t>57237</t>
  </si>
  <si>
    <t>SUTURA RUPTUTY BRÁNICE TORAKOTOMICKÝM PŘÍSTUPEM</t>
  </si>
  <si>
    <t>07484</t>
  </si>
  <si>
    <t>(VZP) REVIZE V OBLASTI BÉRCE PRO KRVÁCENÍ</t>
  </si>
  <si>
    <t>0008807</t>
  </si>
  <si>
    <t>0011706</t>
  </si>
  <si>
    <t>0011785</t>
  </si>
  <si>
    <t>AMIKIN 1 G</t>
  </si>
  <si>
    <t>0014583</t>
  </si>
  <si>
    <t>TIENAM 500 MG/500 MG I.V.</t>
  </si>
  <si>
    <t>0015273</t>
  </si>
  <si>
    <t>SULPERAZON 2 G IM/IV</t>
  </si>
  <si>
    <t>0016600</t>
  </si>
  <si>
    <t>0017810</t>
  </si>
  <si>
    <t>0026127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</si>
  <si>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</si>
  <si>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</si>
  <si>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</si>
  <si>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</si>
  <si>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</si>
  <si>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</si>
  <si>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</si>
  <si>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0066137</t>
  </si>
  <si>
    <t>0072972</t>
  </si>
  <si>
    <t>0075634</t>
  </si>
  <si>
    <t>PROTHROMPLEX TOTAL NF</t>
  </si>
  <si>
    <t>0076353</t>
  </si>
  <si>
    <t>FORTUM 1 G</t>
  </si>
  <si>
    <t>0076360</t>
  </si>
  <si>
    <t>0083417</t>
  </si>
  <si>
    <t>MERONEM 1 G</t>
  </si>
  <si>
    <t>0092207</t>
  </si>
  <si>
    <t>AUGMENTIN 1,2 G</t>
  </si>
  <si>
    <t>0092290</t>
  </si>
  <si>
    <t>0096414</t>
  </si>
  <si>
    <t>0097000</t>
  </si>
  <si>
    <t>METRONIDAZOLE 0.5%-POLPHARMA</t>
  </si>
  <si>
    <t>0097687</t>
  </si>
  <si>
    <t>0097878</t>
  </si>
  <si>
    <t>KLIMICIN</t>
  </si>
  <si>
    <t>0125249</t>
  </si>
  <si>
    <t>0131656</t>
  </si>
  <si>
    <t>CEFTAZIDIM KABI 2 GM</t>
  </si>
  <si>
    <t>0141838</t>
  </si>
  <si>
    <t>AMIKACIN B.BRAUN 10 MG/ML</t>
  </si>
  <si>
    <t>0144328</t>
  </si>
  <si>
    <t>GARAMYCIN SCHWAMM</t>
  </si>
  <si>
    <t>0154883</t>
  </si>
  <si>
    <t>0156404</t>
  </si>
  <si>
    <t>IMIPENEM/CILASTATIN HOSPIRA 500 MG/500 MG</t>
  </si>
  <si>
    <t>0162187</t>
  </si>
  <si>
    <t>0164350</t>
  </si>
  <si>
    <t>TAZOCIN 4 G/0,5 G</t>
  </si>
  <si>
    <t>0138422</t>
  </si>
  <si>
    <t>CEFTRIAXON SANDOZ 1 G</t>
  </si>
  <si>
    <t>0088337</t>
  </si>
  <si>
    <t>HAEMATE P</t>
  </si>
  <si>
    <t>0088336</t>
  </si>
  <si>
    <t>0092359</t>
  </si>
  <si>
    <t>PROSTAPHLIN 1000 MG</t>
  </si>
  <si>
    <t>2</t>
  </si>
  <si>
    <t>0007905</t>
  </si>
  <si>
    <t>0007917</t>
  </si>
  <si>
    <t>0007955</t>
  </si>
  <si>
    <t>0007963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</si>
  <si>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</si>
  <si>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</si>
  <si>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</si>
  <si>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</si>
  <si>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</si>
  <si>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</si>
  <si>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</si>
  <si>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</si>
  <si>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</si>
  <si>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</si>
  <si>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</si>
  <si>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</si>
  <si>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</si>
  <si>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0001282</t>
  </si>
  <si>
    <t>DLAHA ADAPTAČNÍ  MINI FRAGMENT OCEL</t>
  </si>
  <si>
    <t>0001288</t>
  </si>
  <si>
    <t>DLAHA ADAPTAČNÍ  MINI FRAGMENT OCEL TITAN</t>
  </si>
  <si>
    <t>0001291</t>
  </si>
  <si>
    <t>DLAHA LC-DCP ROVNÁ MINI FRAGMENT OCEL</t>
  </si>
  <si>
    <t>0001308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</si>
  <si>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</si>
  <si>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</si>
  <si>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</si>
  <si>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</si>
  <si>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</si>
  <si>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</si>
  <si>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</si>
  <si>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</si>
  <si>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0001699</t>
  </si>
  <si>
    <t>DRÁT CERKLÁŽNÍ OCEL</t>
  </si>
  <si>
    <t>0001719</t>
  </si>
  <si>
    <t>0001738</t>
  </si>
  <si>
    <t>DRÁT KIRSCHNERŮV OCEL</t>
  </si>
  <si>
    <t>0001739</t>
  </si>
  <si>
    <t>0001740</t>
  </si>
  <si>
    <t>0001747</t>
  </si>
  <si>
    <t>0001948</t>
  </si>
  <si>
    <t>ŠROUB SAMOŘEZNÝ KANYLOVANÝ OCEL</t>
  </si>
  <si>
    <t>0002062</t>
  </si>
  <si>
    <t>ZASLEPOVACÍ HLAVA TIBIE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</si>
  <si>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</si>
  <si>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</si>
  <si>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</si>
  <si>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</si>
  <si>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</si>
  <si>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</si>
  <si>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</si>
  <si>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0002968</t>
  </si>
  <si>
    <t>DLAHA ROVNÁ REKONSTRUKČNÍ PÁNEV MALÝ FRAGMENT OCEL</t>
  </si>
  <si>
    <t>0003008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</si>
  <si>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</si>
  <si>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</si>
  <si>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</si>
  <si>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</si>
  <si>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</si>
  <si>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</si>
  <si>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</si>
  <si>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</si>
  <si>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</si>
  <si>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</si>
  <si>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</si>
  <si>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</si>
  <si>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</si>
  <si>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</si>
  <si>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0006881</t>
  </si>
  <si>
    <t>ŠROUB KORTIKÁLNÍ, SAMOVRT. HYDROXYAPATIT. 99-6014X</t>
  </si>
  <si>
    <t>0008651</t>
  </si>
  <si>
    <t>ŠROUB ZAVÍRACÍ TITANOVÝ TARGON RF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</si>
  <si>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</si>
  <si>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</si>
  <si>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</si>
  <si>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</si>
  <si>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</si>
  <si>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</si>
  <si>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</si>
  <si>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</si>
  <si>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</si>
  <si>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</si>
  <si>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</si>
  <si>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</si>
  <si>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</si>
  <si>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0017309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</si>
  <si>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</si>
  <si>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</si>
  <si>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</si>
  <si>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</si>
  <si>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</si>
  <si>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</si>
  <si>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</si>
  <si>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0017424</t>
  </si>
  <si>
    <t>0017453</t>
  </si>
  <si>
    <t>ŠROUB KORTIKÁLNÍ MALÝ FRAGMENT OCEL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</si>
  <si>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</si>
  <si>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</si>
  <si>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</si>
  <si>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</si>
  <si>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</si>
  <si>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</si>
  <si>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</si>
  <si>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</si>
  <si>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</si>
  <si>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</si>
  <si>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</si>
  <si>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</si>
  <si>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</si>
  <si>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>DRÁT KIRSCHNERŮV ZÁVITOVÝ OCEL</t>
  </si>
  <si>
    <t>0017760</t>
  </si>
  <si>
    <t>0018678</t>
  </si>
  <si>
    <t>CEMENT KOSTNÍ PALACOS R - 40 + GENTAMICINUM  2X40G</t>
  </si>
  <si>
    <t>0020177</t>
  </si>
  <si>
    <t>ŠROUB KORTIKÁLNÍ</t>
  </si>
  <si>
    <t>0020257</t>
  </si>
  <si>
    <t>ŠROUB SPONGIÓZNÍ</t>
  </si>
  <si>
    <t>0020275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</si>
  <si>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</si>
  <si>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</si>
  <si>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</si>
  <si>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</si>
  <si>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</si>
  <si>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</si>
  <si>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</si>
  <si>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</si>
  <si>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</si>
  <si>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</si>
  <si>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</si>
  <si>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</si>
  <si>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</si>
  <si>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</si>
  <si>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0027778</t>
  </si>
  <si>
    <t>DLAHA LCP REKONSTRUKČNÍ OCEL VELKÝ FRAGMENT TITAN</t>
  </si>
  <si>
    <t>0027789</t>
  </si>
  <si>
    <t>DLAHA LCP VELKÝ FRAGMENT OCEL</t>
  </si>
  <si>
    <t>0027798</t>
  </si>
  <si>
    <t>DLAHA LCP MALÝ FRAGMENT OCEL</t>
  </si>
  <si>
    <t>0027807</t>
  </si>
  <si>
    <t>DLAHA ROVNÁ LCP REKONSTRUKČNÍ MALÝ FRAGMENT OCEL</t>
  </si>
  <si>
    <t>0027815</t>
  </si>
  <si>
    <t>0027816</t>
  </si>
  <si>
    <t>0030306</t>
  </si>
  <si>
    <t>SVORKA FIXAČNÍ MEMORY S TVAR.PAMĚTÍ PRO FIXACI OST</t>
  </si>
  <si>
    <t>0030400</t>
  </si>
  <si>
    <t>ŠROUB LCP SAMOŘEZNÝ VELKÝ FRAGMENT OCEL</t>
  </si>
  <si>
    <t>0030409</t>
  </si>
  <si>
    <t>0030415</t>
  </si>
  <si>
    <t>0030418</t>
  </si>
  <si>
    <t>0030443</t>
  </si>
  <si>
    <t>DLAHA LCP TIBIE DISTÁLNÍ OCEL MALÝ FRAGMENT TITAN</t>
  </si>
  <si>
    <t>0030445</t>
  </si>
  <si>
    <t>0030454</t>
  </si>
  <si>
    <t>ŠROUB LCP SAMOŘEZNÝ MALÝ FRAGMENT TITAN</t>
  </si>
  <si>
    <t>0030458</t>
  </si>
  <si>
    <t>0030462</t>
  </si>
  <si>
    <t>0030466</t>
  </si>
  <si>
    <t>0030488</t>
  </si>
  <si>
    <t>ŠROUB LCP SAMOŘEZNÝ VELKÝ FRAGMENT TITAN</t>
  </si>
  <si>
    <t>0030494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</si>
  <si>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</si>
  <si>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</si>
  <si>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</si>
  <si>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</si>
  <si>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</si>
  <si>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</si>
  <si>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</si>
  <si>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0030851</t>
  </si>
  <si>
    <t>ŠROUB KOMPRESNÍ HBS TI T-DRIVE</t>
  </si>
  <si>
    <t>0030935</t>
  </si>
  <si>
    <t>0030967</t>
  </si>
  <si>
    <t>LANKO CERKLÁŽ OCEL TITAN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</si>
  <si>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</si>
  <si>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</si>
  <si>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</si>
  <si>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</si>
  <si>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</si>
  <si>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</si>
  <si>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</si>
  <si>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</si>
  <si>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0031487</t>
  </si>
  <si>
    <t>0031488</t>
  </si>
  <si>
    <t>0031493</t>
  </si>
  <si>
    <t>DLAHA LCP TIBIE PROXIMÁLNÍ VELKÝ FRAGMENT OCEL TIT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</si>
  <si>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</si>
  <si>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</si>
  <si>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</si>
  <si>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</si>
  <si>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</si>
  <si>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</si>
  <si>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</si>
  <si>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</si>
  <si>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</si>
  <si>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</si>
  <si>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</si>
  <si>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</si>
  <si>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</si>
  <si>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</si>
  <si>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</si>
  <si>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</si>
  <si>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</si>
  <si>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</si>
  <si>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</si>
  <si>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</si>
  <si>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</si>
  <si>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</si>
  <si>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</si>
  <si>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</si>
  <si>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</si>
  <si>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0037585</t>
  </si>
  <si>
    <t>FIXÁTOR ZEVNÍ PRODLUŽOVAČ KONČETIN LRS      ORTHOF</t>
  </si>
  <si>
    <t>0042033</t>
  </si>
  <si>
    <t>DLAHA H, DORSÁLNÍ,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</si>
  <si>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</si>
  <si>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</si>
  <si>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</si>
  <si>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</si>
  <si>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</si>
  <si>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0042077</t>
  </si>
  <si>
    <t>0042090</t>
  </si>
  <si>
    <t>ŠROUB ZAMYKACÍ HEXA DRIVE 6, APTUS HAND 2,0</t>
  </si>
  <si>
    <t>0042092</t>
  </si>
  <si>
    <t>0042094</t>
  </si>
  <si>
    <t>0042393</t>
  </si>
  <si>
    <t>ŠROUB KORTIKÁLNÍ HEXA DRIVE 7, APTUS RADIUS 2,5</t>
  </si>
  <si>
    <t>0042394</t>
  </si>
  <si>
    <t>0042726</t>
  </si>
  <si>
    <t>DRÁT MINI TI; VRTACÍ; VODÍCÍ</t>
  </si>
  <si>
    <t>0042796</t>
  </si>
  <si>
    <t>ŠROUB UZAMYKATELNÝ MULTISMĚROVÝ KORTIKÁLNÍ TI T-DR</t>
  </si>
  <si>
    <t>0042816</t>
  </si>
  <si>
    <t>0043120</t>
  </si>
  <si>
    <t>ŠTĚP ALLOGENNÍ VAZIVOVÝ ZMRAZENÝ</t>
  </si>
  <si>
    <t>0043121</t>
  </si>
  <si>
    <t>ŠLACHA ACHILOVA ZMRAZENÁ</t>
  </si>
  <si>
    <t>0043151</t>
  </si>
  <si>
    <t>ŠTĚP ALLOGENNÍ KOSTNÍ SPONGIOZNÍ ZMRAZENÝ  HLAVICE</t>
  </si>
  <si>
    <t>0066995</t>
  </si>
  <si>
    <t xml:space="preserve">IMPLANTÁT SPINÁLNÍ SYSTÉM CERVIFIX                </t>
  </si>
  <si>
    <t>0067020</t>
  </si>
  <si>
    <t>0068051</t>
  </si>
  <si>
    <t>IMPLANTÁT SPINÁLNÍ SYSTÉM FIXAČNÍ CONTROL CABLE  1</t>
  </si>
  <si>
    <t>0068052</t>
  </si>
  <si>
    <t>0069085</t>
  </si>
  <si>
    <t>IMPLANTÁT KOSTNÍ UMĚLÁ NÁHRADA TKÁNĚ  CHRONOS</t>
  </si>
  <si>
    <t>0069290</t>
  </si>
  <si>
    <t>PIN VSTŘEBATELNÝ OTPS</t>
  </si>
  <si>
    <t>0069305</t>
  </si>
  <si>
    <t>ŠROUB VSTŘEBATELNÝ</t>
  </si>
  <si>
    <t>0070576</t>
  </si>
  <si>
    <t xml:space="preserve">KOTVIČKA VSTŘEBATELNÁ LUPINE LOOP PRO STABILIZACI </t>
  </si>
  <si>
    <t>0070613</t>
  </si>
  <si>
    <t>NÁHRADA LOKETNÍHO KLOUBU EXPLOR</t>
  </si>
  <si>
    <t>0070614</t>
  </si>
  <si>
    <t>0070845</t>
  </si>
  <si>
    <t>DLAHA HÁČKOVÁ LCP KLÍČNÍ KOST TITAN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</si>
  <si>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</si>
  <si>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</si>
  <si>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</si>
  <si>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</si>
  <si>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</si>
  <si>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</si>
  <si>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</si>
  <si>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</si>
  <si>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</si>
  <si>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</si>
  <si>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</si>
  <si>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</si>
  <si>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</si>
  <si>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</si>
  <si>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</si>
  <si>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</si>
  <si>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0072071</t>
  </si>
  <si>
    <t>DLAHA PATNÍ</t>
  </si>
  <si>
    <t>0072576</t>
  </si>
  <si>
    <t>NÁSTAVEC SHAVERU TVRDÝ FORMULA, SMALL-JOINT HOODED</t>
  </si>
  <si>
    <t>0073578</t>
  </si>
  <si>
    <t>ŠROUB SAMOŘEZNÝ KORTIKÁLNÍ MINI FRAGMENT TITAN</t>
  </si>
  <si>
    <t>0073582</t>
  </si>
  <si>
    <t>0073588</t>
  </si>
  <si>
    <t>0073615</t>
  </si>
  <si>
    <t>DLAHA ADAPTAČNÍ  MINI FRAGMENT MINI FRAGMENT TITAN</t>
  </si>
  <si>
    <t>0073660</t>
  </si>
  <si>
    <t>0073673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</si>
  <si>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</si>
  <si>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</si>
  <si>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</si>
  <si>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</si>
  <si>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</si>
  <si>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</si>
  <si>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</si>
  <si>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</si>
  <si>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</si>
  <si>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</si>
  <si>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</si>
  <si>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</si>
  <si>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</si>
  <si>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</si>
  <si>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</si>
  <si>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>ŠROUB TRAKČNÍ K DLAZE</t>
  </si>
  <si>
    <t>0074726</t>
  </si>
  <si>
    <t>ŠROUB KOMPRESNÍ  K DLAZE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</si>
  <si>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</si>
  <si>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</si>
  <si>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</si>
  <si>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</si>
  <si>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</si>
  <si>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</si>
  <si>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</si>
  <si>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</si>
  <si>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</si>
  <si>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</si>
  <si>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</si>
  <si>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</si>
  <si>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</si>
  <si>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</si>
  <si>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</si>
  <si>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</si>
  <si>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</si>
  <si>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</si>
  <si>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</si>
  <si>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</si>
  <si>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</si>
  <si>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</si>
  <si>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</si>
  <si>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</si>
  <si>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</si>
  <si>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</si>
  <si>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</si>
  <si>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</si>
  <si>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</si>
  <si>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</si>
  <si>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</si>
  <si>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</si>
  <si>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</si>
  <si>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</si>
  <si>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</si>
  <si>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</si>
  <si>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</si>
  <si>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0082153</t>
  </si>
  <si>
    <t>KRYCÍ FÓLIE</t>
  </si>
  <si>
    <t>0082525</t>
  </si>
  <si>
    <t>FIXACE ZLOMENINY KLÍČKU DELBETOVÝMI KRUHY</t>
  </si>
  <si>
    <t>0083205</t>
  </si>
  <si>
    <t>DLAHA LCP PÁNEV SYMFÝZA OCEL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</si>
  <si>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</si>
  <si>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</si>
  <si>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</si>
  <si>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</si>
  <si>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</si>
  <si>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</si>
  <si>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</si>
  <si>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</si>
  <si>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</si>
  <si>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</si>
  <si>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</si>
  <si>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0083266</t>
  </si>
  <si>
    <t>DLAHA LCP OCEL NOHA MINI FRAGMENT TITAN</t>
  </si>
  <si>
    <t>0083525</t>
  </si>
  <si>
    <t>NÁSTAVEC K SHAVERU FRÉZA FMS NESTERILNÍ</t>
  </si>
  <si>
    <t>0083526</t>
  </si>
  <si>
    <t>NÁSTAVEC K SHAVERU FRÉZA FMS NESTERILNÍ KULATÝ</t>
  </si>
  <si>
    <t>0083688</t>
  </si>
  <si>
    <t>DLAHA RADIÁLNÍ MATLOCK TI, UHL.STABIL.</t>
  </si>
  <si>
    <t>0083991</t>
  </si>
  <si>
    <t>ŠROUB ZAMYKACÍ HEXA DRIVE 7, APTUS RADIUS 2,5</t>
  </si>
  <si>
    <t>0083992</t>
  </si>
  <si>
    <t>0083993</t>
  </si>
  <si>
    <t>0084140</t>
  </si>
  <si>
    <t>DLAHA RADIÁLNÍ KOREKČNÍ TI, UHL.STABIL.</t>
  </si>
  <si>
    <t>0084144</t>
  </si>
  <si>
    <t>DLAHA RADIÁLNÍ KOREKČNÍ TI, UNIVERZÁLNÍ, UHL.STABI</t>
  </si>
  <si>
    <t>0084283</t>
  </si>
  <si>
    <t>ŠROUB KORTIKÁLNÍ TI T-DRIVE</t>
  </si>
  <si>
    <t>0084305</t>
  </si>
  <si>
    <t>0084870</t>
  </si>
  <si>
    <t>KOTVIČKA TITANOVÁ MICROFIX PRO CHIRURGII RUKY</t>
  </si>
  <si>
    <t>0091802</t>
  </si>
  <si>
    <t>IMPLANTÁT KOSTNÍ UMĚLÁ NÁHRADA ŠTĚPU  CHRONOS STRI</t>
  </si>
  <si>
    <t>0091804</t>
  </si>
  <si>
    <t>0091805</t>
  </si>
  <si>
    <t>0096072</t>
  </si>
  <si>
    <t>IMPLANTÁT KOSTNÍ UMĚLÁ NÁHRADA TKÁNĚ  PEROSSAL  IN</t>
  </si>
  <si>
    <t>0097013</t>
  </si>
  <si>
    <t>DLAHA LCP METAFYZÁRNÍ MALÝ FRAGMENT OCEL TITAN</t>
  </si>
  <si>
    <t>0097029</t>
  </si>
  <si>
    <t>0097590</t>
  </si>
  <si>
    <t>ŠROUB INTERFERENČNÍ VSTŘEBATELNÝ MILAGRO PRO REKON</t>
  </si>
  <si>
    <t>0097776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</si>
  <si>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</si>
  <si>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</si>
  <si>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</si>
  <si>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</si>
  <si>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</si>
  <si>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</si>
  <si>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</si>
  <si>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</si>
  <si>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0098648</t>
  </si>
  <si>
    <t>0098664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</si>
  <si>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</si>
  <si>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</si>
  <si>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</si>
  <si>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</si>
  <si>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</si>
  <si>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</si>
  <si>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</si>
  <si>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</si>
  <si>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</si>
  <si>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</si>
  <si>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</si>
  <si>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</si>
  <si>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</si>
  <si>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</si>
  <si>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</si>
  <si>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0105244</t>
  </si>
  <si>
    <t>DLAHA ŽLÁBKOVÁ, ÚHL.STAB.,TI</t>
  </si>
  <si>
    <t>0105253</t>
  </si>
  <si>
    <t>DLAHA NA OLEKRANON, ÚHL.STAB.,TI</t>
  </si>
  <si>
    <t>0105256</t>
  </si>
  <si>
    <t>0105270</t>
  </si>
  <si>
    <t>DLAHA NA CALCANEUS, ÚHL.STAB.,TI</t>
  </si>
  <si>
    <t>0105271</t>
  </si>
  <si>
    <t>DLAHA NA KLÍČNÍ KOST, ÚHL.STAB.,TI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</si>
  <si>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</si>
  <si>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</si>
  <si>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</si>
  <si>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</si>
  <si>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</si>
  <si>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</si>
  <si>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</si>
  <si>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0105317</t>
  </si>
  <si>
    <t>0105322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</si>
  <si>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</si>
  <si>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</si>
  <si>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</si>
  <si>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</si>
  <si>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</si>
  <si>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</si>
  <si>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</si>
  <si>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</si>
  <si>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</si>
  <si>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</si>
  <si>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</si>
  <si>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</si>
  <si>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0105763</t>
  </si>
  <si>
    <t>KOTVIČKA VSTŘEBATELNÁ  LUPINE LOOP PRO STABILIZACI</t>
  </si>
  <si>
    <t>0105773</t>
  </si>
  <si>
    <t>K-DRÁT 100 X 0,9 - 1,3 MM</t>
  </si>
  <si>
    <t>0105869</t>
  </si>
  <si>
    <t>0105873</t>
  </si>
  <si>
    <t>0105875</t>
  </si>
  <si>
    <t>0105878</t>
  </si>
  <si>
    <t>0105903</t>
  </si>
  <si>
    <t>DLAHA LCP RADIUS DISTÁLNÍ TITAN</t>
  </si>
  <si>
    <t>0105904</t>
  </si>
  <si>
    <t>ŠROUB LCP VARIABILNÍ ÚHEL TITAN</t>
  </si>
  <si>
    <t>0105905</t>
  </si>
  <si>
    <t>0106020</t>
  </si>
  <si>
    <t>IMPLANTÁT PRO ŠLACHY UNIVERZÁLNÍ AREX</t>
  </si>
  <si>
    <t>0106875</t>
  </si>
  <si>
    <t>ŠROUB KORTIKÁLNÍ, HS3.0, SAMOŘEZNÝ, TI</t>
  </si>
  <si>
    <t>0106876</t>
  </si>
  <si>
    <t>0106877</t>
  </si>
  <si>
    <t>0107115</t>
  </si>
  <si>
    <t>ŠROUB KANYLOVANÝ KOMPRESNÍ TITAN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</si>
  <si>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</si>
  <si>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</si>
  <si>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</si>
  <si>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</si>
  <si>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</si>
  <si>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</si>
  <si>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0107195</t>
  </si>
  <si>
    <t>NÁHRADA PRSTNÍHO KLOUBU NECEMENTOVANÁ PIP PYROKARB</t>
  </si>
  <si>
    <t>0107229</t>
  </si>
  <si>
    <t>ŠROUB UZAMYKATELNÝ TITAN TARGON</t>
  </si>
  <si>
    <t>0107253</t>
  </si>
  <si>
    <t>DLAHA NA KLÍČNÍ KOST, ROZŠÍŘENÁ, ÚHL.STAB.,TI</t>
  </si>
  <si>
    <t>0107254</t>
  </si>
  <si>
    <t>0107287</t>
  </si>
  <si>
    <t>ŠROUB KOMPRESNÍ HBS MINI TI T-DRIVE</t>
  </si>
  <si>
    <t>0107502</t>
  </si>
  <si>
    <t>0107768</t>
  </si>
  <si>
    <t>NÁHRADA PRSTNÍHO KLOUBU NECEMENTOVANÁ MCP SILIKONO</t>
  </si>
  <si>
    <t>0108025</t>
  </si>
  <si>
    <t>KOTVIČKA NEVSTŘEBATELNÁ (PEEK) HEALIX PRO SUTURU R</t>
  </si>
  <si>
    <t>0108027</t>
  </si>
  <si>
    <t>KOTVIČKA NEVSTŘEBATELNÁ (PEEK) HEALIX BR PRO SUTUR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</si>
  <si>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</si>
  <si>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</si>
  <si>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</si>
  <si>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</si>
  <si>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</si>
  <si>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</si>
  <si>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</si>
  <si>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</si>
  <si>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</si>
  <si>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</si>
  <si>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0108531</t>
  </si>
  <si>
    <t>NÁHRADA PRSTNÍHO KLOUBU - SILIKONOVÁ</t>
  </si>
  <si>
    <t>0108757</t>
  </si>
  <si>
    <t>DLAHA ZAMYKACÍ PRO HLAVIČKU RADIA, APTUS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</si>
  <si>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</si>
  <si>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</si>
  <si>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</si>
  <si>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</si>
  <si>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</si>
  <si>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</si>
  <si>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>HŘEB KLAVIKULÁRNÍ, STATICKÝ</t>
  </si>
  <si>
    <t>0110664</t>
  </si>
  <si>
    <t>KOLÍK ODLAMOVACÍ K-SNAP</t>
  </si>
  <si>
    <t>0110667</t>
  </si>
  <si>
    <t>SVORKA PRO ARTRODÉZI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</si>
  <si>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</si>
  <si>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</si>
  <si>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</si>
  <si>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</si>
  <si>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</si>
  <si>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</si>
  <si>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</si>
  <si>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</si>
  <si>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0111990</t>
  </si>
  <si>
    <t>DLAHA RADIÁLNÍ IXOS P2 TI, UHL.STABIL.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</si>
  <si>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</si>
  <si>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</si>
  <si>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</si>
  <si>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</si>
  <si>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</si>
  <si>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</si>
  <si>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</si>
  <si>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</si>
  <si>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0163241</t>
  </si>
  <si>
    <t xml:space="preserve">IMPLANTÁT MAXILLOFACIÁLNÍ STŘEDNÍ OBLIČEJOVÁ ETÁŽ </t>
  </si>
  <si>
    <t>0163243</t>
  </si>
  <si>
    <t>0163244</t>
  </si>
  <si>
    <t>0163251</t>
  </si>
  <si>
    <t>0111984</t>
  </si>
  <si>
    <t>0108144</t>
  </si>
  <si>
    <t>DLAHA VOLÁRNÍ KOREKČNÍ ÚZKÁ XL, APTUS RADIUS 2,5</t>
  </si>
  <si>
    <t>0082421</t>
  </si>
  <si>
    <t>VIVANOMED (PU PĚNA) VELIKOST M</t>
  </si>
  <si>
    <t>0082418</t>
  </si>
  <si>
    <t>NÁDOBA SBĚRNÁ VIVANOTEC 800 ML</t>
  </si>
  <si>
    <t>0035068</t>
  </si>
  <si>
    <t>ŠROUB SAMOVRTNÝ XC, STERILNÍ 9991XXXX</t>
  </si>
  <si>
    <t>0008239</t>
  </si>
  <si>
    <t>FIXÁTOR ZEVNÍ ZÁPĚSTÍ TYP PENNIG    35001</t>
  </si>
  <si>
    <t>0024977</t>
  </si>
  <si>
    <t>KOTVIČKA TITANOVÁ PRO SUTURU RC</t>
  </si>
  <si>
    <t>0024990</t>
  </si>
  <si>
    <t>KOTVIČKA TITANOVÁ EASY PRO SUTURU RC</t>
  </si>
  <si>
    <t>0031490</t>
  </si>
  <si>
    <t>0042708</t>
  </si>
  <si>
    <t>DLAHA PRO ZKRÁCENÍ ULNY A RADIUSU TI, UHL.STABIL.</t>
  </si>
  <si>
    <t>0048337</t>
  </si>
  <si>
    <t>LEPIDLO BIOLOGICKÉ CRYOLIFE BG-3005</t>
  </si>
  <si>
    <t>0006810</t>
  </si>
  <si>
    <t>ZÁTKA</t>
  </si>
  <si>
    <t>0099485</t>
  </si>
  <si>
    <t>ŠROUB ZAJIŠŤ,ČÁST ZÁVIT, PR. 5MM, TI</t>
  </si>
  <si>
    <t>0042715</t>
  </si>
  <si>
    <t>0111985</t>
  </si>
  <si>
    <t>0097835</t>
  </si>
  <si>
    <t>DRÁT VODÍCÍ</t>
  </si>
  <si>
    <t>0111959</t>
  </si>
  <si>
    <t>DLAHA PRO DISTÁLNÍ ULNU, APTUS RADIUS 2,5</t>
  </si>
  <si>
    <t>0111988</t>
  </si>
  <si>
    <t>0082422</t>
  </si>
  <si>
    <t>VIVANOMED (PU PĚNA) VELIKOST L</t>
  </si>
  <si>
    <t>0083990</t>
  </si>
  <si>
    <t>0024991</t>
  </si>
  <si>
    <t>KOTVIČKA TITANOVÁ QUICK PRO SUTURU RC</t>
  </si>
  <si>
    <t>0073963</t>
  </si>
  <si>
    <t>0001974</t>
  </si>
  <si>
    <t>PODLOŽKA SPONGIOZNÍ OCEL</t>
  </si>
  <si>
    <t>0107245</t>
  </si>
  <si>
    <t>DLAHA RADIÁLNÍ HRS M2, ÚHL.STAB.,TI</t>
  </si>
  <si>
    <t>0001369</t>
  </si>
  <si>
    <t>FIXÁTOR ZEVNÍ, MALÝ, SYNTHES</t>
  </si>
  <si>
    <t>0001387</t>
  </si>
  <si>
    <t>0030850</t>
  </si>
  <si>
    <t>0001380</t>
  </si>
  <si>
    <t>0105327</t>
  </si>
  <si>
    <t>0001341</t>
  </si>
  <si>
    <t>0001223</t>
  </si>
  <si>
    <t>0042396</t>
  </si>
  <si>
    <t>0083232</t>
  </si>
  <si>
    <t>DLAHA LCP TIBIE DISTÁLNÍ MEDIÁLNÍ MALÝ FRAGMENT TI</t>
  </si>
  <si>
    <t>0083230</t>
  </si>
  <si>
    <t>0082420</t>
  </si>
  <si>
    <t>VIVANOMED (PU PĚNA) VELIKOST S</t>
  </si>
  <si>
    <t>0105748</t>
  </si>
  <si>
    <t>0008245</t>
  </si>
  <si>
    <t>FIXÁTOR ZEVNÍ - SVORKA FIXAČNÍ, PRO ULNU    37050</t>
  </si>
  <si>
    <t>0008238</t>
  </si>
  <si>
    <t>FIXÁTOR ZEVNÍ ZÁPĚSTÍ TYP PENNIG    35000</t>
  </si>
  <si>
    <t>0074962</t>
  </si>
  <si>
    <t>ŠROUB ZAJIŠŤOVACÍ SE ZÁVITEM, PŘÍMÝ</t>
  </si>
  <si>
    <t>0097802</t>
  </si>
  <si>
    <t>DLAHA LCP HUMERUS DISTÁLNÍ MALÝ FRAGMENT OCEL TITA</t>
  </si>
  <si>
    <t>0096079</t>
  </si>
  <si>
    <t>IMPLANTÁT KOSTNÍ UMĚLÁ NÁHRADA TKÁNĚ  OSTEOSET</t>
  </si>
  <si>
    <t>0006849</t>
  </si>
  <si>
    <t>ŠROUB KORTIKÁLNÍ PRO PENNIG                3510X</t>
  </si>
  <si>
    <t>0008241</t>
  </si>
  <si>
    <t>FIXÁTOR ZEVNÍ - SVORKA FIXAČNÍ PRO ULNU    35050</t>
  </si>
  <si>
    <t>0030470</t>
  </si>
  <si>
    <t>0074819</t>
  </si>
  <si>
    <t>SPOJKA</t>
  </si>
  <si>
    <t>0031470</t>
  </si>
  <si>
    <t>0017747</t>
  </si>
  <si>
    <t>0031497</t>
  </si>
  <si>
    <t>0001324</t>
  </si>
  <si>
    <t>DLAHA MINI FRAGMENT OCEL</t>
  </si>
  <si>
    <t>0083886</t>
  </si>
  <si>
    <t>PROXIMÁLNÍ KOMPRESNÍ ŠROUB, PRO RADIUS / ULNU</t>
  </si>
  <si>
    <t>0111960</t>
  </si>
  <si>
    <t>0031344</t>
  </si>
  <si>
    <t>DLAHA LCP RADIUS DISTÁLNÍ MINI FRAGMENT OCEL TITAN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</si>
  <si>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</si>
  <si>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</si>
  <si>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</si>
  <si>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</si>
  <si>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</si>
  <si>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</si>
  <si>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0001255</t>
  </si>
  <si>
    <t>0108575</t>
  </si>
  <si>
    <t>ŠROUB PRO REKONSTRUKCI ACL VSTŘEBATELNÝ</t>
  </si>
  <si>
    <t>0099077</t>
  </si>
  <si>
    <t>HŘEB FEMORÁLNÍ PROXIMÁLNÍ DLOUHÝ L/R, TI</t>
  </si>
  <si>
    <t>0008318</t>
  </si>
  <si>
    <t>FIXÁTOR ZEVNÍ - SVORKA PŘÍMÁ, 90006</t>
  </si>
  <si>
    <t>0035066</t>
  </si>
  <si>
    <t>FIXÁTOR ZEVNÍ LOKETNÍ, 100070</t>
  </si>
  <si>
    <t>0098638</t>
  </si>
  <si>
    <t>0073492</t>
  </si>
  <si>
    <t>HŘEB FEMUR PROXIMÁLNÍ DLOUHÝ OCEL</t>
  </si>
  <si>
    <t>0031450</t>
  </si>
  <si>
    <t>ŠROUB LCP SAMOŘEZNÝ MALÝ FRAGMENT OCEL</t>
  </si>
  <si>
    <t>0112868</t>
  </si>
  <si>
    <t>DLAHA PRO DÉZU ZÁPĚSTÍ APTUS WRIST 2,5</t>
  </si>
  <si>
    <t>0097861</t>
  </si>
  <si>
    <t>0111997</t>
  </si>
  <si>
    <t>DLAHA RADIÁLNÍ IXOS D4 TI, UHL.STABIL.</t>
  </si>
  <si>
    <t>0105746</t>
  </si>
  <si>
    <t>0105321</t>
  </si>
  <si>
    <t>0105287</t>
  </si>
  <si>
    <t>DLAHA NA DISTÁLNÍ HUMERUS, ÚHL.STAB.,TI</t>
  </si>
  <si>
    <t>0112573</t>
  </si>
  <si>
    <t>0105283</t>
  </si>
  <si>
    <t>0105328</t>
  </si>
  <si>
    <t>0030852</t>
  </si>
  <si>
    <t>09227</t>
  </si>
  <si>
    <t>I. V. APLIKACE KRVE NEBO KREVNÍCH DERIVÁTŮ</t>
  </si>
  <si>
    <t>53152</t>
  </si>
  <si>
    <t>OTEVŘENÁ REPOZICE A OSTEOSYNTÉZA ZLOMENINY NEBO LU</t>
  </si>
  <si>
    <t>53159</t>
  </si>
  <si>
    <t>OTEVŘENÁ REPOZICE A OSTEOSYNTÉZA ZLOMENIN OBOU KOS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</si>
  <si>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</si>
  <si>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</si>
  <si>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</si>
  <si>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</si>
  <si>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</si>
  <si>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</si>
  <si>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</si>
  <si>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</si>
  <si>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</si>
  <si>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</si>
  <si>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</si>
  <si>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</si>
  <si>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</si>
  <si>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</si>
  <si>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53473</t>
  </si>
  <si>
    <t>ZLOMENINA VELKÉHO TROCHANTERU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</si>
  <si>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</si>
  <si>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</si>
  <si>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</si>
  <si>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</si>
  <si>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</si>
  <si>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</si>
  <si>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</si>
  <si>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</si>
  <si>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</si>
  <si>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</si>
  <si>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56414</t>
  </si>
  <si>
    <t>MIKROCHIRURGICKÁ SUTURA NERVU S AUTOTRANSPLANTÁTEM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</si>
  <si>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</si>
  <si>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</si>
  <si>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</si>
  <si>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</si>
  <si>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</si>
  <si>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</si>
  <si>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</si>
  <si>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</si>
  <si>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</si>
  <si>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</si>
  <si>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</si>
  <si>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</si>
  <si>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</si>
  <si>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</si>
  <si>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</si>
  <si>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</si>
  <si>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</si>
  <si>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</si>
  <si>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</si>
  <si>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</si>
  <si>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</si>
  <si>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</si>
  <si>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</si>
  <si>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</si>
  <si>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</si>
  <si>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OPERAČNÍ ARTROSKOPIE</t>
  </si>
  <si>
    <t>66122</t>
  </si>
  <si>
    <t>EXARTIKULACE V KYČLI</t>
  </si>
  <si>
    <t>66133</t>
  </si>
  <si>
    <t>UDRŽOVÁNÍ PROPLACHOVÉ LAVÁŽE ZA JEDEN DEN</t>
  </si>
  <si>
    <t>66413</t>
  </si>
  <si>
    <t>AMPUTACE PRSTU RUKY NEBO ČLÁNKU PRSTU - ZA KAŽDÝ D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</si>
  <si>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</si>
  <si>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</si>
  <si>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</si>
  <si>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</si>
  <si>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</si>
  <si>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</si>
  <si>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</si>
  <si>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</si>
  <si>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</si>
  <si>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</si>
  <si>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</si>
  <si>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</si>
  <si>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</si>
  <si>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</si>
  <si>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66459</t>
  </si>
  <si>
    <t>RESEKCE HLAVICE HUMERU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</si>
  <si>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</si>
  <si>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</si>
  <si>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</si>
  <si>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</si>
  <si>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</si>
  <si>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</si>
  <si>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66673</t>
  </si>
  <si>
    <t>OPERACE RECIDIVUJÍCÍ LUXACE HLAVIČKY FIBULY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</si>
  <si>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</si>
  <si>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</si>
  <si>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</si>
  <si>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</si>
  <si>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</si>
  <si>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</si>
  <si>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</si>
  <si>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</si>
  <si>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</si>
  <si>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</si>
  <si>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</si>
  <si>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</si>
  <si>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</si>
  <si>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</si>
  <si>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</si>
  <si>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</si>
  <si>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</si>
  <si>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</si>
  <si>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</si>
  <si>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</si>
  <si>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</si>
  <si>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</si>
  <si>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</si>
  <si>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</si>
  <si>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</si>
  <si>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</si>
  <si>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</si>
  <si>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</si>
  <si>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</si>
  <si>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</si>
  <si>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</si>
  <si>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</si>
  <si>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</si>
  <si>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</si>
  <si>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</si>
  <si>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</si>
  <si>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09544</t>
  </si>
  <si>
    <t>REGULAČNÍ POPLATEK ZA KAŽDÝ DEN LŮŽKOVÉ PÉČE -- PO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</si>
  <si>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</si>
  <si>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</si>
  <si>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</si>
  <si>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</si>
  <si>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</si>
  <si>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</si>
  <si>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</si>
  <si>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</si>
  <si>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</si>
  <si>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</si>
  <si>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</si>
  <si>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</si>
  <si>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</si>
  <si>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</si>
  <si>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65920</t>
  </si>
  <si>
    <t>ODBĚR KOSTNÍHO ŠTĚPU Z PÁNVE</t>
  </si>
  <si>
    <t>51825</t>
  </si>
  <si>
    <t>SEKUNDÁRNÍ SUTURA RÁNY</t>
  </si>
  <si>
    <t>66637</t>
  </si>
  <si>
    <t>REKONSTRUKCE / OSTEOTOMIE NA DK - MIMO NOHY</t>
  </si>
  <si>
    <t>61245</t>
  </si>
  <si>
    <t>FENESTRACE ŠLACHOVÉ POCHVY</t>
  </si>
  <si>
    <t>66610</t>
  </si>
  <si>
    <t>CERVIKOKAPITÁLNÍ ENDOPROTÉZA</t>
  </si>
  <si>
    <t>51850</t>
  </si>
  <si>
    <t>PŘEVAZ RÁNY METODOU V. A. C. (VACUUM ASISTED CLOSU</t>
  </si>
  <si>
    <t>66461</t>
  </si>
  <si>
    <t>REKONSTRUKCE PAKLOUBU NA HK</t>
  </si>
  <si>
    <t>51021</t>
  </si>
  <si>
    <t>KOMPLEXNÍ VYŠETŘENÍ CHIRURGEM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</si>
  <si>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</si>
  <si>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</si>
  <si>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</si>
  <si>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</si>
  <si>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</si>
  <si>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</si>
  <si>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62710</t>
  </si>
  <si>
    <t>SÍŤOVÁNÍ (MESHOVÁNÍ) ŠTĚPU DO ROZSAHU 5 % Z POVRCH</t>
  </si>
  <si>
    <t>66815</t>
  </si>
  <si>
    <t>AUTOGENNÍ ŠTĚP</t>
  </si>
  <si>
    <t>66817</t>
  </si>
  <si>
    <t>VÝPLŇ DUTINY</t>
  </si>
  <si>
    <t>66867</t>
  </si>
  <si>
    <t>EXCIZE A EXSTIRPACE SVALOVÉ - JEDNODUCHÉ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</si>
  <si>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</si>
  <si>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</si>
  <si>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</si>
  <si>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</si>
  <si>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</si>
  <si>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</si>
  <si>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</si>
  <si>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</si>
  <si>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</si>
  <si>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</si>
  <si>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61151</t>
  </si>
  <si>
    <t>UZAVŘENÍ DEFEKTU KOŽNÍM LALOKEM MÍSTNÍM NAD 20 CM^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</si>
  <si>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</si>
  <si>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</si>
  <si>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</si>
  <si>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</si>
  <si>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</si>
  <si>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</si>
  <si>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</si>
  <si>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</si>
  <si>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</si>
  <si>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</si>
  <si>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</si>
  <si>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</si>
  <si>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</si>
  <si>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</si>
  <si>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</si>
  <si>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</si>
  <si>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</si>
  <si>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</si>
  <si>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</si>
  <si>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</si>
  <si>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</si>
  <si>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</si>
  <si>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</si>
  <si>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</si>
  <si>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</si>
  <si>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</si>
  <si>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</si>
  <si>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51011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</si>
  <si>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</si>
  <si>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</si>
  <si>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</si>
  <si>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</si>
  <si>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</si>
  <si>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</si>
  <si>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</si>
  <si>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</si>
  <si>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</si>
  <si>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</si>
  <si>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</si>
  <si>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</si>
  <si>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</si>
  <si>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</si>
  <si>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</si>
  <si>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</si>
  <si>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</si>
  <si>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</si>
  <si>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</si>
  <si>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</si>
  <si>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</si>
  <si>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</si>
  <si>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</si>
  <si>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</si>
  <si>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</si>
  <si>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</si>
  <si>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</si>
  <si>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</si>
  <si>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66931</t>
  </si>
  <si>
    <t xml:space="preserve">TENOLÝZA - ROZSÁHLÉ UVOLNĚNÍ KAŽDÉ DALŠÍ ŠLACHY -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</si>
  <si>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</si>
  <si>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</si>
  <si>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</si>
  <si>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</si>
  <si>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</si>
  <si>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</si>
  <si>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53415</t>
  </si>
  <si>
    <t>ZAVŘENÁ REPOZICE LUXACE KOLENNÍHO KLOUBU NEBO PATE</t>
  </si>
  <si>
    <t>66827</t>
  </si>
  <si>
    <t>ZAVEDENÍ EXTENZE - SKELETÁLNÍ TRAKCE</t>
  </si>
  <si>
    <t>66887</t>
  </si>
  <si>
    <t>FASCIÁLNÍ REKONSTRUKCE ROZSÁHLÁ NA KONČETINÁCH</t>
  </si>
  <si>
    <t>53417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</si>
  <si>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</si>
  <si>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</si>
  <si>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</si>
  <si>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</si>
  <si>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</si>
  <si>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</si>
  <si>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66627</t>
  </si>
  <si>
    <t>DEKOMPRESE - PÁNEV, KYČEL</t>
  </si>
  <si>
    <t>66925</t>
  </si>
  <si>
    <t>ODSTRANĚNÍ VOLNÝCH TĚLES Z VELKÝCH KLOUBŮ ARTROTOM</t>
  </si>
  <si>
    <t>66915</t>
  </si>
  <si>
    <t>DEKOMPRESE FASCIÁLNÍHO LOŽE</t>
  </si>
  <si>
    <t>62660</t>
  </si>
  <si>
    <t xml:space="preserve">ODBĚR DERMOEPIDERMÁLNÍHO ŠTĚPU: 5 - 10 % Z PLOCHY </t>
  </si>
  <si>
    <t>66865</t>
  </si>
  <si>
    <t>EXCIZE A EXSTIRPACE KOSTI - RESEKCE A NÁHRADA JINÝ</t>
  </si>
  <si>
    <t>61169</t>
  </si>
  <si>
    <t>TRANSPOZICE MUSKULÁRNÍHO LALOKU</t>
  </si>
  <si>
    <t>66641</t>
  </si>
  <si>
    <t>POZDNÍ REKONSTRUKCE EXTENZOROVÉHO APARÁTU KOLENA</t>
  </si>
  <si>
    <t>53455</t>
  </si>
  <si>
    <t>OTEVŘENÁ REPOZICE ZLOMENINY KOSTI PATNÍ</t>
  </si>
  <si>
    <t>67227</t>
  </si>
  <si>
    <t>UVOLNĚNÍ SVALU / ŠLACHY</t>
  </si>
  <si>
    <t>66037</t>
  </si>
  <si>
    <t>JEDNODUCHÁ OPERAČNÍ ARTROSKOPIE</t>
  </si>
  <si>
    <t>61235</t>
  </si>
  <si>
    <t>ARTHRODÉZA MP NEBO IP KLOUBU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</si>
  <si>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</si>
  <si>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</si>
  <si>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</si>
  <si>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</si>
  <si>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</si>
  <si>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</si>
  <si>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</si>
  <si>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</si>
  <si>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</si>
  <si>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</si>
  <si>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</si>
  <si>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</si>
  <si>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</si>
  <si>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</si>
  <si>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53425</t>
  </si>
  <si>
    <t>ZLOMENINY PÁNEVNÍHO KRUHU - NESTABILNÍ - KONZERVAT</t>
  </si>
  <si>
    <t>62670</t>
  </si>
  <si>
    <t>ODBĚR DERMOEPIDERMÁLNÍHO ŠTĚPU: 10 - 15 % Z PLOCHY</t>
  </si>
  <si>
    <t>62230</t>
  </si>
  <si>
    <t>UVOLŇUJÍCÍ NÁŘEZY NA KONČETINĚ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</si>
  <si>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</si>
  <si>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</si>
  <si>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</si>
  <si>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</si>
  <si>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</si>
  <si>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</si>
  <si>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</si>
  <si>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</si>
  <si>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</si>
  <si>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</si>
  <si>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66917</t>
  </si>
  <si>
    <t>ZAVEDENÍ KATÉTRU DO FASCIÁLNÍHO LOŽE</t>
  </si>
  <si>
    <t>62180</t>
  </si>
  <si>
    <t>POPÁLENINY - OŠETŘENÍ A PŘEVAZ, 15 - 20 % POVRCHU</t>
  </si>
  <si>
    <t>51871</t>
  </si>
  <si>
    <t>90893</t>
  </si>
  <si>
    <t>(DRG) CERVIKOKAPITÁLNÍ ENDOPROTÉZA - BILATERÁLNÍ V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</si>
  <si>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</si>
  <si>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</si>
  <si>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</si>
  <si>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</si>
  <si>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</si>
  <si>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</si>
  <si>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</si>
  <si>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</si>
  <si>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</si>
  <si>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</si>
  <si>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</si>
  <si>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</si>
  <si>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</si>
  <si>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</si>
  <si>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</si>
  <si>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</si>
  <si>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</si>
  <si>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</si>
  <si>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</si>
  <si>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5T3</t>
  </si>
  <si>
    <t>0003952</t>
  </si>
  <si>
    <t>AMIKIN 500 MG</t>
  </si>
  <si>
    <t>0006480</t>
  </si>
  <si>
    <t>OCPLEX</t>
  </si>
  <si>
    <t>0020605</t>
  </si>
  <si>
    <t>0045119</t>
  </si>
  <si>
    <t>VISIPAQUE 270 MG I/ML</t>
  </si>
  <si>
    <t>0049193</t>
  </si>
  <si>
    <t>CEFTAX 1000</t>
  </si>
  <si>
    <t>0089028</t>
  </si>
  <si>
    <t>IMMUNATE STIM PLUS 500</t>
  </si>
  <si>
    <t>0089029</t>
  </si>
  <si>
    <t>IMMUNATE STIM PLUS 1000</t>
  </si>
  <si>
    <t>0094155</t>
  </si>
  <si>
    <t>ABAKTAL 400 MG/5 ML</t>
  </si>
  <si>
    <t>0137499</t>
  </si>
  <si>
    <t>0107936</t>
  </si>
  <si>
    <t>0001976</t>
  </si>
  <si>
    <t>0002429</t>
  </si>
  <si>
    <t>0003013</t>
  </si>
  <si>
    <t>DLAHA REKONSTRUKČNÍ PÁNEV MALÝ FRAGMENT OCEL</t>
  </si>
  <si>
    <t>0005606</t>
  </si>
  <si>
    <t>NÁVLEK NA OPMI, TYP 71                      306071</t>
  </si>
  <si>
    <t>0010597</t>
  </si>
  <si>
    <t>HŘEB FEMUR UNIVERZÁLNÍ OCEL</t>
  </si>
  <si>
    <t>0020168</t>
  </si>
  <si>
    <t>ŠROUB MALEOLÁRNÍ</t>
  </si>
  <si>
    <t>0021836</t>
  </si>
  <si>
    <t>HŘEB TIBIÁLNÍ  TT   8;9 L260-395</t>
  </si>
  <si>
    <t>0030512</t>
  </si>
  <si>
    <t>ZÁSOBNÍK PRO LINEÁRNÍ STAPLER TA PREMIUM 30-4.8 DL</t>
  </si>
  <si>
    <t>0037139</t>
  </si>
  <si>
    <t>PROTÉZA GORE-TEX CÉVNÍ - PRUŽNÁ TENKOSTĚNNÁ</t>
  </si>
  <si>
    <t>0053529</t>
  </si>
  <si>
    <t>SÍŤKA SURGIPRO MESH</t>
  </si>
  <si>
    <t>0053772</t>
  </si>
  <si>
    <t>STAPLER LINEÁRNÍ S BŘITEM  TCT10,TLC10</t>
  </si>
  <si>
    <t>0056291</t>
  </si>
  <si>
    <t>KATETR BALONKOVÝ FOGARTY 120804F</t>
  </si>
  <si>
    <t>0056292</t>
  </si>
  <si>
    <t>KATETR BALONKOVÝ FOGARTY 120805F</t>
  </si>
  <si>
    <t>0059979</t>
  </si>
  <si>
    <t>KLIPY EXTRA TITAN LT300,LT400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</si>
  <si>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</si>
  <si>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</si>
  <si>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</si>
  <si>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</si>
  <si>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</si>
  <si>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0070959</t>
  </si>
  <si>
    <t>0070964</t>
  </si>
  <si>
    <t>ŠROUB SAMOŘEZNÝ ANTIROTAČNÍ FEMUR PROXIMÁLNÍ OCEL</t>
  </si>
  <si>
    <t>0074308</t>
  </si>
  <si>
    <t>HŘEB FEMORÁLNÍ NITRODŘEŇOVÝ OCELOVÝ TARGON F/T</t>
  </si>
  <si>
    <t>0076924</t>
  </si>
  <si>
    <t>0077439</t>
  </si>
  <si>
    <t>0082077</t>
  </si>
  <si>
    <t>KRYTÍ COM 30 OBVAZOVÁ TEXTÍLIE KOMBINOVANÁ</t>
  </si>
  <si>
    <t>0083073</t>
  </si>
  <si>
    <t>ŠROUB STARDRIVE LATERÁLNÍ TITAN</t>
  </si>
  <si>
    <t>0097023</t>
  </si>
  <si>
    <t>0108495</t>
  </si>
  <si>
    <t>HŘEB FEMORÁLNÍ PROXIMÁLNÍ TITANOVÝ TARGON PFT, 125</t>
  </si>
  <si>
    <t>0108496</t>
  </si>
  <si>
    <t>0108497</t>
  </si>
  <si>
    <t>ŠROUB SKLUZNÝ TELESKOPICKÝ TITANOVÝ TARGON PFT</t>
  </si>
  <si>
    <t>0108498</t>
  </si>
  <si>
    <t>ŠROUB ZAJIŠŤOVACÍ ANTIROTAČNÍ TITANOVÝ TARGON PFT</t>
  </si>
  <si>
    <t>0161944</t>
  </si>
  <si>
    <t>IMPLANTÁT SPINÁLNÍ FIXAČNÍ SYSTÉM MATRIX 5.5 HRUD/</t>
  </si>
  <si>
    <t>0161952</t>
  </si>
  <si>
    <t>0161954</t>
  </si>
  <si>
    <t>0163258</t>
  </si>
  <si>
    <t>0163264</t>
  </si>
  <si>
    <t>0163266</t>
  </si>
  <si>
    <t>0163269</t>
  </si>
  <si>
    <t>IMPLANTÁT KRANIOFACIÁLNÍ FÓRTE SYSTÉM</t>
  </si>
  <si>
    <t>0042091</t>
  </si>
  <si>
    <t>0001736</t>
  </si>
  <si>
    <t>0031489</t>
  </si>
  <si>
    <t>DLAHA LCP TIBIE PROXIMÁLNÍ VELKÝ FRAGMENT TITAN</t>
  </si>
  <si>
    <t>0099483</t>
  </si>
  <si>
    <t>ŠROUB KONDYLÁRNÍ PR. 5MM, TI</t>
  </si>
  <si>
    <t>0107228</t>
  </si>
  <si>
    <t>ŠROUB SKLUZNÝ TELESKOPICKÝ TITANOVÝ TARGON FN</t>
  </si>
  <si>
    <t>0107227</t>
  </si>
  <si>
    <t>DLAHA FEMORÁLNÍ TITANOVÁ TARGON FN</t>
  </si>
  <si>
    <t>0070960</t>
  </si>
  <si>
    <t>ZASLEPOVACÍ HLAVA PROXIMÁLNÍ FEMUR OCEL</t>
  </si>
  <si>
    <t>0083995</t>
  </si>
  <si>
    <t>DLAHA VOLÁRNÍ FRACT., APTUS RADIUS 2,5</t>
  </si>
  <si>
    <t>0097825</t>
  </si>
  <si>
    <t>0073490</t>
  </si>
  <si>
    <t>0031496</t>
  </si>
  <si>
    <t>DLAHA LCP FEMUR DISTÁLNÍ VELKÝ FRAGMENT TITAN</t>
  </si>
  <si>
    <t>0042395</t>
  </si>
  <si>
    <t>0074960</t>
  </si>
  <si>
    <t>0017758</t>
  </si>
  <si>
    <t>0163202</t>
  </si>
  <si>
    <t>IMPLANTÁT KRANIOFACIÁLNÍ LA FÓRTE SYSTÉM</t>
  </si>
  <si>
    <t>0163208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</si>
  <si>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</si>
  <si>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</si>
  <si>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</si>
  <si>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</si>
  <si>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</si>
  <si>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</si>
  <si>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</si>
  <si>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61173</t>
  </si>
  <si>
    <t>VOLNÝ PŘENOS SVALOVÉHO A SVALOVĚ KOŽNÍHO LALOKU MI</t>
  </si>
  <si>
    <t>71823</t>
  </si>
  <si>
    <t>POUŽITÍ MIKROSKOPU PŘI OPERAČNÍM VÝKONU Á 10 MINUT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</si>
  <si>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</si>
  <si>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</si>
  <si>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</si>
  <si>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</si>
  <si>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</si>
  <si>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</si>
  <si>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62810</t>
  </si>
  <si>
    <t xml:space="preserve">ODBĚR KOŽNÍHO ŠTĚPU V PLNÉ TLOUŠŤCE DO ROZSAHU 20 </t>
  </si>
  <si>
    <t>61111</t>
  </si>
  <si>
    <t>PRIMÁRNÍ OŠETŘENÍ TRAUMATICKÉ TETOVÁŽE Á 20 MIN.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</si>
  <si>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</si>
  <si>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</si>
  <si>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</si>
  <si>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</si>
  <si>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</si>
  <si>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</si>
  <si>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</si>
  <si>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</si>
  <si>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</si>
  <si>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</si>
  <si>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</si>
  <si>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</si>
  <si>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</si>
  <si>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</si>
  <si>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</si>
  <si>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</si>
  <si>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</si>
  <si>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6F6</t>
  </si>
  <si>
    <t>66463</t>
  </si>
  <si>
    <t>OPERACE RECIDIVUJÍCÍ LUXACE RAMENNÍHO KLOUBU</t>
  </si>
  <si>
    <t>7F5</t>
  </si>
  <si>
    <t>75323</t>
  </si>
  <si>
    <t>PENETRUJÍCÍ A PERFORUJÍCÍ PORANĚNÍ OKA</t>
  </si>
  <si>
    <t>75397</t>
  </si>
  <si>
    <t>SUTURA LACERACE VÍČKA A SVALU</t>
  </si>
  <si>
    <t>7F6</t>
  </si>
  <si>
    <t>76427</t>
  </si>
  <si>
    <t>CIRKUMCIZE, DĚTI OD 3 LET A DOSPĚLÍ</t>
  </si>
  <si>
    <t>32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</si>
  <si>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</si>
  <si>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</si>
  <si>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</si>
  <si>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</si>
  <si>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</si>
  <si>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</si>
  <si>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</si>
  <si>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</si>
  <si>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</si>
  <si>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</si>
  <si>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</si>
  <si>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</si>
  <si>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</si>
  <si>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</si>
  <si>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</si>
  <si>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</si>
  <si>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</si>
  <si>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</si>
  <si>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</si>
  <si>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</si>
  <si>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</si>
  <si>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</si>
  <si>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</si>
  <si>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</si>
  <si>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</si>
  <si>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</si>
  <si>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</si>
  <si>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</si>
  <si>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</si>
  <si>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</si>
  <si>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</si>
  <si>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</si>
  <si>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</si>
  <si>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</si>
  <si>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</si>
  <si>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</si>
  <si>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VÝKONY.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</si>
  <si>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</si>
  <si>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</si>
  <si>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</si>
  <si>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</si>
  <si>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</si>
  <si>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</si>
  <si>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</si>
  <si>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</si>
  <si>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</si>
  <si>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</si>
  <si>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</si>
  <si>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</si>
  <si>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</si>
  <si>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</si>
  <si>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</si>
  <si>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</si>
  <si>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</si>
  <si>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</si>
  <si>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</si>
  <si>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</si>
  <si>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</si>
  <si>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</si>
  <si>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</si>
  <si>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</si>
  <si>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</si>
  <si>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</si>
  <si>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</si>
  <si>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</si>
  <si>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</si>
  <si>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</si>
  <si>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</si>
  <si>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</si>
  <si>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</si>
  <si>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</si>
  <si>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</si>
  <si>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</si>
  <si>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</si>
  <si>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</si>
  <si>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</si>
  <si>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</si>
  <si>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</si>
  <si>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</si>
  <si>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05373</t>
  </si>
  <si>
    <t xml:space="preserve">NEOBJASNĚNÁ SRDEČNÍ ZÁSTAVA S MCC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</si>
  <si>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</si>
  <si>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</si>
  <si>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</si>
  <si>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</si>
  <si>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</si>
  <si>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</si>
  <si>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</si>
  <si>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</si>
  <si>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08022</t>
  </si>
  <si>
    <t xml:space="preserve">BILATERÁLNÍ A VÍCENÁSOBNÉ VELKÉ VÝKONY NA KLOUBECH DOLNÍCH KONČETIN S CC                            </t>
  </si>
  <si>
    <t>08032</t>
  </si>
  <si>
    <t xml:space="preserve">FÚZE PÁTEŘE. NE PRO DEFORMITY S CC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</si>
  <si>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</si>
  <si>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</si>
  <si>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08061</t>
  </si>
  <si>
    <t xml:space="preserve">VELKÉ VÝKONY REPLANTACE HORNÍCH KONČETIN A JEJICH KLOUBŮ BEZ CC           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</si>
  <si>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</si>
  <si>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</si>
  <si>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</si>
  <si>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</si>
  <si>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</si>
  <si>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</si>
  <si>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</si>
  <si>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</si>
  <si>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</si>
  <si>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</si>
  <si>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</si>
  <si>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</si>
  <si>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</si>
  <si>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</si>
  <si>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</si>
  <si>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</si>
  <si>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</si>
  <si>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</si>
  <si>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</si>
  <si>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</si>
  <si>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</si>
  <si>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</si>
  <si>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</si>
  <si>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</si>
  <si>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</si>
  <si>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</si>
  <si>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</si>
  <si>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</si>
  <si>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</si>
  <si>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</si>
  <si>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</si>
  <si>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</si>
  <si>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</si>
  <si>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</si>
  <si>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</si>
  <si>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</si>
  <si>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</si>
  <si>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</si>
  <si>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</si>
  <si>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</si>
  <si>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</si>
  <si>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</si>
  <si>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</si>
  <si>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</si>
  <si>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</si>
  <si>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</si>
  <si>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</si>
  <si>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</si>
  <si>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</si>
  <si>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</si>
  <si>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</si>
  <si>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</si>
  <si>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</si>
  <si>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</si>
  <si>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</si>
  <si>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</si>
  <si>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</si>
  <si>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</si>
  <si>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</si>
  <si>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</si>
  <si>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</si>
  <si>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</si>
  <si>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</si>
  <si>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</si>
  <si>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</si>
  <si>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</si>
  <si>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</si>
  <si>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</si>
  <si>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</si>
  <si>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</si>
  <si>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</si>
  <si>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</si>
  <si>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</si>
  <si>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</si>
  <si>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</si>
  <si>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</si>
  <si>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</si>
  <si>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</si>
  <si>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</si>
  <si>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</si>
  <si>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</si>
  <si>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</si>
  <si>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</si>
  <si>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</si>
  <si>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</si>
  <si>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</si>
  <si>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</si>
  <si>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</si>
  <si>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</si>
  <si>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</si>
  <si>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</si>
  <si>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</si>
  <si>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</si>
  <si>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</si>
  <si>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</si>
  <si>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</si>
  <si>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</si>
  <si>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</si>
  <si>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</si>
  <si>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</si>
  <si>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</si>
  <si>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</si>
  <si>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08413</t>
  </si>
  <si>
    <t xml:space="preserve">JINÉ PORUCHY MUSKULOSKELETÁLNÍHO SYSTÉMU A POJIVOVÉ TKÁNĚ S MCC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</si>
  <si>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</si>
  <si>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</si>
  <si>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</si>
  <si>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</si>
  <si>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</si>
  <si>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</si>
  <si>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</si>
  <si>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</si>
  <si>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</si>
  <si>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</si>
  <si>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</si>
  <si>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</si>
  <si>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</si>
  <si>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</si>
  <si>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</si>
  <si>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</si>
  <si>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</si>
  <si>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</si>
  <si>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</si>
  <si>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</si>
  <si>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</si>
  <si>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</si>
  <si>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11031</t>
  </si>
  <si>
    <t xml:space="preserve">VELKÉ VÝKONY NA LEDVINÁCH A MOČOVÝCH CESTÁCH BEZ CC    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</si>
  <si>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</si>
  <si>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</si>
  <si>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</si>
  <si>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</si>
  <si>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16342</t>
  </si>
  <si>
    <t xml:space="preserve">JINÉ PORUCHY KRVE A KRVETVORNÝCH ORGÁNŮ S CC 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</si>
  <si>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</si>
  <si>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</si>
  <si>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</si>
  <si>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</si>
  <si>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</si>
  <si>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</si>
  <si>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</si>
  <si>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</si>
  <si>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</si>
  <si>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</si>
  <si>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</si>
  <si>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</si>
  <si>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</si>
  <si>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</si>
  <si>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</si>
  <si>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</si>
  <si>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</si>
  <si>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</si>
  <si>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</si>
  <si>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</si>
  <si>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</si>
  <si>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</si>
  <si>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</si>
  <si>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</si>
  <si>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</si>
  <si>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</si>
  <si>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21301</t>
  </si>
  <si>
    <t xml:space="preserve">PORANĚNÍ NA NESPECIFIKOVANÉM MÍSTĚ NEBO NA VÍCE MÍSTECH BEZ CC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</si>
  <si>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</si>
  <si>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</si>
  <si>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</si>
  <si>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</si>
  <si>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</si>
  <si>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</si>
  <si>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</si>
  <si>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</si>
  <si>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</si>
  <si>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</si>
  <si>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</si>
  <si>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</si>
  <si>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</si>
  <si>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</si>
  <si>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</si>
  <si>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</si>
  <si>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</si>
  <si>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</si>
  <si>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</si>
  <si>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</si>
  <si>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</si>
  <si>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</si>
  <si>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</si>
  <si>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</si>
  <si>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</si>
  <si>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</si>
  <si>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23402</t>
  </si>
  <si>
    <t xml:space="preserve">REHABILITACE 5-13 DNÍ S CC       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</si>
  <si>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</si>
  <si>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</si>
  <si>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</si>
  <si>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</si>
  <si>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</si>
  <si>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</si>
  <si>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</si>
  <si>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</si>
  <si>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</si>
  <si>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</si>
  <si>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</si>
  <si>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</si>
  <si>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</si>
  <si>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</si>
  <si>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</si>
  <si>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</si>
  <si>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</si>
  <si>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</si>
  <si>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</si>
  <si>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</si>
  <si>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</si>
  <si>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</si>
  <si>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</si>
  <si>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</si>
  <si>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25362</t>
  </si>
  <si>
    <t xml:space="preserve">DLOUHODOBÁ MECHANICKÁ VENTILACE PŘI POLYTRAUMATU &gt; 96 HODIN (5-10 DNÍ) S CC                         </t>
  </si>
  <si>
    <t>25363</t>
  </si>
  <si>
    <t xml:space="preserve">DLOUHODOBÁ MECHANICKÁ VENTILACE PŘI POLYTRAUMATU &gt; 96 HODIN (5-10 DNÍ) S MCC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</si>
  <si>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</si>
  <si>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</si>
  <si>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</si>
  <si>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</si>
  <si>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</si>
  <si>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</si>
  <si>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</si>
  <si>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</si>
  <si>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</si>
  <si>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</si>
  <si>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</si>
  <si>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</si>
  <si>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</si>
  <si>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</si>
  <si>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</si>
  <si>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</si>
  <si>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</si>
  <si>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</si>
  <si>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</si>
  <si>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</si>
  <si>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</si>
  <si>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</si>
  <si>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</si>
  <si>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809</t>
  </si>
  <si>
    <t>0077018</t>
  </si>
  <si>
    <t>ULTRAVIST 370</t>
  </si>
  <si>
    <t>89169</t>
  </si>
  <si>
    <t>CYSTOURETROGRAFIE</t>
  </si>
  <si>
    <t>22</t>
  </si>
  <si>
    <t>0093626</t>
  </si>
  <si>
    <t>0095609</t>
  </si>
  <si>
    <t>MICROPAQUE CT</t>
  </si>
  <si>
    <t>0002027</t>
  </si>
  <si>
    <t>0002061</t>
  </si>
  <si>
    <t>0002073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</si>
  <si>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</si>
  <si>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</si>
  <si>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</si>
  <si>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</si>
  <si>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</si>
  <si>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</si>
  <si>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</si>
  <si>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</si>
  <si>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</si>
  <si>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</si>
  <si>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</si>
  <si>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</si>
  <si>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</si>
  <si>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</si>
  <si>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</si>
  <si>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</si>
  <si>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</si>
  <si>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</si>
  <si>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</si>
  <si>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</si>
  <si>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</si>
  <si>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</si>
  <si>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</si>
  <si>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</si>
  <si>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</si>
  <si>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</si>
  <si>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</si>
  <si>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</si>
  <si>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</si>
  <si>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</si>
  <si>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</si>
  <si>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</si>
  <si>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</si>
  <si>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</si>
  <si>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</si>
  <si>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</si>
  <si>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</si>
  <si>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</si>
  <si>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</si>
  <si>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</si>
  <si>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</si>
  <si>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</si>
  <si>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</si>
  <si>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</si>
  <si>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</si>
  <si>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</si>
  <si>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</si>
  <si>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</si>
  <si>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</si>
  <si>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</si>
  <si>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</si>
  <si>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</si>
  <si>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</si>
  <si>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</si>
  <si>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</si>
  <si>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</si>
  <si>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</si>
  <si>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</si>
  <si>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</si>
  <si>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</si>
  <si>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</si>
  <si>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</si>
  <si>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</si>
  <si>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</si>
  <si>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</si>
  <si>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</si>
  <si>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</si>
  <si>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</si>
  <si>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</si>
  <si>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</si>
  <si>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</si>
  <si>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</si>
  <si>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</si>
  <si>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</si>
  <si>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</si>
  <si>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</si>
  <si>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</si>
  <si>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</si>
  <si>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</si>
  <si>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</si>
  <si>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</si>
  <si>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</si>
  <si>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</si>
  <si>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</si>
  <si>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</si>
  <si>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</si>
  <si>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</si>
  <si>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</si>
  <si>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</si>
  <si>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</si>
  <si>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</si>
  <si>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</si>
  <si>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</si>
  <si>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</si>
  <si>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</si>
  <si>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</si>
  <si>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81447</t>
  </si>
  <si>
    <t>GLYKOVANÉ PROTEINY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</si>
  <si>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</si>
  <si>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</si>
  <si>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</si>
  <si>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</si>
  <si>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</si>
  <si>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</si>
  <si>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</si>
  <si>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</si>
  <si>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</si>
  <si>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</si>
  <si>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</si>
  <si>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</si>
  <si>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</si>
  <si>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</si>
  <si>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</si>
  <si>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</si>
  <si>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</si>
  <si>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</si>
  <si>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</si>
  <si>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</si>
  <si>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</si>
  <si>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</si>
  <si>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</si>
  <si>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</si>
  <si>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</si>
  <si>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</si>
  <si>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</si>
  <si>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</si>
  <si>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</si>
  <si>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</si>
  <si>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</si>
  <si>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</si>
  <si>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</si>
  <si>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</si>
  <si>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</si>
  <si>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</si>
  <si>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</si>
  <si>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</si>
  <si>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</si>
  <si>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</si>
  <si>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</si>
  <si>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</si>
  <si>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</si>
  <si>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</si>
  <si>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</si>
  <si>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</si>
  <si>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</si>
  <si>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</si>
  <si>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</si>
  <si>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</si>
  <si>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</si>
  <si>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</si>
  <si>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</si>
  <si>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</si>
  <si>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</si>
  <si>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</si>
  <si>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</si>
  <si>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</si>
  <si>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</si>
  <si>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</si>
  <si>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</si>
  <si>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</si>
  <si>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</si>
  <si>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</si>
  <si>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</si>
  <si>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</si>
  <si>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</si>
  <si>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</si>
  <si>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</si>
  <si>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</si>
  <si>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</si>
  <si>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</si>
  <si>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</si>
  <si>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</si>
  <si>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</si>
  <si>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</si>
  <si>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</si>
  <si>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</si>
  <si>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</si>
  <si>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</si>
  <si>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</si>
  <si>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</si>
  <si>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</si>
  <si>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</si>
  <si>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</si>
  <si>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</si>
  <si>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</si>
  <si>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</si>
  <si>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</si>
  <si>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</si>
  <si>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</si>
  <si>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</si>
  <si>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</si>
  <si>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</si>
  <si>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</si>
  <si>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</si>
  <si>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</si>
  <si>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</si>
  <si>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</si>
  <si>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</si>
  <si>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</si>
  <si>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</si>
  <si>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</si>
  <si>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</si>
  <si>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</si>
  <si>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</si>
  <si>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</si>
  <si>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</si>
  <si>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</si>
  <si>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</si>
  <si>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</si>
  <si>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</si>
  <si>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</si>
  <si>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</si>
  <si>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</si>
  <si>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</si>
  <si>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</si>
  <si>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</si>
  <si>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</si>
  <si>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</si>
  <si>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</si>
  <si>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</si>
  <si>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</si>
  <si>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</si>
  <si>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</si>
  <si>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</si>
  <si>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</si>
  <si>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</si>
  <si>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</si>
  <si>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</si>
  <si>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</si>
  <si>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</si>
  <si>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</si>
  <si>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</si>
  <si>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</si>
  <si>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</si>
  <si>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</si>
  <si>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</si>
  <si>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</si>
  <si>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</si>
  <si>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</si>
  <si>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</si>
  <si>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81159</t>
  </si>
  <si>
    <t>CHOLINESTERÁZA STATIM</t>
  </si>
  <si>
    <t>PROKOLAGEN I. TYPU: PI - NP</t>
  </si>
  <si>
    <t>813</t>
  </si>
  <si>
    <t>91197</t>
  </si>
  <si>
    <t>STANOVENÍ CYTOKINU ELISA</t>
  </si>
  <si>
    <t>34</t>
  </si>
  <si>
    <t>0002918</t>
  </si>
  <si>
    <t>MULTIHANCE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</si>
  <si>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</si>
  <si>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</si>
  <si>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</si>
  <si>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</si>
  <si>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</si>
  <si>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</si>
  <si>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</si>
  <si>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</si>
  <si>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</si>
  <si>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</si>
  <si>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</si>
  <si>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</si>
  <si>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</si>
  <si>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</si>
  <si>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</si>
  <si>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</si>
  <si>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</si>
  <si>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</si>
  <si>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</si>
  <si>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</si>
  <si>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</si>
  <si>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</si>
  <si>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</si>
  <si>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</si>
  <si>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</si>
  <si>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</si>
  <si>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</si>
  <si>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</si>
  <si>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</si>
  <si>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</si>
  <si>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</si>
  <si>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</si>
  <si>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</si>
  <si>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</si>
  <si>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</si>
  <si>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</si>
  <si>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</si>
  <si>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</si>
  <si>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</si>
  <si>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</si>
  <si>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</si>
  <si>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</si>
  <si>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</si>
  <si>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</si>
  <si>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</si>
  <si>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</si>
  <si>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</si>
  <si>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</si>
  <si>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</si>
  <si>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</si>
  <si>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0151037</t>
  </si>
  <si>
    <t>EXTRAKTOR PRO FILTR VENAKAVÁLNÍ</t>
  </si>
  <si>
    <t>0059796</t>
  </si>
  <si>
    <t>DRÁT VODÍCÍ ANGIODYN J3 SFC-FS 150-0,35</t>
  </si>
  <si>
    <t>0057846</t>
  </si>
  <si>
    <t>TĚLÍSKO EMBOLIZAČNÍ HILAL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</si>
  <si>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</si>
  <si>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</si>
  <si>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</si>
  <si>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</si>
  <si>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</si>
  <si>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</si>
  <si>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</si>
  <si>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</si>
  <si>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</si>
  <si>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</si>
  <si>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</si>
  <si>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</si>
  <si>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</si>
  <si>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</si>
  <si>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</si>
  <si>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</si>
  <si>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89167</t>
  </si>
  <si>
    <t>CYSTOGRAFIE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</si>
  <si>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</si>
  <si>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</si>
  <si>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</si>
  <si>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</si>
  <si>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</si>
  <si>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</si>
  <si>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</si>
  <si>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</si>
  <si>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</si>
  <si>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</si>
  <si>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</si>
  <si>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</si>
  <si>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</si>
  <si>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</si>
  <si>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</si>
  <si>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</si>
  <si>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</si>
  <si>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</si>
  <si>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</si>
  <si>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</si>
  <si>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</si>
  <si>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</si>
  <si>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</si>
  <si>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</si>
  <si>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</si>
  <si>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</si>
  <si>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</si>
  <si>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</si>
  <si>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</si>
  <si>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</si>
  <si>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</si>
  <si>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</si>
  <si>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</si>
  <si>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</si>
  <si>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</si>
  <si>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</si>
  <si>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</si>
  <si>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</si>
  <si>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</si>
  <si>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</si>
  <si>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</si>
  <si>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</si>
  <si>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</si>
  <si>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</si>
  <si>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</si>
  <si>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</si>
  <si>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</si>
  <si>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</si>
  <si>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</si>
  <si>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</si>
  <si>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</si>
  <si>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</si>
  <si>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</si>
  <si>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89141</t>
  </si>
  <si>
    <t>VYŠETŘENÍ DOLNÍCH KONČETIN VCELKU JEDNÍM RENTGENOV</t>
  </si>
  <si>
    <t>89189</t>
  </si>
  <si>
    <t>FISTULOGRAFIE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</si>
  <si>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</si>
  <si>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</si>
  <si>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</si>
  <si>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</si>
  <si>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</si>
  <si>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</si>
  <si>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</si>
  <si>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</si>
  <si>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</si>
  <si>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</si>
  <si>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</si>
  <si>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</si>
  <si>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</si>
  <si>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</si>
  <si>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</si>
  <si>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</si>
  <si>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</si>
  <si>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</si>
  <si>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</si>
  <si>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</si>
  <si>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</si>
  <si>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</si>
  <si>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</si>
  <si>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</si>
  <si>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</si>
  <si>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</si>
  <si>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</si>
  <si>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</si>
  <si>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</si>
  <si>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</si>
  <si>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</si>
  <si>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</si>
  <si>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</si>
  <si>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</si>
  <si>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</si>
  <si>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</si>
  <si>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</si>
  <si>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</si>
  <si>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</si>
  <si>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</si>
  <si>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</si>
  <si>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</si>
  <si>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</si>
  <si>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</si>
  <si>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</si>
  <si>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</si>
  <si>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</si>
  <si>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</si>
  <si>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</si>
  <si>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</si>
  <si>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</si>
  <si>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</si>
  <si>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</si>
  <si>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</si>
  <si>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</si>
  <si>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</si>
  <si>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</si>
  <si>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</si>
  <si>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</si>
  <si>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</si>
  <si>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</si>
  <si>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</si>
  <si>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</si>
  <si>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</si>
  <si>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</si>
  <si>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</si>
  <si>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</si>
  <si>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</si>
  <si>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</si>
  <si>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</si>
  <si>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</si>
  <si>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</si>
  <si>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</si>
  <si>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</si>
  <si>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</si>
  <si>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</si>
  <si>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</si>
  <si>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</si>
  <si>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</si>
  <si>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</si>
  <si>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</si>
  <si>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</si>
  <si>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</si>
  <si>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</si>
  <si>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</si>
  <si>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</si>
  <si>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</si>
  <si>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</si>
  <si>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</si>
  <si>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</si>
  <si>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</si>
  <si>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</si>
  <si>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</si>
  <si>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</si>
  <si>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</si>
  <si>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</si>
  <si>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</si>
  <si>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</si>
  <si>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</si>
  <si>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</si>
  <si>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</si>
  <si>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</si>
  <si>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</si>
  <si>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</si>
  <si>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</si>
  <si>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</si>
  <si>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</si>
  <si>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</si>
  <si>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</si>
  <si>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</si>
  <si>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</si>
  <si>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</si>
  <si>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</si>
  <si>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</si>
  <si>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41</t>
  </si>
  <si>
    <t>91493</t>
  </si>
  <si>
    <t>IMUNOANALYTICKÉ STANOVENÍ AUTOPROTILÁTEK PROTI SPE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</si>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</sst>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11" fillId="0" borderId="103" xfId="0" applyNumberFormat="1" applyFont="1" applyBorder="1" applyAlignment="1">
      <alignment horizontal="right"/>
    </xf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3" fontId="35" fillId="0" borderId="140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0.83868012143763415</c:v>
                </c:pt>
                <c:pt idx="1">
                  <c:v>0.83296806706708892</c:v>
                </c:pt>
                <c:pt idx="2">
                  <c:v>0.92680014340252603</c:v>
                </c:pt>
                <c:pt idx="3">
                  <c:v>1.0190916344476812</c:v>
                </c:pt>
                <c:pt idx="4">
                  <c:v>1.0159110622220893</c:v>
                </c:pt>
                <c:pt idx="5">
                  <c:v>1.0372613967140731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07872"/>
        <c:axId val="1040211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1.0192623361043602</c:v>
                </c:pt>
                <c:pt idx="1">
                  <c:v>1.0192623361043602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828800"/>
        <c:axId val="1052830336"/>
      </c:scatterChart>
      <c:catAx>
        <c:axId val="10402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021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0211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0207872"/>
        <c:crosses val="autoZero"/>
        <c:crossBetween val="between"/>
      </c:valAx>
      <c:valAx>
        <c:axId val="1052828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2830336"/>
        <c:crosses val="max"/>
        <c:crossBetween val="midCat"/>
      </c:valAx>
      <c:valAx>
        <c:axId val="10528303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2828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0.77878798855362763</c:v>
                </c:pt>
                <c:pt idx="1">
                  <c:v>0.81636798771004337</c:v>
                </c:pt>
                <c:pt idx="2">
                  <c:v>0.80028056456156194</c:v>
                </c:pt>
                <c:pt idx="3">
                  <c:v>0.78857527528008842</c:v>
                </c:pt>
                <c:pt idx="4">
                  <c:v>0.7595509993312396</c:v>
                </c:pt>
                <c:pt idx="5">
                  <c:v>0.74196906653644912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294272"/>
        <c:axId val="11261706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172160"/>
        <c:axId val="1126174080"/>
      </c:scatterChart>
      <c:catAx>
        <c:axId val="108829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61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70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8294272"/>
        <c:crosses val="autoZero"/>
        <c:crossBetween val="between"/>
      </c:valAx>
      <c:valAx>
        <c:axId val="1126172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26174080"/>
        <c:crosses val="max"/>
        <c:crossBetween val="midCat"/>
      </c:valAx>
      <c:valAx>
        <c:axId val="11261740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2617216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7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1927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2875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7" t="s">
        <v>2876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2895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4845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4853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5048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6380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6706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7228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30534.731734474088</v>
      </c>
      <c r="D4" s="287">
        <f ca="1">IF(ISERROR(VLOOKUP("Náklady celkem",INDIRECT("HI!$A:$G"),5,0)),0,VLOOKUP("Náklady celkem",INDIRECT("HI!$A:$G"),5,0))</f>
        <v>29770.676030000021</v>
      </c>
      <c r="E4" s="288">
        <f ca="1">IF(C4=0,0,D4/C4)</f>
        <v>0.97497748756667679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1128.209097870701</v>
      </c>
      <c r="D7" s="295">
        <f>IF(ISERROR(HI!E5),"",HI!E5)</f>
        <v>979.31599000000006</v>
      </c>
      <c r="E7" s="292">
        <f t="shared" ref="E7:E15" si="0">IF(C7=0,0,D7/C7)</f>
        <v>0.86802702783401509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0.9984382373459586</v>
      </c>
      <c r="E8" s="292">
        <f t="shared" si="0"/>
        <v>1.1093758192732872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0.26450892857142855</v>
      </c>
      <c r="E9" s="292">
        <f>IF(C9=0,0,D9/C9)</f>
        <v>0.88169642857142849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0.82286074911141316</v>
      </c>
      <c r="E11" s="292">
        <f t="shared" si="0"/>
        <v>1.3714345818523552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0.98702403206055112</v>
      </c>
      <c r="E12" s="292">
        <f t="shared" si="0"/>
        <v>1.2337800400756889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6511.1336132284814</v>
      </c>
      <c r="D15" s="295">
        <f>IF(ISERROR(HI!E6),"",HI!E6)</f>
        <v>6368.885750000004</v>
      </c>
      <c r="E15" s="292">
        <f t="shared" si="0"/>
        <v>0.97815313405034776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19817.5</v>
      </c>
      <c r="D16" s="291">
        <f ca="1">IF(ISERROR(VLOOKUP("Osobní náklady (Kč) *",INDIRECT("HI!$A:$G"),5,0)),0,VLOOKUP("Osobní náklady (Kč) *",INDIRECT("HI!$A:$G"),5,0))</f>
        <v>19375.998130000022</v>
      </c>
      <c r="E16" s="292">
        <f ca="1">IF(C16=0,0,D16/C16)</f>
        <v>0.97772161624826648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31122.902000000002</v>
      </c>
      <c r="D18" s="311">
        <f ca="1">IF(ISERROR(VLOOKUP("Výnosy celkem",INDIRECT("HI!$A:$G"),5,0)),0,VLOOKUP("Výnosy celkem",INDIRECT("HI!$A:$G"),5,0))</f>
        <v>30879.973000000002</v>
      </c>
      <c r="E18" s="312">
        <f t="shared" ref="E18:E28" ca="1" si="1">IF(C18=0,0,D18/C18)</f>
        <v>0.99219452607600667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1446.692</v>
      </c>
      <c r="D19" s="291">
        <f ca="1">IF(ISERROR(VLOOKUP("Ambulance *",INDIRECT("HI!$A:$G"),5,0)),0,VLOOKUP("Ambulance *",INDIRECT("HI!$A:$G"),5,0))</f>
        <v>1599.0429999999999</v>
      </c>
      <c r="E19" s="292">
        <f t="shared" ca="1" si="1"/>
        <v>1.1053099070154531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1.1053099070154533</v>
      </c>
      <c r="E20" s="292">
        <f t="shared" si="1"/>
        <v>1.1053099070154533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0.96066508222384006</v>
      </c>
      <c r="E21" s="292">
        <f t="shared" si="1"/>
        <v>1.1301942143809884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29676.210000000003</v>
      </c>
      <c r="D22" s="291">
        <f ca="1">IF(ISERROR(VLOOKUP("Hospitalizace *",INDIRECT("HI!$A:$G"),5,0)),0,VLOOKUP("Hospitalizace *",INDIRECT("HI!$A:$G"),5,0))</f>
        <v>29280.93</v>
      </c>
      <c r="E22" s="292">
        <f ca="1">IF(C22=0,0,D22/C22)</f>
        <v>0.98668023982846853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0.98668023982846853</v>
      </c>
      <c r="E23" s="292">
        <f t="shared" si="1"/>
        <v>0.98668023982846853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0.98668023982846853</v>
      </c>
      <c r="E24" s="292">
        <f t="shared" si="1"/>
        <v>0.98668023982846853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1.0010449320794148</v>
      </c>
      <c r="E26" s="292">
        <f t="shared" si="1"/>
        <v>1.0537315074520157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0.74196906653644912</v>
      </c>
      <c r="E27" s="292">
        <f t="shared" si="1"/>
        <v>0.74196906653644912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0.92336047965693702</v>
      </c>
      <c r="D28" s="297">
        <f>IF(ISERROR(VLOOKUP("Celkem:",'ZV Vyžád.'!$A:$M,7,0)),"",VLOOKUP("Celkem:",'ZV Vyžád.'!$A:$M,7,0))</f>
        <v>1.2069353363651927</v>
      </c>
      <c r="E28" s="292">
        <f t="shared" si="1"/>
        <v>1.3071117542453348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1673.9929000000002</v>
      </c>
      <c r="C5" s="33">
        <v>994.012319999998</v>
      </c>
      <c r="D5" s="12"/>
      <c r="E5" s="230">
        <v>979.31599000000006</v>
      </c>
      <c r="F5" s="32">
        <v>1128.209097870701</v>
      </c>
      <c r="G5" s="229">
        <f>E5-F5</f>
        <v>-148.89310787070099</v>
      </c>
      <c r="H5" s="235">
        <f>IF(F5&lt;0.00000001,"",E5/F5)</f>
        <v>0.86802702783401509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8338.6220300000004</v>
      </c>
      <c r="C6" s="35">
        <v>5618.4633399999975</v>
      </c>
      <c r="D6" s="12"/>
      <c r="E6" s="231">
        <v>6368.885750000004</v>
      </c>
      <c r="F6" s="34">
        <v>6511.1336132284814</v>
      </c>
      <c r="G6" s="232">
        <f>E6-F6</f>
        <v>-142.2478632284774</v>
      </c>
      <c r="H6" s="236">
        <f>IF(F6&lt;0.00000001,"",E6/F6)</f>
        <v>0.97815313405034776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19139.04695</v>
      </c>
      <c r="C7" s="35">
        <v>18221.588209999998</v>
      </c>
      <c r="D7" s="12"/>
      <c r="E7" s="231">
        <v>19375.998130000022</v>
      </c>
      <c r="F7" s="34">
        <v>19817.5</v>
      </c>
      <c r="G7" s="232">
        <f>E7-F7</f>
        <v>-441.50186999997823</v>
      </c>
      <c r="H7" s="236">
        <f>IF(F7&lt;0.00000001,"",E7/F7)</f>
        <v>0.97772161624826648</v>
      </c>
    </row>
    <row r="8" spans="1:8" ht="14.4" customHeight="1" thickBot="1" x14ac:dyDescent="0.35">
      <c r="A8" s="1" t="s">
        <v>97</v>
      </c>
      <c r="B8" s="15">
        <v>4041.6578100000024</v>
      </c>
      <c r="C8" s="37">
        <v>3213.6649799999986</v>
      </c>
      <c r="D8" s="12"/>
      <c r="E8" s="233">
        <v>3046.4761599999956</v>
      </c>
      <c r="F8" s="36">
        <v>3077.8890233749044</v>
      </c>
      <c r="G8" s="234">
        <f>E8-F8</f>
        <v>-31.412863374908738</v>
      </c>
      <c r="H8" s="237">
        <f>IF(F8&lt;0.00000001,"",E8/F8)</f>
        <v>0.9897940233918946</v>
      </c>
    </row>
    <row r="9" spans="1:8" ht="14.4" customHeight="1" thickBot="1" x14ac:dyDescent="0.35">
      <c r="A9" s="2" t="s">
        <v>98</v>
      </c>
      <c r="B9" s="3">
        <v>33193.319690000004</v>
      </c>
      <c r="C9" s="39">
        <v>28047.728849999992</v>
      </c>
      <c r="D9" s="12"/>
      <c r="E9" s="3">
        <v>29770.676030000021</v>
      </c>
      <c r="F9" s="38">
        <v>30534.731734474088</v>
      </c>
      <c r="G9" s="38">
        <f>E9-F9</f>
        <v>-764.05570447406717</v>
      </c>
      <c r="H9" s="238">
        <f>IF(F9&lt;0.00000001,"",E9/F9)</f>
        <v>0.97497748756667679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1446.692</v>
      </c>
      <c r="C11" s="33">
        <f>IF(ISERROR(VLOOKUP("Celkem:",'ZV Vykáz.-A'!A:F,4,0)),0,VLOOKUP("Celkem:",'ZV Vykáz.-A'!A:F,4,0)/1000)</f>
        <v>1306.8430000000001</v>
      </c>
      <c r="D11" s="12"/>
      <c r="E11" s="230">
        <f>IF(ISERROR(VLOOKUP("Celkem:",'ZV Vykáz.-A'!A:F,6,0)),0,VLOOKUP("Celkem:",'ZV Vykáz.-A'!A:F,6,0)/1000)</f>
        <v>1599.0429999999999</v>
      </c>
      <c r="F11" s="32">
        <f>B11</f>
        <v>1446.692</v>
      </c>
      <c r="G11" s="229">
        <f>E11-F11</f>
        <v>152.35099999999989</v>
      </c>
      <c r="H11" s="235">
        <f>IF(F11&lt;0.00000001,"",E11/F11)</f>
        <v>1.1053099070154531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29676.210000000003</v>
      </c>
      <c r="C12" s="37">
        <f>IF(ISERROR(VLOOKUP("Celkem",CaseMix!A:D,3,0)),0,VLOOKUP("Celkem",CaseMix!A:D,3,0)*30)</f>
        <v>26618.519999999997</v>
      </c>
      <c r="D12" s="12"/>
      <c r="E12" s="233">
        <f>IF(ISERROR(VLOOKUP("Celkem",CaseMix!A:D,4,0)),0,VLOOKUP("Celkem",CaseMix!A:D,4,0)*30)</f>
        <v>29280.93</v>
      </c>
      <c r="F12" s="36">
        <f>B12</f>
        <v>29676.210000000003</v>
      </c>
      <c r="G12" s="234">
        <f>E12-F12</f>
        <v>-395.28000000000247</v>
      </c>
      <c r="H12" s="237">
        <f>IF(F12&lt;0.00000001,"",E12/F12)</f>
        <v>0.98668023982846853</v>
      </c>
    </row>
    <row r="13" spans="1:8" ht="14.4" customHeight="1" thickBot="1" x14ac:dyDescent="0.35">
      <c r="A13" s="4" t="s">
        <v>101</v>
      </c>
      <c r="B13" s="9">
        <f>SUM(B11:B12)</f>
        <v>31122.902000000002</v>
      </c>
      <c r="C13" s="41">
        <f>SUM(C11:C12)</f>
        <v>27925.362999999998</v>
      </c>
      <c r="D13" s="12"/>
      <c r="E13" s="9">
        <f>SUM(E11:E12)</f>
        <v>30879.973000000002</v>
      </c>
      <c r="F13" s="40">
        <f>SUM(F11:F12)</f>
        <v>31122.902000000002</v>
      </c>
      <c r="G13" s="40">
        <f>E13-F13</f>
        <v>-242.92900000000009</v>
      </c>
      <c r="H13" s="239">
        <f>IF(F13&lt;0.00000001,"",E13/F13)</f>
        <v>0.99219452607600667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0.93762547074724356</v>
      </c>
      <c r="C15" s="43">
        <f>IF(C9=0,"",C13/C9)</f>
        <v>0.99563722786060826</v>
      </c>
      <c r="D15" s="12"/>
      <c r="E15" s="10">
        <f>IF(E9=0,"",E13/E9)</f>
        <v>1.0372613967140731</v>
      </c>
      <c r="F15" s="42">
        <f>IF(F9=0,"",F13/F9)</f>
        <v>1.0192623361043602</v>
      </c>
      <c r="G15" s="42">
        <f>IF(ISERROR(F15-E15),"",E15-F15)</f>
        <v>1.7999060609712902E-2</v>
      </c>
      <c r="H15" s="240">
        <f>IF(ISERROR(F15-E15),"",IF(F15&lt;0.00000001,"",E15/F15))</f>
        <v>1.017658908773678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0.83868012143763415</v>
      </c>
      <c r="C4" s="331">
        <f t="shared" ref="C4:M4" si="0">(C10+C8)/C6</f>
        <v>0.83296806706708892</v>
      </c>
      <c r="D4" s="331">
        <f t="shared" si="0"/>
        <v>0.92680014340252603</v>
      </c>
      <c r="E4" s="331">
        <f t="shared" si="0"/>
        <v>1.0190916344476812</v>
      </c>
      <c r="F4" s="331">
        <f t="shared" si="0"/>
        <v>1.0159110622220893</v>
      </c>
      <c r="G4" s="331">
        <f t="shared" si="0"/>
        <v>1.0372613967140731</v>
      </c>
      <c r="H4" s="331">
        <f t="shared" si="0"/>
        <v>5.3712015084529441E-2</v>
      </c>
      <c r="I4" s="331">
        <f t="shared" si="0"/>
        <v>5.3712015084529441E-2</v>
      </c>
      <c r="J4" s="331">
        <f t="shared" si="0"/>
        <v>5.3712015084529441E-2</v>
      </c>
      <c r="K4" s="331">
        <f t="shared" si="0"/>
        <v>5.3712015084529441E-2</v>
      </c>
      <c r="L4" s="331">
        <f t="shared" si="0"/>
        <v>5.3712015084529441E-2</v>
      </c>
      <c r="M4" s="331">
        <f t="shared" si="0"/>
        <v>5.3712015084529441E-2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4596.2422400000196</v>
      </c>
      <c r="C5" s="331">
        <f>IF(ISERROR(VLOOKUP($A5,'Man Tab'!$A:$Q,COLUMN()+2,0)),0,VLOOKUP($A5,'Man Tab'!$A:$Q,COLUMN()+2,0))</f>
        <v>4746.5312800000002</v>
      </c>
      <c r="D5" s="331">
        <f>IF(ISERROR(VLOOKUP($A5,'Man Tab'!$A:$Q,COLUMN()+2,0)),0,VLOOKUP($A5,'Man Tab'!$A:$Q,COLUMN()+2,0))</f>
        <v>5122.2156100000002</v>
      </c>
      <c r="E5" s="331">
        <f>IF(ISERROR(VLOOKUP($A5,'Man Tab'!$A:$Q,COLUMN()+2,0)),0,VLOOKUP($A5,'Man Tab'!$A:$Q,COLUMN()+2,0))</f>
        <v>5087.5332600000002</v>
      </c>
      <c r="F5" s="331">
        <f>IF(ISERROR(VLOOKUP($A5,'Man Tab'!$A:$Q,COLUMN()+2,0)),0,VLOOKUP($A5,'Man Tab'!$A:$Q,COLUMN()+2,0))</f>
        <v>5030.79295</v>
      </c>
      <c r="G5" s="331">
        <f>IF(ISERROR(VLOOKUP($A5,'Man Tab'!$A:$Q,COLUMN()+2,0)),0,VLOOKUP($A5,'Man Tab'!$A:$Q,COLUMN()+2,0))</f>
        <v>5187.3606900000004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4596.2422400000196</v>
      </c>
      <c r="C6" s="333">
        <f t="shared" ref="C6:M6" si="1">C5+B6</f>
        <v>9342.7735200000207</v>
      </c>
      <c r="D6" s="333">
        <f t="shared" si="1"/>
        <v>14464.98913000002</v>
      </c>
      <c r="E6" s="333">
        <f t="shared" si="1"/>
        <v>19552.52239000002</v>
      </c>
      <c r="F6" s="333">
        <f t="shared" si="1"/>
        <v>24583.315340000019</v>
      </c>
      <c r="G6" s="333">
        <f t="shared" si="1"/>
        <v>29770.676030000021</v>
      </c>
      <c r="H6" s="333">
        <f t="shared" si="1"/>
        <v>29770.676030000021</v>
      </c>
      <c r="I6" s="333">
        <f t="shared" si="1"/>
        <v>29770.676030000021</v>
      </c>
      <c r="J6" s="333">
        <f t="shared" si="1"/>
        <v>29770.676030000021</v>
      </c>
      <c r="K6" s="333">
        <f t="shared" si="1"/>
        <v>29770.676030000021</v>
      </c>
      <c r="L6" s="333">
        <f t="shared" si="1"/>
        <v>29770.676030000021</v>
      </c>
      <c r="M6" s="333">
        <f t="shared" si="1"/>
        <v>29770.676030000021</v>
      </c>
    </row>
    <row r="7" spans="1:13" ht="14.4" customHeight="1" x14ac:dyDescent="0.3">
      <c r="A7" s="332" t="s">
        <v>127</v>
      </c>
      <c r="B7" s="332">
        <v>120.178</v>
      </c>
      <c r="C7" s="332">
        <v>243.61199999999999</v>
      </c>
      <c r="D7" s="332">
        <v>423.21600000000001</v>
      </c>
      <c r="E7" s="332">
        <v>631.13300000000004</v>
      </c>
      <c r="F7" s="332">
        <v>787.93600000000004</v>
      </c>
      <c r="G7" s="332">
        <v>976.03099999999995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3605.34</v>
      </c>
      <c r="C8" s="333">
        <f t="shared" ref="C8:M8" si="2">C7*30</f>
        <v>7308.36</v>
      </c>
      <c r="D8" s="333">
        <f t="shared" si="2"/>
        <v>12696.48</v>
      </c>
      <c r="E8" s="333">
        <f t="shared" si="2"/>
        <v>18933.990000000002</v>
      </c>
      <c r="F8" s="333">
        <f t="shared" si="2"/>
        <v>23638.080000000002</v>
      </c>
      <c r="G8" s="333">
        <f t="shared" si="2"/>
        <v>29280.93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249437</v>
      </c>
      <c r="C9" s="332">
        <v>224435</v>
      </c>
      <c r="D9" s="332">
        <v>235802</v>
      </c>
      <c r="E9" s="332">
        <v>282148</v>
      </c>
      <c r="F9" s="332">
        <v>344560</v>
      </c>
      <c r="G9" s="332">
        <v>262661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249.43700000000001</v>
      </c>
      <c r="C10" s="333">
        <f t="shared" ref="C10:M10" si="3">C9/1000+B10</f>
        <v>473.87200000000001</v>
      </c>
      <c r="D10" s="333">
        <f t="shared" si="3"/>
        <v>709.67399999999998</v>
      </c>
      <c r="E10" s="333">
        <f t="shared" si="3"/>
        <v>991.822</v>
      </c>
      <c r="F10" s="333">
        <f t="shared" si="3"/>
        <v>1336.3820000000001</v>
      </c>
      <c r="G10" s="333">
        <f t="shared" si="3"/>
        <v>1599.0430000000001</v>
      </c>
      <c r="H10" s="333">
        <f t="shared" si="3"/>
        <v>1599.0430000000001</v>
      </c>
      <c r="I10" s="333">
        <f t="shared" si="3"/>
        <v>1599.0430000000001</v>
      </c>
      <c r="J10" s="333">
        <f t="shared" si="3"/>
        <v>1599.0430000000001</v>
      </c>
      <c r="K10" s="333">
        <f t="shared" si="3"/>
        <v>1599.0430000000001</v>
      </c>
      <c r="L10" s="333">
        <f t="shared" si="3"/>
        <v>1599.0430000000001</v>
      </c>
      <c r="M10" s="333">
        <f t="shared" si="3"/>
        <v>1599.0430000000001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1.0192623361043602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1.0192623361043602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64.999999999997996</v>
      </c>
      <c r="C6" s="53">
        <v>5.4166666666659999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>
        <v>0</v>
      </c>
    </row>
    <row r="7" spans="1:17" ht="14.4" customHeight="1" x14ac:dyDescent="0.3">
      <c r="A7" s="19" t="s">
        <v>35</v>
      </c>
      <c r="B7" s="55">
        <v>2256.4181957413998</v>
      </c>
      <c r="C7" s="56">
        <v>188.03484964511699</v>
      </c>
      <c r="D7" s="56">
        <v>133.51288000000099</v>
      </c>
      <c r="E7" s="56">
        <v>187.2449</v>
      </c>
      <c r="F7" s="56">
        <v>206.71605</v>
      </c>
      <c r="G7" s="56">
        <v>189.23388</v>
      </c>
      <c r="H7" s="56">
        <v>117.68549</v>
      </c>
      <c r="I7" s="56">
        <v>144.92278999999999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979.31599000000097</v>
      </c>
      <c r="Q7" s="189">
        <v>0.86802702783399999</v>
      </c>
    </row>
    <row r="8" spans="1:17" ht="14.4" customHeight="1" x14ac:dyDescent="0.3">
      <c r="A8" s="19" t="s">
        <v>36</v>
      </c>
      <c r="B8" s="55">
        <v>1109.9245287471199</v>
      </c>
      <c r="C8" s="56">
        <v>92.493710728926004</v>
      </c>
      <c r="D8" s="56">
        <v>74.668999999999997</v>
      </c>
      <c r="E8" s="56">
        <v>80.046999999999997</v>
      </c>
      <c r="F8" s="56">
        <v>63.232999999999997</v>
      </c>
      <c r="G8" s="56">
        <v>72.558000000000007</v>
      </c>
      <c r="H8" s="56">
        <v>65.182000000000002</v>
      </c>
      <c r="I8" s="56">
        <v>157.86699999999999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513.55600000000004</v>
      </c>
      <c r="Q8" s="189">
        <v>0.92538904528800003</v>
      </c>
    </row>
    <row r="9" spans="1:17" ht="14.4" customHeight="1" x14ac:dyDescent="0.3">
      <c r="A9" s="19" t="s">
        <v>37</v>
      </c>
      <c r="B9" s="55">
        <v>13022.267226456999</v>
      </c>
      <c r="C9" s="56">
        <v>1085.1889355380799</v>
      </c>
      <c r="D9" s="56">
        <v>752.83187000000396</v>
      </c>
      <c r="E9" s="56">
        <v>982.60769000000005</v>
      </c>
      <c r="F9" s="56">
        <v>1182.6930199999999</v>
      </c>
      <c r="G9" s="56">
        <v>1152.3304599999999</v>
      </c>
      <c r="H9" s="56">
        <v>1100.4623300000001</v>
      </c>
      <c r="I9" s="56">
        <v>1197.96038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6368.8857500000004</v>
      </c>
      <c r="Q9" s="189">
        <v>0.97815313405000004</v>
      </c>
    </row>
    <row r="10" spans="1:17" ht="14.4" customHeight="1" x14ac:dyDescent="0.3">
      <c r="A10" s="19" t="s">
        <v>38</v>
      </c>
      <c r="B10" s="55">
        <v>595.99789803240299</v>
      </c>
      <c r="C10" s="56">
        <v>49.666491502699998</v>
      </c>
      <c r="D10" s="56">
        <v>52.648310000000002</v>
      </c>
      <c r="E10" s="56">
        <v>48.41977</v>
      </c>
      <c r="F10" s="56">
        <v>52.522750000000002</v>
      </c>
      <c r="G10" s="56">
        <v>50.427880000000002</v>
      </c>
      <c r="H10" s="56">
        <v>47.222189999999998</v>
      </c>
      <c r="I10" s="56">
        <v>53.7378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304.9787</v>
      </c>
      <c r="Q10" s="189">
        <v>1.023422065771</v>
      </c>
    </row>
    <row r="11" spans="1:17" ht="14.4" customHeight="1" x14ac:dyDescent="0.3">
      <c r="A11" s="19" t="s">
        <v>39</v>
      </c>
      <c r="B11" s="55">
        <v>492.18302822225002</v>
      </c>
      <c r="C11" s="56">
        <v>41.015252351854002</v>
      </c>
      <c r="D11" s="56">
        <v>26.711089999999999</v>
      </c>
      <c r="E11" s="56">
        <v>30.9343</v>
      </c>
      <c r="F11" s="56">
        <v>31.230509999999999</v>
      </c>
      <c r="G11" s="56">
        <v>23.927849999999999</v>
      </c>
      <c r="H11" s="56">
        <v>36.18468</v>
      </c>
      <c r="I11" s="56">
        <v>34.090029999999999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183.07846000000001</v>
      </c>
      <c r="Q11" s="189">
        <v>0.74394462832700003</v>
      </c>
    </row>
    <row r="12" spans="1:17" ht="14.4" customHeight="1" x14ac:dyDescent="0.3">
      <c r="A12" s="19" t="s">
        <v>40</v>
      </c>
      <c r="B12" s="55">
        <v>13.879919137276</v>
      </c>
      <c r="C12" s="56">
        <v>1.1566599281059999</v>
      </c>
      <c r="D12" s="56">
        <v>2.6848299999999998</v>
      </c>
      <c r="E12" s="56">
        <v>2.3937300000000001</v>
      </c>
      <c r="F12" s="56">
        <v>6.0252999999999997</v>
      </c>
      <c r="G12" s="56">
        <v>1.9717</v>
      </c>
      <c r="H12" s="56">
        <v>0.13780000000000001</v>
      </c>
      <c r="I12" s="56">
        <v>2.9929999999999999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16.20636</v>
      </c>
      <c r="Q12" s="189">
        <v>2.3352239792909999</v>
      </c>
    </row>
    <row r="13" spans="1:17" ht="14.4" customHeight="1" x14ac:dyDescent="0.3">
      <c r="A13" s="19" t="s">
        <v>41</v>
      </c>
      <c r="B13" s="55">
        <v>98.066734764765997</v>
      </c>
      <c r="C13" s="56">
        <v>8.1722278970629993</v>
      </c>
      <c r="D13" s="56">
        <v>8.6585900000000002</v>
      </c>
      <c r="E13" s="56">
        <v>7.7115900000000002</v>
      </c>
      <c r="F13" s="56">
        <v>5.0428800000000003</v>
      </c>
      <c r="G13" s="56">
        <v>4.98874</v>
      </c>
      <c r="H13" s="56">
        <v>5.7019700000000002</v>
      </c>
      <c r="I13" s="56">
        <v>11.8345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43.938270000000003</v>
      </c>
      <c r="Q13" s="189">
        <v>0.89608918060499998</v>
      </c>
    </row>
    <row r="14" spans="1:17" ht="14.4" customHeight="1" x14ac:dyDescent="0.3">
      <c r="A14" s="19" t="s">
        <v>42</v>
      </c>
      <c r="B14" s="55">
        <v>1291.7360622456899</v>
      </c>
      <c r="C14" s="56">
        <v>107.64467185380801</v>
      </c>
      <c r="D14" s="56">
        <v>130.99200000000101</v>
      </c>
      <c r="E14" s="56">
        <v>110.79300000000001</v>
      </c>
      <c r="F14" s="56">
        <v>102.71299999999999</v>
      </c>
      <c r="G14" s="56">
        <v>91.28</v>
      </c>
      <c r="H14" s="56">
        <v>81.174999999999997</v>
      </c>
      <c r="I14" s="56">
        <v>79.879000000000005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596.83200000000102</v>
      </c>
      <c r="Q14" s="189">
        <v>0.92407732112399998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290.771883358217</v>
      </c>
      <c r="C17" s="56">
        <v>24.230990279851</v>
      </c>
      <c r="D17" s="56">
        <v>4.9926000000000004</v>
      </c>
      <c r="E17" s="56">
        <v>7.8703900000000004</v>
      </c>
      <c r="F17" s="56">
        <v>8.7984100000000005</v>
      </c>
      <c r="G17" s="56">
        <v>80.256039999999999</v>
      </c>
      <c r="H17" s="56">
        <v>12.82052</v>
      </c>
      <c r="I17" s="56">
        <v>22.450469999999999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137.18843000000001</v>
      </c>
      <c r="Q17" s="189">
        <v>0.94361551340899996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4.7039999999999997</v>
      </c>
      <c r="F18" s="56">
        <v>3.64</v>
      </c>
      <c r="G18" s="56">
        <v>11.03</v>
      </c>
      <c r="H18" s="56">
        <v>0.65700000000000003</v>
      </c>
      <c r="I18" s="56">
        <v>10.436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30.466999999999999</v>
      </c>
      <c r="Q18" s="189" t="s">
        <v>333</v>
      </c>
    </row>
    <row r="19" spans="1:17" ht="14.4" customHeight="1" x14ac:dyDescent="0.3">
      <c r="A19" s="19" t="s">
        <v>47</v>
      </c>
      <c r="B19" s="55">
        <v>1093.2269958030299</v>
      </c>
      <c r="C19" s="56">
        <v>91.102249650252006</v>
      </c>
      <c r="D19" s="56">
        <v>71.328029999999998</v>
      </c>
      <c r="E19" s="56">
        <v>36.723999999999997</v>
      </c>
      <c r="F19" s="56">
        <v>95.460800000000006</v>
      </c>
      <c r="G19" s="56">
        <v>30.980309999999999</v>
      </c>
      <c r="H19" s="56">
        <v>137.22463999999999</v>
      </c>
      <c r="I19" s="56">
        <v>108.05692000000001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479.7747</v>
      </c>
      <c r="Q19" s="189">
        <v>0.87772201352799994</v>
      </c>
    </row>
    <row r="20" spans="1:17" ht="14.4" customHeight="1" x14ac:dyDescent="0.3">
      <c r="A20" s="19" t="s">
        <v>48</v>
      </c>
      <c r="B20" s="55">
        <v>39635</v>
      </c>
      <c r="C20" s="56">
        <v>3302.9166666666702</v>
      </c>
      <c r="D20" s="56">
        <v>3212.3433300000202</v>
      </c>
      <c r="E20" s="56">
        <v>3141.6011699999999</v>
      </c>
      <c r="F20" s="56">
        <v>3230.2654299999999</v>
      </c>
      <c r="G20" s="56">
        <v>3255.3051999999998</v>
      </c>
      <c r="H20" s="56">
        <v>3306.3220799999999</v>
      </c>
      <c r="I20" s="56">
        <v>3230.1609199999998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19375.99813</v>
      </c>
      <c r="Q20" s="189">
        <v>0.97772161624800002</v>
      </c>
    </row>
    <row r="21" spans="1:17" ht="14.4" customHeight="1" x14ac:dyDescent="0.3">
      <c r="A21" s="20" t="s">
        <v>49</v>
      </c>
      <c r="B21" s="55">
        <v>1074.9909964390899</v>
      </c>
      <c r="C21" s="56">
        <v>89.582583036591004</v>
      </c>
      <c r="D21" s="56">
        <v>86.766999999999996</v>
      </c>
      <c r="E21" s="56">
        <v>86.766000000000005</v>
      </c>
      <c r="F21" s="56">
        <v>86.765000000000001</v>
      </c>
      <c r="G21" s="56">
        <v>91.369</v>
      </c>
      <c r="H21" s="56">
        <v>87.676000000000002</v>
      </c>
      <c r="I21" s="56">
        <v>87.674999999999997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527.01800000000003</v>
      </c>
      <c r="Q21" s="189">
        <v>0.980506816793</v>
      </c>
    </row>
    <row r="22" spans="1:17" ht="14.4" customHeight="1" x14ac:dyDescent="0.3">
      <c r="A22" s="19" t="s">
        <v>50</v>
      </c>
      <c r="B22" s="55">
        <v>30</v>
      </c>
      <c r="C22" s="56">
        <v>2.5</v>
      </c>
      <c r="D22" s="56">
        <v>35.683</v>
      </c>
      <c r="E22" s="56">
        <v>11.9137</v>
      </c>
      <c r="F22" s="56">
        <v>10.18989</v>
      </c>
      <c r="G22" s="56">
        <v>11.374000000000001</v>
      </c>
      <c r="H22" s="56">
        <v>31.142009999999999</v>
      </c>
      <c r="I22" s="56">
        <v>17.134799999999998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117.4374</v>
      </c>
      <c r="Q22" s="189">
        <v>7.8291599999999999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2.4197099999999998</v>
      </c>
      <c r="E24" s="56">
        <v>6.8000400000000001</v>
      </c>
      <c r="F24" s="56">
        <v>36.91957</v>
      </c>
      <c r="G24" s="56">
        <v>20.5002</v>
      </c>
      <c r="H24" s="56">
        <v>1.1992400000000001</v>
      </c>
      <c r="I24" s="56">
        <v>28.162079999999001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96.000839999999997</v>
      </c>
      <c r="Q24" s="189"/>
    </row>
    <row r="25" spans="1:17" ht="14.4" customHeight="1" x14ac:dyDescent="0.3">
      <c r="A25" s="21" t="s">
        <v>53</v>
      </c>
      <c r="B25" s="58">
        <v>61069.463468948197</v>
      </c>
      <c r="C25" s="59">
        <v>5089.1219557456798</v>
      </c>
      <c r="D25" s="59">
        <v>4596.2422400000196</v>
      </c>
      <c r="E25" s="59">
        <v>4746.5312800000002</v>
      </c>
      <c r="F25" s="59">
        <v>5122.2156100000002</v>
      </c>
      <c r="G25" s="59">
        <v>5087.5332600000002</v>
      </c>
      <c r="H25" s="59">
        <v>5030.79295</v>
      </c>
      <c r="I25" s="59">
        <v>5187.3606900000004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29770.676029999999</v>
      </c>
      <c r="Q25" s="190">
        <v>0.974977487566</v>
      </c>
    </row>
    <row r="26" spans="1:17" ht="14.4" customHeight="1" x14ac:dyDescent="0.3">
      <c r="A26" s="19" t="s">
        <v>54</v>
      </c>
      <c r="B26" s="55">
        <v>6451.0085058123104</v>
      </c>
      <c r="C26" s="56">
        <v>537.58404215102598</v>
      </c>
      <c r="D26" s="56">
        <v>558.34023000000002</v>
      </c>
      <c r="E26" s="56">
        <v>530.91404999999997</v>
      </c>
      <c r="F26" s="56">
        <v>588.12144000000001</v>
      </c>
      <c r="G26" s="56">
        <v>538.31791999999996</v>
      </c>
      <c r="H26" s="56">
        <v>568.29957000000002</v>
      </c>
      <c r="I26" s="56">
        <v>909.54555000000005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3693.5387599999999</v>
      </c>
      <c r="Q26" s="189">
        <v>1.1451042908010001</v>
      </c>
    </row>
    <row r="27" spans="1:17" ht="14.4" customHeight="1" x14ac:dyDescent="0.3">
      <c r="A27" s="22" t="s">
        <v>55</v>
      </c>
      <c r="B27" s="58">
        <v>67520.471974760498</v>
      </c>
      <c r="C27" s="59">
        <v>5626.70599789671</v>
      </c>
      <c r="D27" s="59">
        <v>5154.5824700000203</v>
      </c>
      <c r="E27" s="59">
        <v>5277.4453299999996</v>
      </c>
      <c r="F27" s="59">
        <v>5710.3370500000001</v>
      </c>
      <c r="G27" s="59">
        <v>5625.8511799999997</v>
      </c>
      <c r="H27" s="59">
        <v>5599.0925200000001</v>
      </c>
      <c r="I27" s="59">
        <v>6096.9062400000003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33464.214789999998</v>
      </c>
      <c r="Q27" s="190">
        <v>0.99123166089500003</v>
      </c>
    </row>
    <row r="28" spans="1:17" ht="14.4" customHeight="1" x14ac:dyDescent="0.3">
      <c r="A28" s="20" t="s">
        <v>56</v>
      </c>
      <c r="B28" s="55">
        <v>283.54730943861802</v>
      </c>
      <c r="C28" s="56">
        <v>23.628942453217999</v>
      </c>
      <c r="D28" s="56">
        <v>13.83075</v>
      </c>
      <c r="E28" s="56">
        <v>9.7077500000000008</v>
      </c>
      <c r="F28" s="56">
        <v>16.000979999999998</v>
      </c>
      <c r="G28" s="56">
        <v>16.892430000000001</v>
      </c>
      <c r="H28" s="56">
        <v>10.166359999999999</v>
      </c>
      <c r="I28" s="56">
        <v>14.579969999999999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81.178240000000002</v>
      </c>
      <c r="Q28" s="189">
        <v>0.57259044468200004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22.972000000000001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22.972000000000001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61735.669226257203</v>
      </c>
      <c r="C6" s="604">
        <v>61474.218379999998</v>
      </c>
      <c r="D6" s="605">
        <v>-261.45084625721199</v>
      </c>
      <c r="E6" s="606">
        <v>0.99576499534899998</v>
      </c>
      <c r="F6" s="604">
        <v>61069.463468948197</v>
      </c>
      <c r="G6" s="605">
        <v>30534.731734474099</v>
      </c>
      <c r="H6" s="607">
        <v>5187.3606900000004</v>
      </c>
      <c r="I6" s="604">
        <v>29770.676029999999</v>
      </c>
      <c r="J6" s="605">
        <v>-764.05570447407104</v>
      </c>
      <c r="K6" s="608">
        <v>0.487488743783</v>
      </c>
    </row>
    <row r="7" spans="1:11" ht="14.4" customHeight="1" thickBot="1" x14ac:dyDescent="0.35">
      <c r="A7" s="623" t="s">
        <v>336</v>
      </c>
      <c r="B7" s="604">
        <v>21388.726328208701</v>
      </c>
      <c r="C7" s="604">
        <v>18638.868460000002</v>
      </c>
      <c r="D7" s="605">
        <v>-2749.85786820864</v>
      </c>
      <c r="E7" s="606">
        <v>0.87143423941999998</v>
      </c>
      <c r="F7" s="604">
        <v>18945.473593347899</v>
      </c>
      <c r="G7" s="605">
        <v>9472.7367966739293</v>
      </c>
      <c r="H7" s="607">
        <v>1683.2841599999999</v>
      </c>
      <c r="I7" s="604">
        <v>9009.2099500000095</v>
      </c>
      <c r="J7" s="605">
        <v>-463.52684667392202</v>
      </c>
      <c r="K7" s="608">
        <v>0.475533636338</v>
      </c>
    </row>
    <row r="8" spans="1:11" ht="14.4" customHeight="1" thickBot="1" x14ac:dyDescent="0.35">
      <c r="A8" s="624" t="s">
        <v>337</v>
      </c>
      <c r="B8" s="604">
        <v>20081.093710006298</v>
      </c>
      <c r="C8" s="604">
        <v>17352.366460000001</v>
      </c>
      <c r="D8" s="605">
        <v>-2728.72725000633</v>
      </c>
      <c r="E8" s="606">
        <v>0.86411461002000001</v>
      </c>
      <c r="F8" s="604">
        <v>17653.737531102201</v>
      </c>
      <c r="G8" s="605">
        <v>8826.8687655510803</v>
      </c>
      <c r="H8" s="607">
        <v>1603.40516</v>
      </c>
      <c r="I8" s="604">
        <v>8412.3779500000092</v>
      </c>
      <c r="J8" s="605">
        <v>-414.49081555107699</v>
      </c>
      <c r="K8" s="608">
        <v>0.47652107295500001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2.5600000000000002E-3</v>
      </c>
      <c r="D9" s="610">
        <v>2.5600000000000002E-3</v>
      </c>
      <c r="E9" s="611" t="s">
        <v>339</v>
      </c>
      <c r="F9" s="609">
        <v>0</v>
      </c>
      <c r="G9" s="610">
        <v>0</v>
      </c>
      <c r="H9" s="612">
        <v>-3.4000000000000002E-4</v>
      </c>
      <c r="I9" s="609">
        <v>-1.58E-3</v>
      </c>
      <c r="J9" s="610">
        <v>-1.58E-3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2.5600000000000002E-3</v>
      </c>
      <c r="D10" s="605">
        <v>2.5600000000000002E-3</v>
      </c>
      <c r="E10" s="614" t="s">
        <v>339</v>
      </c>
      <c r="F10" s="604">
        <v>0</v>
      </c>
      <c r="G10" s="605">
        <v>0</v>
      </c>
      <c r="H10" s="607">
        <v>-3.4000000000000002E-4</v>
      </c>
      <c r="I10" s="604">
        <v>-1.58E-3</v>
      </c>
      <c r="J10" s="605">
        <v>-1.58E-3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0</v>
      </c>
      <c r="C11" s="609">
        <v>67.52</v>
      </c>
      <c r="D11" s="610">
        <v>67.52</v>
      </c>
      <c r="E11" s="611" t="s">
        <v>333</v>
      </c>
      <c r="F11" s="609">
        <v>64.999999999997996</v>
      </c>
      <c r="G11" s="610">
        <v>32.499999999998998</v>
      </c>
      <c r="H11" s="612">
        <v>4.9406564584124654E-324</v>
      </c>
      <c r="I11" s="609">
        <v>2.9643938750474793E-323</v>
      </c>
      <c r="J11" s="610">
        <v>-32.499999999998998</v>
      </c>
      <c r="K11" s="616">
        <v>0</v>
      </c>
    </row>
    <row r="12" spans="1:11" ht="14.4" customHeight="1" thickBot="1" x14ac:dyDescent="0.35">
      <c r="A12" s="626" t="s">
        <v>342</v>
      </c>
      <c r="B12" s="604">
        <v>0</v>
      </c>
      <c r="C12" s="604">
        <v>67.52</v>
      </c>
      <c r="D12" s="605">
        <v>67.52</v>
      </c>
      <c r="E12" s="614" t="s">
        <v>333</v>
      </c>
      <c r="F12" s="604">
        <v>64.999999999997996</v>
      </c>
      <c r="G12" s="605">
        <v>32.499999999998998</v>
      </c>
      <c r="H12" s="607">
        <v>4.9406564584124654E-324</v>
      </c>
      <c r="I12" s="604">
        <v>2.9643938750474793E-323</v>
      </c>
      <c r="J12" s="605">
        <v>-32.499999999998998</v>
      </c>
      <c r="K12" s="608">
        <v>0</v>
      </c>
    </row>
    <row r="13" spans="1:11" ht="14.4" customHeight="1" thickBot="1" x14ac:dyDescent="0.35">
      <c r="A13" s="625" t="s">
        <v>343</v>
      </c>
      <c r="B13" s="609">
        <v>3010.5380421380501</v>
      </c>
      <c r="C13" s="609">
        <v>2170.3891800000001</v>
      </c>
      <c r="D13" s="610">
        <v>-840.14886213804698</v>
      </c>
      <c r="E13" s="617">
        <v>0.72093066077199996</v>
      </c>
      <c r="F13" s="609">
        <v>2256.4181957413998</v>
      </c>
      <c r="G13" s="610">
        <v>1128.2090978706999</v>
      </c>
      <c r="H13" s="612">
        <v>144.92278999999999</v>
      </c>
      <c r="I13" s="609">
        <v>979.31599000000097</v>
      </c>
      <c r="J13" s="610">
        <v>-148.89310787070099</v>
      </c>
      <c r="K13" s="616">
        <v>0.43401351391699999</v>
      </c>
    </row>
    <row r="14" spans="1:11" ht="14.4" customHeight="1" thickBot="1" x14ac:dyDescent="0.35">
      <c r="A14" s="626" t="s">
        <v>344</v>
      </c>
      <c r="B14" s="604">
        <v>1900.50664067967</v>
      </c>
      <c r="C14" s="604">
        <v>1389.4138800000001</v>
      </c>
      <c r="D14" s="605">
        <v>-511.09276067966698</v>
      </c>
      <c r="E14" s="606">
        <v>0.73107551968499995</v>
      </c>
      <c r="F14" s="604">
        <v>1344.0037978109499</v>
      </c>
      <c r="G14" s="605">
        <v>672.00189890547495</v>
      </c>
      <c r="H14" s="607">
        <v>92.634259999999998</v>
      </c>
      <c r="I14" s="604">
        <v>558.18821000000003</v>
      </c>
      <c r="J14" s="605">
        <v>-113.813688905475</v>
      </c>
      <c r="K14" s="608">
        <v>0.41531743504599999</v>
      </c>
    </row>
    <row r="15" spans="1:11" ht="14.4" customHeight="1" thickBot="1" x14ac:dyDescent="0.35">
      <c r="A15" s="626" t="s">
        <v>345</v>
      </c>
      <c r="B15" s="604">
        <v>75.002063121545007</v>
      </c>
      <c r="C15" s="604">
        <v>46.105519999999999</v>
      </c>
      <c r="D15" s="605">
        <v>-28.896543121545001</v>
      </c>
      <c r="E15" s="606">
        <v>0.61472335667900002</v>
      </c>
      <c r="F15" s="604">
        <v>60.981773432117002</v>
      </c>
      <c r="G15" s="605">
        <v>30.490886716058</v>
      </c>
      <c r="H15" s="607">
        <v>6.65205</v>
      </c>
      <c r="I15" s="604">
        <v>36.904470000000003</v>
      </c>
      <c r="J15" s="605">
        <v>6.4135832839409996</v>
      </c>
      <c r="K15" s="608">
        <v>0.60517213460599995</v>
      </c>
    </row>
    <row r="16" spans="1:11" ht="14.4" customHeight="1" thickBot="1" x14ac:dyDescent="0.35">
      <c r="A16" s="626" t="s">
        <v>346</v>
      </c>
      <c r="B16" s="604">
        <v>32.998986476454</v>
      </c>
      <c r="C16" s="604">
        <v>34.754660000000001</v>
      </c>
      <c r="D16" s="605">
        <v>1.7556735235450001</v>
      </c>
      <c r="E16" s="606">
        <v>1.0532038620269999</v>
      </c>
      <c r="F16" s="604">
        <v>35.000307323393002</v>
      </c>
      <c r="G16" s="605">
        <v>17.500153661696999</v>
      </c>
      <c r="H16" s="607">
        <v>4.9406564584124654E-324</v>
      </c>
      <c r="I16" s="604">
        <v>38.794919999999998</v>
      </c>
      <c r="J16" s="605">
        <v>21.294766338302999</v>
      </c>
      <c r="K16" s="608">
        <v>1.108416553076</v>
      </c>
    </row>
    <row r="17" spans="1:11" ht="14.4" customHeight="1" thickBot="1" x14ac:dyDescent="0.35">
      <c r="A17" s="626" t="s">
        <v>347</v>
      </c>
      <c r="B17" s="604">
        <v>808.01277678182305</v>
      </c>
      <c r="C17" s="604">
        <v>659.88917000000004</v>
      </c>
      <c r="D17" s="605">
        <v>-148.12360678182199</v>
      </c>
      <c r="E17" s="606">
        <v>0.81668160326399997</v>
      </c>
      <c r="F17" s="604">
        <v>776.77385116009395</v>
      </c>
      <c r="G17" s="605">
        <v>388.38692558004698</v>
      </c>
      <c r="H17" s="607">
        <v>41.849600000000002</v>
      </c>
      <c r="I17" s="604">
        <v>330.41592000000003</v>
      </c>
      <c r="J17" s="605">
        <v>-57.971005580045997</v>
      </c>
      <c r="K17" s="608">
        <v>0.42536951972100001</v>
      </c>
    </row>
    <row r="18" spans="1:11" ht="14.4" customHeight="1" thickBot="1" x14ac:dyDescent="0.35">
      <c r="A18" s="626" t="s">
        <v>348</v>
      </c>
      <c r="B18" s="604">
        <v>22.993751816743</v>
      </c>
      <c r="C18" s="604">
        <v>26.15455</v>
      </c>
      <c r="D18" s="605">
        <v>3.160798183257</v>
      </c>
      <c r="E18" s="606">
        <v>1.137463351281</v>
      </c>
      <c r="F18" s="604">
        <v>26.196059528149998</v>
      </c>
      <c r="G18" s="605">
        <v>13.098029764074999</v>
      </c>
      <c r="H18" s="607">
        <v>0.45417999999999997</v>
      </c>
      <c r="I18" s="604">
        <v>3.90347</v>
      </c>
      <c r="J18" s="605">
        <v>-9.1945597640750005</v>
      </c>
      <c r="K18" s="608">
        <v>0.14900981561000001</v>
      </c>
    </row>
    <row r="19" spans="1:11" ht="14.4" customHeight="1" thickBot="1" x14ac:dyDescent="0.35">
      <c r="A19" s="626" t="s">
        <v>349</v>
      </c>
      <c r="B19" s="604">
        <v>21.025383651874002</v>
      </c>
      <c r="C19" s="604">
        <v>14.071400000000001</v>
      </c>
      <c r="D19" s="605">
        <v>-6.9539836518740001</v>
      </c>
      <c r="E19" s="606">
        <v>0.66925770454300004</v>
      </c>
      <c r="F19" s="604">
        <v>13.462406486697001</v>
      </c>
      <c r="G19" s="605">
        <v>6.7312032433480002</v>
      </c>
      <c r="H19" s="607">
        <v>3.3327</v>
      </c>
      <c r="I19" s="604">
        <v>11.109</v>
      </c>
      <c r="J19" s="605">
        <v>4.3777967566509997</v>
      </c>
      <c r="K19" s="608">
        <v>0.82518679041300003</v>
      </c>
    </row>
    <row r="20" spans="1:11" ht="14.4" customHeight="1" thickBot="1" x14ac:dyDescent="0.35">
      <c r="A20" s="625" t="s">
        <v>350</v>
      </c>
      <c r="B20" s="609">
        <v>1335.0239793076801</v>
      </c>
      <c r="C20" s="609">
        <v>1105.127</v>
      </c>
      <c r="D20" s="610">
        <v>-229.89697930767699</v>
      </c>
      <c r="E20" s="617">
        <v>0.82779561800300006</v>
      </c>
      <c r="F20" s="609">
        <v>1109.9245287471199</v>
      </c>
      <c r="G20" s="610">
        <v>554.96226437355995</v>
      </c>
      <c r="H20" s="612">
        <v>157.86699999999999</v>
      </c>
      <c r="I20" s="609">
        <v>513.55600000000004</v>
      </c>
      <c r="J20" s="610">
        <v>-41.406264373558997</v>
      </c>
      <c r="K20" s="616">
        <v>0.46269452264400002</v>
      </c>
    </row>
    <row r="21" spans="1:11" ht="14.4" customHeight="1" thickBot="1" x14ac:dyDescent="0.35">
      <c r="A21" s="626" t="s">
        <v>351</v>
      </c>
      <c r="B21" s="604">
        <v>1185.02128500344</v>
      </c>
      <c r="C21" s="604">
        <v>1007.284</v>
      </c>
      <c r="D21" s="605">
        <v>-177.73728500344399</v>
      </c>
      <c r="E21" s="606">
        <v>0.85001342401799995</v>
      </c>
      <c r="F21" s="604">
        <v>1009.99401563665</v>
      </c>
      <c r="G21" s="605">
        <v>504.99700781832502</v>
      </c>
      <c r="H21" s="607">
        <v>143.54300000000001</v>
      </c>
      <c r="I21" s="604">
        <v>472.4</v>
      </c>
      <c r="J21" s="605">
        <v>-32.597007818324002</v>
      </c>
      <c r="K21" s="608">
        <v>0.467725543603</v>
      </c>
    </row>
    <row r="22" spans="1:11" ht="14.4" customHeight="1" thickBot="1" x14ac:dyDescent="0.35">
      <c r="A22" s="626" t="s">
        <v>352</v>
      </c>
      <c r="B22" s="604">
        <v>150.00269430423299</v>
      </c>
      <c r="C22" s="604">
        <v>97.843000000000004</v>
      </c>
      <c r="D22" s="605">
        <v>-52.159694304233</v>
      </c>
      <c r="E22" s="606">
        <v>0.65227495048499995</v>
      </c>
      <c r="F22" s="604">
        <v>99.930513110468993</v>
      </c>
      <c r="G22" s="605">
        <v>49.965256555233999</v>
      </c>
      <c r="H22" s="607">
        <v>14.324</v>
      </c>
      <c r="I22" s="604">
        <v>41.155999999999999</v>
      </c>
      <c r="J22" s="605">
        <v>-8.8092565552340005</v>
      </c>
      <c r="K22" s="608">
        <v>0.41184617909900001</v>
      </c>
    </row>
    <row r="23" spans="1:11" ht="14.4" customHeight="1" thickBot="1" x14ac:dyDescent="0.35">
      <c r="A23" s="625" t="s">
        <v>353</v>
      </c>
      <c r="B23" s="609">
        <v>14496.1511653384</v>
      </c>
      <c r="C23" s="609">
        <v>12732.17308</v>
      </c>
      <c r="D23" s="610">
        <v>-1763.97808533843</v>
      </c>
      <c r="E23" s="617">
        <v>0.87831403900100002</v>
      </c>
      <c r="F23" s="609">
        <v>13022.267226456999</v>
      </c>
      <c r="G23" s="610">
        <v>6511.1336132284796</v>
      </c>
      <c r="H23" s="612">
        <v>1197.96038</v>
      </c>
      <c r="I23" s="609">
        <v>6368.8857500000004</v>
      </c>
      <c r="J23" s="610">
        <v>-142.247863228471</v>
      </c>
      <c r="K23" s="616">
        <v>0.48907656702500002</v>
      </c>
    </row>
    <row r="24" spans="1:11" ht="14.4" customHeight="1" thickBot="1" x14ac:dyDescent="0.35">
      <c r="A24" s="626" t="s">
        <v>354</v>
      </c>
      <c r="B24" s="604">
        <v>4.9406564584124654E-324</v>
      </c>
      <c r="C24" s="604">
        <v>4.9406564584124654E-324</v>
      </c>
      <c r="D24" s="605">
        <v>0</v>
      </c>
      <c r="E24" s="606">
        <v>1</v>
      </c>
      <c r="F24" s="604">
        <v>190</v>
      </c>
      <c r="G24" s="605">
        <v>95</v>
      </c>
      <c r="H24" s="607">
        <v>4.9406564584124654E-324</v>
      </c>
      <c r="I24" s="604">
        <v>2.9643938750474793E-323</v>
      </c>
      <c r="J24" s="605">
        <v>-95</v>
      </c>
      <c r="K24" s="608">
        <v>0</v>
      </c>
    </row>
    <row r="25" spans="1:11" ht="14.4" customHeight="1" thickBot="1" x14ac:dyDescent="0.35">
      <c r="A25" s="626" t="s">
        <v>355</v>
      </c>
      <c r="B25" s="604">
        <v>10971.7246160094</v>
      </c>
      <c r="C25" s="604">
        <v>9807.9907500000099</v>
      </c>
      <c r="D25" s="605">
        <v>-1163.7338660094099</v>
      </c>
      <c r="E25" s="606">
        <v>0.893933369024</v>
      </c>
      <c r="F25" s="604">
        <v>9661.9961943083108</v>
      </c>
      <c r="G25" s="605">
        <v>4830.99809715416</v>
      </c>
      <c r="H25" s="607">
        <v>985.78254000000004</v>
      </c>
      <c r="I25" s="604">
        <v>4965.7785700000004</v>
      </c>
      <c r="J25" s="605">
        <v>134.78047284584801</v>
      </c>
      <c r="K25" s="608">
        <v>0.51394954729099995</v>
      </c>
    </row>
    <row r="26" spans="1:11" ht="14.4" customHeight="1" thickBot="1" x14ac:dyDescent="0.35">
      <c r="A26" s="626" t="s">
        <v>356</v>
      </c>
      <c r="B26" s="604">
        <v>4.9406564584124654E-324</v>
      </c>
      <c r="C26" s="604">
        <v>4.9406564584124654E-324</v>
      </c>
      <c r="D26" s="605">
        <v>0</v>
      </c>
      <c r="E26" s="606">
        <v>1</v>
      </c>
      <c r="F26" s="604">
        <v>255.999905234615</v>
      </c>
      <c r="G26" s="605">
        <v>127.999952617308</v>
      </c>
      <c r="H26" s="607">
        <v>5.6361499999999998</v>
      </c>
      <c r="I26" s="604">
        <v>123.50552</v>
      </c>
      <c r="J26" s="605">
        <v>-4.4944326173069999</v>
      </c>
      <c r="K26" s="608">
        <v>0.48244361608899999</v>
      </c>
    </row>
    <row r="27" spans="1:11" ht="14.4" customHeight="1" thickBot="1" x14ac:dyDescent="0.35">
      <c r="A27" s="626" t="s">
        <v>357</v>
      </c>
      <c r="B27" s="604">
        <v>14.624184562593999</v>
      </c>
      <c r="C27" s="604">
        <v>7.3499499999999998</v>
      </c>
      <c r="D27" s="605">
        <v>-7.2742345625939997</v>
      </c>
      <c r="E27" s="606">
        <v>0.50258870629899999</v>
      </c>
      <c r="F27" s="604">
        <v>7.3499422152870002</v>
      </c>
      <c r="G27" s="605">
        <v>3.6749711076430001</v>
      </c>
      <c r="H27" s="607">
        <v>4.9406564584124654E-324</v>
      </c>
      <c r="I27" s="604">
        <v>2.1827399999999999</v>
      </c>
      <c r="J27" s="605">
        <v>-1.4922311076429999</v>
      </c>
      <c r="K27" s="608">
        <v>0.296973763339</v>
      </c>
    </row>
    <row r="28" spans="1:11" ht="14.4" customHeight="1" thickBot="1" x14ac:dyDescent="0.35">
      <c r="A28" s="626" t="s">
        <v>358</v>
      </c>
      <c r="B28" s="604">
        <v>0.94990943338099998</v>
      </c>
      <c r="C28" s="604">
        <v>1.4085000000000001</v>
      </c>
      <c r="D28" s="605">
        <v>0.45859056661800002</v>
      </c>
      <c r="E28" s="606">
        <v>1.482772936558</v>
      </c>
      <c r="F28" s="604">
        <v>1.408589042866</v>
      </c>
      <c r="G28" s="605">
        <v>0.70429452143299998</v>
      </c>
      <c r="H28" s="607">
        <v>0.23325000000000001</v>
      </c>
      <c r="I28" s="604">
        <v>0.70425000000000004</v>
      </c>
      <c r="J28" s="605">
        <v>-4.4521433015698401E-5</v>
      </c>
      <c r="K28" s="608">
        <v>0.49996839288700001</v>
      </c>
    </row>
    <row r="29" spans="1:11" ht="14.4" customHeight="1" thickBot="1" x14ac:dyDescent="0.35">
      <c r="A29" s="626" t="s">
        <v>359</v>
      </c>
      <c r="B29" s="604">
        <v>932.36092647025202</v>
      </c>
      <c r="C29" s="604">
        <v>1015.71505</v>
      </c>
      <c r="D29" s="605">
        <v>83.354123529747</v>
      </c>
      <c r="E29" s="606">
        <v>1.089401133362</v>
      </c>
      <c r="F29" s="604">
        <v>1013.0248759866</v>
      </c>
      <c r="G29" s="605">
        <v>506.51243799329802</v>
      </c>
      <c r="H29" s="607">
        <v>71.861919999999998</v>
      </c>
      <c r="I29" s="604">
        <v>427.75970000000001</v>
      </c>
      <c r="J29" s="605">
        <v>-78.752737993297998</v>
      </c>
      <c r="K29" s="608">
        <v>0.42225981823300002</v>
      </c>
    </row>
    <row r="30" spans="1:11" ht="14.4" customHeight="1" thickBot="1" x14ac:dyDescent="0.35">
      <c r="A30" s="626" t="s">
        <v>360</v>
      </c>
      <c r="B30" s="604">
        <v>59.745637032982003</v>
      </c>
      <c r="C30" s="604">
        <v>30.596879999999999</v>
      </c>
      <c r="D30" s="605">
        <v>-29.148757032982001</v>
      </c>
      <c r="E30" s="606">
        <v>0.51211906876299995</v>
      </c>
      <c r="F30" s="604">
        <v>0</v>
      </c>
      <c r="G30" s="605">
        <v>0</v>
      </c>
      <c r="H30" s="607">
        <v>4.9406564584124654E-324</v>
      </c>
      <c r="I30" s="604">
        <v>2.9643938750474793E-323</v>
      </c>
      <c r="J30" s="605">
        <v>2.9643938750474793E-323</v>
      </c>
      <c r="K30" s="615" t="s">
        <v>333</v>
      </c>
    </row>
    <row r="31" spans="1:11" ht="14.4" customHeight="1" thickBot="1" x14ac:dyDescent="0.35">
      <c r="A31" s="626" t="s">
        <v>361</v>
      </c>
      <c r="B31" s="604">
        <v>1834.83874716326</v>
      </c>
      <c r="C31" s="604">
        <v>1304.0940800000001</v>
      </c>
      <c r="D31" s="605">
        <v>-530.74466716326003</v>
      </c>
      <c r="E31" s="606">
        <v>0.71074042992300002</v>
      </c>
      <c r="F31" s="604">
        <v>1330.08503965103</v>
      </c>
      <c r="G31" s="605">
        <v>665.042519825515</v>
      </c>
      <c r="H31" s="607">
        <v>93.288300000000007</v>
      </c>
      <c r="I31" s="604">
        <v>612.61019000000101</v>
      </c>
      <c r="J31" s="605">
        <v>-52.432329825514003</v>
      </c>
      <c r="K31" s="608">
        <v>0.46057971613600002</v>
      </c>
    </row>
    <row r="32" spans="1:11" ht="14.4" customHeight="1" thickBot="1" x14ac:dyDescent="0.35">
      <c r="A32" s="626" t="s">
        <v>362</v>
      </c>
      <c r="B32" s="604">
        <v>90.029296329741001</v>
      </c>
      <c r="C32" s="604">
        <v>77.997159999999994</v>
      </c>
      <c r="D32" s="605">
        <v>-12.032136329741</v>
      </c>
      <c r="E32" s="606">
        <v>0.866353100376</v>
      </c>
      <c r="F32" s="604">
        <v>76.407919022776994</v>
      </c>
      <c r="G32" s="605">
        <v>38.203959511388</v>
      </c>
      <c r="H32" s="607">
        <v>9.5876000000000001</v>
      </c>
      <c r="I32" s="604">
        <v>40.715299999999999</v>
      </c>
      <c r="J32" s="605">
        <v>2.5113404886109998</v>
      </c>
      <c r="K32" s="608">
        <v>0.53286754201300002</v>
      </c>
    </row>
    <row r="33" spans="1:11" ht="14.4" customHeight="1" thickBot="1" x14ac:dyDescent="0.35">
      <c r="A33" s="626" t="s">
        <v>363</v>
      </c>
      <c r="B33" s="604">
        <v>83.126934239221995</v>
      </c>
      <c r="C33" s="604">
        <v>142.53774000000001</v>
      </c>
      <c r="D33" s="605">
        <v>59.410805760777002</v>
      </c>
      <c r="E33" s="606">
        <v>1.7146998298980001</v>
      </c>
      <c r="F33" s="604">
        <v>139.74681899738101</v>
      </c>
      <c r="G33" s="605">
        <v>69.873409498689995</v>
      </c>
      <c r="H33" s="607">
        <v>11.68234</v>
      </c>
      <c r="I33" s="604">
        <v>62.743600000000001</v>
      </c>
      <c r="J33" s="605">
        <v>-7.1298094986900002</v>
      </c>
      <c r="K33" s="608">
        <v>0.44898052385100001</v>
      </c>
    </row>
    <row r="34" spans="1:11" ht="14.4" customHeight="1" thickBot="1" x14ac:dyDescent="0.35">
      <c r="A34" s="626" t="s">
        <v>364</v>
      </c>
      <c r="B34" s="604">
        <v>81.049030278000998</v>
      </c>
      <c r="C34" s="604">
        <v>13.382999999999999</v>
      </c>
      <c r="D34" s="605">
        <v>-67.666030278001003</v>
      </c>
      <c r="E34" s="606">
        <v>0.165122271717</v>
      </c>
      <c r="F34" s="604">
        <v>14.728492388273001</v>
      </c>
      <c r="G34" s="605">
        <v>7.3642461941360002</v>
      </c>
      <c r="H34" s="607">
        <v>5.2539999999999996</v>
      </c>
      <c r="I34" s="604">
        <v>17.07498</v>
      </c>
      <c r="J34" s="605">
        <v>9.7107338058630006</v>
      </c>
      <c r="K34" s="608">
        <v>1.159316211725</v>
      </c>
    </row>
    <row r="35" spans="1:11" ht="14.4" customHeight="1" thickBot="1" x14ac:dyDescent="0.35">
      <c r="A35" s="626" t="s">
        <v>365</v>
      </c>
      <c r="B35" s="604">
        <v>86.255762001101999</v>
      </c>
      <c r="C35" s="604">
        <v>77.134500000000003</v>
      </c>
      <c r="D35" s="605">
        <v>-9.121262001102</v>
      </c>
      <c r="E35" s="606">
        <v>0.89425330216200005</v>
      </c>
      <c r="F35" s="604">
        <v>79.225991383663001</v>
      </c>
      <c r="G35" s="605">
        <v>39.612995691831003</v>
      </c>
      <c r="H35" s="607">
        <v>6.6740000000000004</v>
      </c>
      <c r="I35" s="604">
        <v>40.3643</v>
      </c>
      <c r="J35" s="605">
        <v>0.75130430816799998</v>
      </c>
      <c r="K35" s="608">
        <v>0.509483053415</v>
      </c>
    </row>
    <row r="36" spans="1:11" ht="14.4" customHeight="1" thickBot="1" x14ac:dyDescent="0.35">
      <c r="A36" s="626" t="s">
        <v>366</v>
      </c>
      <c r="B36" s="604">
        <v>36.455799803883998</v>
      </c>
      <c r="C36" s="604">
        <v>34.294040000000003</v>
      </c>
      <c r="D36" s="605">
        <v>-2.1617598038839998</v>
      </c>
      <c r="E36" s="606">
        <v>0.94070189611699995</v>
      </c>
      <c r="F36" s="604">
        <v>34.293878854528998</v>
      </c>
      <c r="G36" s="605">
        <v>17.146939427264002</v>
      </c>
      <c r="H36" s="607">
        <v>2.6779000000000002</v>
      </c>
      <c r="I36" s="604">
        <v>8.0335999999999999</v>
      </c>
      <c r="J36" s="605">
        <v>-9.113339427264</v>
      </c>
      <c r="K36" s="608">
        <v>0.23425754881999999</v>
      </c>
    </row>
    <row r="37" spans="1:11" ht="14.4" customHeight="1" thickBot="1" x14ac:dyDescent="0.35">
      <c r="A37" s="626" t="s">
        <v>367</v>
      </c>
      <c r="B37" s="604">
        <v>226.08540053925799</v>
      </c>
      <c r="C37" s="604">
        <v>219.67142999999999</v>
      </c>
      <c r="D37" s="605">
        <v>-6.413970539258</v>
      </c>
      <c r="E37" s="606">
        <v>0.97163031967500002</v>
      </c>
      <c r="F37" s="604">
        <v>217.999579371621</v>
      </c>
      <c r="G37" s="605">
        <v>108.99978968581</v>
      </c>
      <c r="H37" s="607">
        <v>5.2823799999999999</v>
      </c>
      <c r="I37" s="604">
        <v>67.412999999999997</v>
      </c>
      <c r="J37" s="605">
        <v>-41.586789685809997</v>
      </c>
      <c r="K37" s="608">
        <v>0.30923454161800001</v>
      </c>
    </row>
    <row r="38" spans="1:11" ht="14.4" customHeight="1" thickBot="1" x14ac:dyDescent="0.35">
      <c r="A38" s="625" t="s">
        <v>368</v>
      </c>
      <c r="B38" s="609">
        <v>567.03083201674394</v>
      </c>
      <c r="C38" s="609">
        <v>664.51219000000106</v>
      </c>
      <c r="D38" s="610">
        <v>97.481357983256004</v>
      </c>
      <c r="E38" s="617">
        <v>1.1719154452959999</v>
      </c>
      <c r="F38" s="609">
        <v>595.99789803240299</v>
      </c>
      <c r="G38" s="610">
        <v>297.998949016202</v>
      </c>
      <c r="H38" s="612">
        <v>53.7378</v>
      </c>
      <c r="I38" s="609">
        <v>304.9787</v>
      </c>
      <c r="J38" s="610">
        <v>6.9797509837979996</v>
      </c>
      <c r="K38" s="616">
        <v>0.51171103288499997</v>
      </c>
    </row>
    <row r="39" spans="1:11" ht="14.4" customHeight="1" thickBot="1" x14ac:dyDescent="0.35">
      <c r="A39" s="626" t="s">
        <v>369</v>
      </c>
      <c r="B39" s="604">
        <v>494.03335783967998</v>
      </c>
      <c r="C39" s="604">
        <v>599.88383000000101</v>
      </c>
      <c r="D39" s="605">
        <v>105.85047216032</v>
      </c>
      <c r="E39" s="606">
        <v>1.214257742884</v>
      </c>
      <c r="F39" s="604">
        <v>519.99816606853994</v>
      </c>
      <c r="G39" s="605">
        <v>259.99908303426997</v>
      </c>
      <c r="H39" s="607">
        <v>48.030889999999999</v>
      </c>
      <c r="I39" s="604">
        <v>273.55828000000002</v>
      </c>
      <c r="J39" s="605">
        <v>13.559196965730001</v>
      </c>
      <c r="K39" s="608">
        <v>0.52607547074200001</v>
      </c>
    </row>
    <row r="40" spans="1:11" ht="14.4" customHeight="1" thickBot="1" x14ac:dyDescent="0.35">
      <c r="A40" s="626" t="s">
        <v>370</v>
      </c>
      <c r="B40" s="604">
        <v>72.997474177064007</v>
      </c>
      <c r="C40" s="604">
        <v>61.17501</v>
      </c>
      <c r="D40" s="605">
        <v>-11.822464177064001</v>
      </c>
      <c r="E40" s="606">
        <v>0.83804283216099995</v>
      </c>
      <c r="F40" s="604">
        <v>75.999731963862999</v>
      </c>
      <c r="G40" s="605">
        <v>37.999865981931002</v>
      </c>
      <c r="H40" s="607">
        <v>4.9767200000000003</v>
      </c>
      <c r="I40" s="604">
        <v>30.69023</v>
      </c>
      <c r="J40" s="605">
        <v>-7.3096359819309997</v>
      </c>
      <c r="K40" s="608">
        <v>0.40382023997900002</v>
      </c>
    </row>
    <row r="41" spans="1:11" ht="14.4" customHeight="1" thickBot="1" x14ac:dyDescent="0.35">
      <c r="A41" s="626" t="s">
        <v>371</v>
      </c>
      <c r="B41" s="604">
        <v>0</v>
      </c>
      <c r="C41" s="604">
        <v>3.4533499999999999</v>
      </c>
      <c r="D41" s="605">
        <v>3.4533499999999999</v>
      </c>
      <c r="E41" s="614" t="s">
        <v>333</v>
      </c>
      <c r="F41" s="604">
        <v>0</v>
      </c>
      <c r="G41" s="605">
        <v>0</v>
      </c>
      <c r="H41" s="607">
        <v>0.73019000000000001</v>
      </c>
      <c r="I41" s="604">
        <v>0.73019000000000001</v>
      </c>
      <c r="J41" s="605">
        <v>0.73019000000000001</v>
      </c>
      <c r="K41" s="615" t="s">
        <v>333</v>
      </c>
    </row>
    <row r="42" spans="1:11" ht="14.4" customHeight="1" thickBot="1" x14ac:dyDescent="0.35">
      <c r="A42" s="625" t="s">
        <v>372</v>
      </c>
      <c r="B42" s="609">
        <v>472.98395743921202</v>
      </c>
      <c r="C42" s="609">
        <v>470.50144</v>
      </c>
      <c r="D42" s="610">
        <v>-2.4825174392120002</v>
      </c>
      <c r="E42" s="617">
        <v>0.99475137073800002</v>
      </c>
      <c r="F42" s="609">
        <v>492.18302822225002</v>
      </c>
      <c r="G42" s="610">
        <v>246.09151411112501</v>
      </c>
      <c r="H42" s="612">
        <v>34.090029999999999</v>
      </c>
      <c r="I42" s="609">
        <v>183.07846000000001</v>
      </c>
      <c r="J42" s="610">
        <v>-63.013054111123999</v>
      </c>
      <c r="K42" s="616">
        <v>0.37197231416299997</v>
      </c>
    </row>
    <row r="43" spans="1:11" ht="14.4" customHeight="1" thickBot="1" x14ac:dyDescent="0.35">
      <c r="A43" s="626" t="s">
        <v>373</v>
      </c>
      <c r="B43" s="604">
        <v>95.961261030916006</v>
      </c>
      <c r="C43" s="604">
        <v>24.10454</v>
      </c>
      <c r="D43" s="605">
        <v>-71.856721030916006</v>
      </c>
      <c r="E43" s="606">
        <v>0.251190321396</v>
      </c>
      <c r="F43" s="604">
        <v>27.819174592928</v>
      </c>
      <c r="G43" s="605">
        <v>13.909587296464</v>
      </c>
      <c r="H43" s="607">
        <v>0</v>
      </c>
      <c r="I43" s="604">
        <v>-1.5384899999999999</v>
      </c>
      <c r="J43" s="605">
        <v>-15.448077296464</v>
      </c>
      <c r="K43" s="608">
        <v>-5.5303222418000002E-2</v>
      </c>
    </row>
    <row r="44" spans="1:11" ht="14.4" customHeight="1" thickBot="1" x14ac:dyDescent="0.35">
      <c r="A44" s="626" t="s">
        <v>374</v>
      </c>
      <c r="B44" s="604">
        <v>7.4413433595229996</v>
      </c>
      <c r="C44" s="604">
        <v>7.0988100000000003</v>
      </c>
      <c r="D44" s="605">
        <v>-0.34253335952300001</v>
      </c>
      <c r="E44" s="606">
        <v>0.95396888129199997</v>
      </c>
      <c r="F44" s="604">
        <v>7.1453639536129998</v>
      </c>
      <c r="G44" s="605">
        <v>3.5726819768059999</v>
      </c>
      <c r="H44" s="607">
        <v>0.75209999999999999</v>
      </c>
      <c r="I44" s="604">
        <v>2.9422600000000001</v>
      </c>
      <c r="J44" s="605">
        <v>-0.63042197680599998</v>
      </c>
      <c r="K44" s="608">
        <v>0.41177188721199998</v>
      </c>
    </row>
    <row r="45" spans="1:11" ht="14.4" customHeight="1" thickBot="1" x14ac:dyDescent="0.35">
      <c r="A45" s="626" t="s">
        <v>375</v>
      </c>
      <c r="B45" s="604">
        <v>242.13421542833601</v>
      </c>
      <c r="C45" s="604">
        <v>262.33364</v>
      </c>
      <c r="D45" s="605">
        <v>20.199424571662998</v>
      </c>
      <c r="E45" s="606">
        <v>1.083422429729</v>
      </c>
      <c r="F45" s="604">
        <v>269.84901367248602</v>
      </c>
      <c r="G45" s="605">
        <v>134.92450683624301</v>
      </c>
      <c r="H45" s="607">
        <v>20.010149999999999</v>
      </c>
      <c r="I45" s="604">
        <v>112.20417999999999</v>
      </c>
      <c r="J45" s="605">
        <v>-22.720326836243</v>
      </c>
      <c r="K45" s="608">
        <v>0.41580355797099999</v>
      </c>
    </row>
    <row r="46" spans="1:11" ht="14.4" customHeight="1" thickBot="1" x14ac:dyDescent="0.35">
      <c r="A46" s="626" t="s">
        <v>376</v>
      </c>
      <c r="B46" s="604">
        <v>74.882507386365006</v>
      </c>
      <c r="C46" s="604">
        <v>68.642870000000002</v>
      </c>
      <c r="D46" s="605">
        <v>-6.2396373863649996</v>
      </c>
      <c r="E46" s="606">
        <v>0.91667429945699996</v>
      </c>
      <c r="F46" s="604">
        <v>75.334862641929007</v>
      </c>
      <c r="G46" s="605">
        <v>37.667431320963999</v>
      </c>
      <c r="H46" s="607">
        <v>5.5015000000000001</v>
      </c>
      <c r="I46" s="604">
        <v>22.813859999999998</v>
      </c>
      <c r="J46" s="605">
        <v>-14.853571320964001</v>
      </c>
      <c r="K46" s="608">
        <v>0.302832701885</v>
      </c>
    </row>
    <row r="47" spans="1:11" ht="14.4" customHeight="1" thickBot="1" x14ac:dyDescent="0.35">
      <c r="A47" s="626" t="s">
        <v>377</v>
      </c>
      <c r="B47" s="604">
        <v>5.7189761253020004</v>
      </c>
      <c r="C47" s="604">
        <v>3.98841</v>
      </c>
      <c r="D47" s="605">
        <v>-1.7305661253019999</v>
      </c>
      <c r="E47" s="606">
        <v>0.69739930935399996</v>
      </c>
      <c r="F47" s="604">
        <v>15.99870358225</v>
      </c>
      <c r="G47" s="605">
        <v>7.9993517911250001</v>
      </c>
      <c r="H47" s="607">
        <v>4.9406564584124654E-324</v>
      </c>
      <c r="I47" s="604">
        <v>0.66254000000000002</v>
      </c>
      <c r="J47" s="605">
        <v>-7.3368117911250001</v>
      </c>
      <c r="K47" s="608">
        <v>4.1412105461E-2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5.7000000000000002E-2</v>
      </c>
      <c r="D48" s="605">
        <v>5.7000000000000002E-2</v>
      </c>
      <c r="E48" s="614" t="s">
        <v>339</v>
      </c>
      <c r="F48" s="604">
        <v>9.8982604692000001E-2</v>
      </c>
      <c r="G48" s="605">
        <v>4.9491302346E-2</v>
      </c>
      <c r="H48" s="607">
        <v>4.9406564584124654E-324</v>
      </c>
      <c r="I48" s="604">
        <v>3.9E-2</v>
      </c>
      <c r="J48" s="605">
        <v>-1.0491302346E-2</v>
      </c>
      <c r="K48" s="608">
        <v>0.39400862526300001</v>
      </c>
    </row>
    <row r="49" spans="1:11" ht="14.4" customHeight="1" thickBot="1" x14ac:dyDescent="0.35">
      <c r="A49" s="626" t="s">
        <v>379</v>
      </c>
      <c r="B49" s="604">
        <v>5.1106103606820001</v>
      </c>
      <c r="C49" s="604">
        <v>9.0624300000000009</v>
      </c>
      <c r="D49" s="605">
        <v>3.9518196393170002</v>
      </c>
      <c r="E49" s="606">
        <v>1.7732578616670001</v>
      </c>
      <c r="F49" s="604">
        <v>5.0588371259190001</v>
      </c>
      <c r="G49" s="605">
        <v>2.529418562959</v>
      </c>
      <c r="H49" s="607">
        <v>0.74377000000000004</v>
      </c>
      <c r="I49" s="604">
        <v>4.1413900000000003</v>
      </c>
      <c r="J49" s="605">
        <v>1.61197143704</v>
      </c>
      <c r="K49" s="608">
        <v>0.81864466020799997</v>
      </c>
    </row>
    <row r="50" spans="1:11" ht="14.4" customHeight="1" thickBot="1" x14ac:dyDescent="0.35">
      <c r="A50" s="626" t="s">
        <v>380</v>
      </c>
      <c r="B50" s="604">
        <v>41.651176416806003</v>
      </c>
      <c r="C50" s="604">
        <v>41.628120000000003</v>
      </c>
      <c r="D50" s="605">
        <v>-2.3056416805999999E-2</v>
      </c>
      <c r="E50" s="606">
        <v>0.99944644020100004</v>
      </c>
      <c r="F50" s="604">
        <v>46.544020819566001</v>
      </c>
      <c r="G50" s="605">
        <v>23.272010409783</v>
      </c>
      <c r="H50" s="607">
        <v>2.6347100000000001</v>
      </c>
      <c r="I50" s="604">
        <v>22.5122</v>
      </c>
      <c r="J50" s="605">
        <v>-0.75981040978299996</v>
      </c>
      <c r="K50" s="608">
        <v>0.48367544538599999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4.9406564584124654E-324</v>
      </c>
      <c r="D51" s="605">
        <v>0</v>
      </c>
      <c r="E51" s="606">
        <v>1</v>
      </c>
      <c r="F51" s="604">
        <v>4.9406564584124654E-324</v>
      </c>
      <c r="G51" s="605">
        <v>0</v>
      </c>
      <c r="H51" s="607">
        <v>4.9406564584124654E-324</v>
      </c>
      <c r="I51" s="604">
        <v>0.99341000000000002</v>
      </c>
      <c r="J51" s="605">
        <v>0.99341000000000002</v>
      </c>
      <c r="K51" s="615" t="s">
        <v>339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0.80159999999999998</v>
      </c>
      <c r="D52" s="605">
        <v>0.80159999999999998</v>
      </c>
      <c r="E52" s="614" t="s">
        <v>339</v>
      </c>
      <c r="F52" s="604">
        <v>0</v>
      </c>
      <c r="G52" s="605">
        <v>0</v>
      </c>
      <c r="H52" s="607">
        <v>4.9406564584124654E-324</v>
      </c>
      <c r="I52" s="604">
        <v>2.9643938750474793E-323</v>
      </c>
      <c r="J52" s="605">
        <v>2.9643938750474793E-323</v>
      </c>
      <c r="K52" s="615" t="s">
        <v>333</v>
      </c>
    </row>
    <row r="53" spans="1:11" ht="14.4" customHeight="1" thickBot="1" x14ac:dyDescent="0.35">
      <c r="A53" s="626" t="s">
        <v>383</v>
      </c>
      <c r="B53" s="604">
        <v>4.9406564584124654E-324</v>
      </c>
      <c r="C53" s="604">
        <v>0.23830000000000001</v>
      </c>
      <c r="D53" s="605">
        <v>0.23830000000000001</v>
      </c>
      <c r="E53" s="614" t="s">
        <v>339</v>
      </c>
      <c r="F53" s="604">
        <v>0</v>
      </c>
      <c r="G53" s="605">
        <v>0</v>
      </c>
      <c r="H53" s="607">
        <v>4.9406564584124654E-324</v>
      </c>
      <c r="I53" s="604">
        <v>2.9643938750474793E-323</v>
      </c>
      <c r="J53" s="605">
        <v>2.9643938750474793E-323</v>
      </c>
      <c r="K53" s="615" t="s">
        <v>333</v>
      </c>
    </row>
    <row r="54" spans="1:11" ht="14.4" customHeight="1" thickBot="1" x14ac:dyDescent="0.35">
      <c r="A54" s="626" t="s">
        <v>384</v>
      </c>
      <c r="B54" s="604">
        <v>4.9406564584124654E-324</v>
      </c>
      <c r="C54" s="604">
        <v>52.545720000000003</v>
      </c>
      <c r="D54" s="605">
        <v>52.545720000000003</v>
      </c>
      <c r="E54" s="614" t="s">
        <v>339</v>
      </c>
      <c r="F54" s="604">
        <v>44.334069228860997</v>
      </c>
      <c r="G54" s="605">
        <v>22.167034614430001</v>
      </c>
      <c r="H54" s="607">
        <v>4.4478</v>
      </c>
      <c r="I54" s="604">
        <v>18.308109999999999</v>
      </c>
      <c r="J54" s="605">
        <v>-3.8589246144299998</v>
      </c>
      <c r="K54" s="608">
        <v>0.41295803246599999</v>
      </c>
    </row>
    <row r="55" spans="1:11" ht="14.4" customHeight="1" thickBot="1" x14ac:dyDescent="0.35">
      <c r="A55" s="625" t="s">
        <v>385</v>
      </c>
      <c r="B55" s="609">
        <v>67.667687554615995</v>
      </c>
      <c r="C55" s="609">
        <v>19.607900000000001</v>
      </c>
      <c r="D55" s="610">
        <v>-48.059787554616001</v>
      </c>
      <c r="E55" s="617">
        <v>0.289767549455</v>
      </c>
      <c r="F55" s="609">
        <v>13.879919137276</v>
      </c>
      <c r="G55" s="610">
        <v>6.9399595686379998</v>
      </c>
      <c r="H55" s="612">
        <v>2.9929999999999999</v>
      </c>
      <c r="I55" s="609">
        <v>16.20636</v>
      </c>
      <c r="J55" s="610">
        <v>9.2664004313609993</v>
      </c>
      <c r="K55" s="616">
        <v>1.1676119896449999</v>
      </c>
    </row>
    <row r="56" spans="1:11" ht="14.4" customHeight="1" thickBot="1" x14ac:dyDescent="0.35">
      <c r="A56" s="626" t="s">
        <v>386</v>
      </c>
      <c r="B56" s="604">
        <v>2.9991813749170002</v>
      </c>
      <c r="C56" s="604">
        <v>0.10056</v>
      </c>
      <c r="D56" s="605">
        <v>-2.898621374917</v>
      </c>
      <c r="E56" s="606">
        <v>3.3529149267E-2</v>
      </c>
      <c r="F56" s="604">
        <v>0.15892610457600001</v>
      </c>
      <c r="G56" s="605">
        <v>7.9463052288000005E-2</v>
      </c>
      <c r="H56" s="607">
        <v>4.9406564584124654E-324</v>
      </c>
      <c r="I56" s="604">
        <v>2.9643938750474793E-323</v>
      </c>
      <c r="J56" s="605">
        <v>-7.9463052288000005E-2</v>
      </c>
      <c r="K56" s="608">
        <v>1.8774494541967369E-322</v>
      </c>
    </row>
    <row r="57" spans="1:11" ht="14.4" customHeight="1" thickBot="1" x14ac:dyDescent="0.35">
      <c r="A57" s="626" t="s">
        <v>387</v>
      </c>
      <c r="B57" s="604">
        <v>1.314944717181</v>
      </c>
      <c r="C57" s="604">
        <v>0.78300000000000003</v>
      </c>
      <c r="D57" s="605">
        <v>-0.531944717181</v>
      </c>
      <c r="E57" s="606">
        <v>0.59546229569099995</v>
      </c>
      <c r="F57" s="604">
        <v>0.63427071605700003</v>
      </c>
      <c r="G57" s="605">
        <v>0.31713535802800003</v>
      </c>
      <c r="H57" s="607">
        <v>2.13</v>
      </c>
      <c r="I57" s="604">
        <v>2.13</v>
      </c>
      <c r="J57" s="605">
        <v>1.8128646419709999</v>
      </c>
      <c r="K57" s="608">
        <v>3.358187515325</v>
      </c>
    </row>
    <row r="58" spans="1:11" ht="14.4" customHeight="1" thickBot="1" x14ac:dyDescent="0.35">
      <c r="A58" s="626" t="s">
        <v>388</v>
      </c>
      <c r="B58" s="604">
        <v>58.077237367956002</v>
      </c>
      <c r="C58" s="604">
        <v>11.888999999999999</v>
      </c>
      <c r="D58" s="605">
        <v>-46.188237367955999</v>
      </c>
      <c r="E58" s="606">
        <v>0.204710150461</v>
      </c>
      <c r="F58" s="604">
        <v>7.925112872273</v>
      </c>
      <c r="G58" s="605">
        <v>3.9625564361359999</v>
      </c>
      <c r="H58" s="607">
        <v>0.86299999999999999</v>
      </c>
      <c r="I58" s="604">
        <v>11.3522</v>
      </c>
      <c r="J58" s="605">
        <v>7.3896435638630003</v>
      </c>
      <c r="K58" s="608">
        <v>1.4324338571519999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2.5169999999999999</v>
      </c>
      <c r="D59" s="605">
        <v>2.5169999999999999</v>
      </c>
      <c r="E59" s="614" t="s">
        <v>339</v>
      </c>
      <c r="F59" s="604">
        <v>0</v>
      </c>
      <c r="G59" s="605">
        <v>0</v>
      </c>
      <c r="H59" s="607">
        <v>4.9406564584124654E-324</v>
      </c>
      <c r="I59" s="604">
        <v>0.82279999999999998</v>
      </c>
      <c r="J59" s="605">
        <v>0.82279999999999998</v>
      </c>
      <c r="K59" s="615" t="s">
        <v>333</v>
      </c>
    </row>
    <row r="60" spans="1:11" ht="14.4" customHeight="1" thickBot="1" x14ac:dyDescent="0.35">
      <c r="A60" s="626" t="s">
        <v>390</v>
      </c>
      <c r="B60" s="604">
        <v>5.2763240945619998</v>
      </c>
      <c r="C60" s="604">
        <v>4.3183400000000001</v>
      </c>
      <c r="D60" s="605">
        <v>-0.95798409456199995</v>
      </c>
      <c r="E60" s="606">
        <v>0.81843721549399995</v>
      </c>
      <c r="F60" s="604">
        <v>5.1616094443679996</v>
      </c>
      <c r="G60" s="605">
        <v>2.5808047221839998</v>
      </c>
      <c r="H60" s="607">
        <v>4.9406564584124654E-324</v>
      </c>
      <c r="I60" s="604">
        <v>1.9013599999999999</v>
      </c>
      <c r="J60" s="605">
        <v>-0.67944472218399998</v>
      </c>
      <c r="K60" s="608">
        <v>0.36836572400299999</v>
      </c>
    </row>
    <row r="61" spans="1:11" ht="14.4" customHeight="1" thickBot="1" x14ac:dyDescent="0.35">
      <c r="A61" s="625" t="s">
        <v>391</v>
      </c>
      <c r="B61" s="609">
        <v>131.69804621159599</v>
      </c>
      <c r="C61" s="609">
        <v>106.69410999999999</v>
      </c>
      <c r="D61" s="610">
        <v>-25.003936211595999</v>
      </c>
      <c r="E61" s="617">
        <v>0.81014193504800003</v>
      </c>
      <c r="F61" s="609">
        <v>98.066734764765997</v>
      </c>
      <c r="G61" s="610">
        <v>49.033367382382998</v>
      </c>
      <c r="H61" s="612">
        <v>11.8345</v>
      </c>
      <c r="I61" s="609">
        <v>43.938270000000003</v>
      </c>
      <c r="J61" s="610">
        <v>-5.0950973823829999</v>
      </c>
      <c r="K61" s="616">
        <v>0.448044590302</v>
      </c>
    </row>
    <row r="62" spans="1:11" ht="14.4" customHeight="1" thickBot="1" x14ac:dyDescent="0.35">
      <c r="A62" s="626" t="s">
        <v>392</v>
      </c>
      <c r="B62" s="604">
        <v>22.462470874594</v>
      </c>
      <c r="C62" s="604">
        <v>31.385149999999999</v>
      </c>
      <c r="D62" s="605">
        <v>8.9226791254050006</v>
      </c>
      <c r="E62" s="606">
        <v>1.3972260743360001</v>
      </c>
      <c r="F62" s="604">
        <v>28.074970592311999</v>
      </c>
      <c r="G62" s="605">
        <v>14.037485296155999</v>
      </c>
      <c r="H62" s="607">
        <v>1.2726299999999999</v>
      </c>
      <c r="I62" s="604">
        <v>7.2408200000000003</v>
      </c>
      <c r="J62" s="605">
        <v>-6.7966652961560001</v>
      </c>
      <c r="K62" s="608">
        <v>0.25791015439100001</v>
      </c>
    </row>
    <row r="63" spans="1:11" ht="14.4" customHeight="1" thickBot="1" x14ac:dyDescent="0.35">
      <c r="A63" s="626" t="s">
        <v>393</v>
      </c>
      <c r="B63" s="604">
        <v>4.9406564584124654E-324</v>
      </c>
      <c r="C63" s="604">
        <v>4.9406564584124654E-324</v>
      </c>
      <c r="D63" s="605">
        <v>0</v>
      </c>
      <c r="E63" s="606">
        <v>1</v>
      </c>
      <c r="F63" s="604">
        <v>4.9406564584124654E-324</v>
      </c>
      <c r="G63" s="605">
        <v>0</v>
      </c>
      <c r="H63" s="607">
        <v>0.96570999999999996</v>
      </c>
      <c r="I63" s="604">
        <v>0.96570999999999996</v>
      </c>
      <c r="J63" s="605">
        <v>0.96570999999999996</v>
      </c>
      <c r="K63" s="615" t="s">
        <v>339</v>
      </c>
    </row>
    <row r="64" spans="1:11" ht="14.4" customHeight="1" thickBot="1" x14ac:dyDescent="0.35">
      <c r="A64" s="626" t="s">
        <v>394</v>
      </c>
      <c r="B64" s="604">
        <v>3.884005522317</v>
      </c>
      <c r="C64" s="604">
        <v>5.2841100000000001</v>
      </c>
      <c r="D64" s="605">
        <v>1.400104477682</v>
      </c>
      <c r="E64" s="606">
        <v>1.3604795280640001</v>
      </c>
      <c r="F64" s="604">
        <v>0</v>
      </c>
      <c r="G64" s="605">
        <v>0</v>
      </c>
      <c r="H64" s="607">
        <v>4.9406564584124654E-324</v>
      </c>
      <c r="I64" s="604">
        <v>2.9867499999999998</v>
      </c>
      <c r="J64" s="605">
        <v>2.9867499999999998</v>
      </c>
      <c r="K64" s="615" t="s">
        <v>333</v>
      </c>
    </row>
    <row r="65" spans="1:11" ht="14.4" customHeight="1" thickBot="1" x14ac:dyDescent="0.35">
      <c r="A65" s="626" t="s">
        <v>395</v>
      </c>
      <c r="B65" s="604">
        <v>105.351569814684</v>
      </c>
      <c r="C65" s="604">
        <v>70.024850000000001</v>
      </c>
      <c r="D65" s="605">
        <v>-35.326719814683997</v>
      </c>
      <c r="E65" s="606">
        <v>0.66467780331199999</v>
      </c>
      <c r="F65" s="604">
        <v>0</v>
      </c>
      <c r="G65" s="605">
        <v>0</v>
      </c>
      <c r="H65" s="607">
        <v>4.9406564584124654E-324</v>
      </c>
      <c r="I65" s="604">
        <v>2.9643938750474793E-323</v>
      </c>
      <c r="J65" s="605">
        <v>2.9643938750474793E-323</v>
      </c>
      <c r="K65" s="615" t="s">
        <v>333</v>
      </c>
    </row>
    <row r="66" spans="1:11" ht="14.4" customHeight="1" thickBot="1" x14ac:dyDescent="0.35">
      <c r="A66" s="626" t="s">
        <v>396</v>
      </c>
      <c r="B66" s="604">
        <v>4.9406564584124654E-324</v>
      </c>
      <c r="C66" s="604">
        <v>4.9406564584124654E-324</v>
      </c>
      <c r="D66" s="605">
        <v>0</v>
      </c>
      <c r="E66" s="606">
        <v>1</v>
      </c>
      <c r="F66" s="604">
        <v>4.0003847762289997</v>
      </c>
      <c r="G66" s="605">
        <v>2.0001923881139998</v>
      </c>
      <c r="H66" s="607">
        <v>0.47916999999999998</v>
      </c>
      <c r="I66" s="604">
        <v>2.1436700000000002</v>
      </c>
      <c r="J66" s="605">
        <v>0.14347761188499999</v>
      </c>
      <c r="K66" s="608">
        <v>0.53586595287899996</v>
      </c>
    </row>
    <row r="67" spans="1:11" ht="14.4" customHeight="1" thickBot="1" x14ac:dyDescent="0.35">
      <c r="A67" s="626" t="s">
        <v>397</v>
      </c>
      <c r="B67" s="604">
        <v>4.9406564584124654E-324</v>
      </c>
      <c r="C67" s="604">
        <v>4.9406564584124654E-324</v>
      </c>
      <c r="D67" s="605">
        <v>0</v>
      </c>
      <c r="E67" s="606">
        <v>1</v>
      </c>
      <c r="F67" s="604">
        <v>2.9999417476089998</v>
      </c>
      <c r="G67" s="605">
        <v>1.4999708738040001</v>
      </c>
      <c r="H67" s="607">
        <v>0.75824999999999998</v>
      </c>
      <c r="I67" s="604">
        <v>1.1025</v>
      </c>
      <c r="J67" s="605">
        <v>-0.39747087380399998</v>
      </c>
      <c r="K67" s="608">
        <v>0.36750713605599999</v>
      </c>
    </row>
    <row r="68" spans="1:11" ht="14.4" customHeight="1" thickBot="1" x14ac:dyDescent="0.35">
      <c r="A68" s="626" t="s">
        <v>398</v>
      </c>
      <c r="B68" s="604">
        <v>4.9406564584124654E-324</v>
      </c>
      <c r="C68" s="604">
        <v>4.9406564584124654E-324</v>
      </c>
      <c r="D68" s="605">
        <v>0</v>
      </c>
      <c r="E68" s="606">
        <v>1</v>
      </c>
      <c r="F68" s="604">
        <v>62.991437648614003</v>
      </c>
      <c r="G68" s="605">
        <v>31.495718824307001</v>
      </c>
      <c r="H68" s="607">
        <v>8.3587399999999992</v>
      </c>
      <c r="I68" s="604">
        <v>29.498819999999998</v>
      </c>
      <c r="J68" s="605">
        <v>-1.9968988243070001</v>
      </c>
      <c r="K68" s="608">
        <v>0.46829888475499998</v>
      </c>
    </row>
    <row r="69" spans="1:11" ht="14.4" customHeight="1" thickBot="1" x14ac:dyDescent="0.35">
      <c r="A69" s="625" t="s">
        <v>399</v>
      </c>
      <c r="B69" s="609">
        <v>0</v>
      </c>
      <c r="C69" s="609">
        <v>15.839</v>
      </c>
      <c r="D69" s="610">
        <v>15.839</v>
      </c>
      <c r="E69" s="611" t="s">
        <v>333</v>
      </c>
      <c r="F69" s="609">
        <v>0</v>
      </c>
      <c r="G69" s="610">
        <v>0</v>
      </c>
      <c r="H69" s="612">
        <v>4.9406564584124654E-324</v>
      </c>
      <c r="I69" s="609">
        <v>2.42</v>
      </c>
      <c r="J69" s="610">
        <v>2.42</v>
      </c>
      <c r="K69" s="613" t="s">
        <v>333</v>
      </c>
    </row>
    <row r="70" spans="1:11" ht="14.4" customHeight="1" thickBot="1" x14ac:dyDescent="0.35">
      <c r="A70" s="626" t="s">
        <v>400</v>
      </c>
      <c r="B70" s="604">
        <v>4.9406564584124654E-324</v>
      </c>
      <c r="C70" s="604">
        <v>4.9406564584124654E-324</v>
      </c>
      <c r="D70" s="605">
        <v>0</v>
      </c>
      <c r="E70" s="606">
        <v>1</v>
      </c>
      <c r="F70" s="604">
        <v>4.9406564584124654E-324</v>
      </c>
      <c r="G70" s="605">
        <v>0</v>
      </c>
      <c r="H70" s="607">
        <v>4.9406564584124654E-324</v>
      </c>
      <c r="I70" s="604">
        <v>2.42</v>
      </c>
      <c r="J70" s="605">
        <v>2.42</v>
      </c>
      <c r="K70" s="615" t="s">
        <v>339</v>
      </c>
    </row>
    <row r="71" spans="1:11" ht="14.4" customHeight="1" thickBot="1" x14ac:dyDescent="0.35">
      <c r="A71" s="626" t="s">
        <v>401</v>
      </c>
      <c r="B71" s="604">
        <v>0</v>
      </c>
      <c r="C71" s="604">
        <v>15.839</v>
      </c>
      <c r="D71" s="605">
        <v>15.839</v>
      </c>
      <c r="E71" s="614" t="s">
        <v>333</v>
      </c>
      <c r="F71" s="604">
        <v>0</v>
      </c>
      <c r="G71" s="605">
        <v>0</v>
      </c>
      <c r="H71" s="607">
        <v>4.9406564584124654E-324</v>
      </c>
      <c r="I71" s="604">
        <v>2.9643938750474793E-323</v>
      </c>
      <c r="J71" s="605">
        <v>2.9643938750474793E-323</v>
      </c>
      <c r="K71" s="615" t="s">
        <v>333</v>
      </c>
    </row>
    <row r="72" spans="1:11" ht="14.4" customHeight="1" thickBot="1" x14ac:dyDescent="0.35">
      <c r="A72" s="624" t="s">
        <v>42</v>
      </c>
      <c r="B72" s="604">
        <v>1307.6326182023199</v>
      </c>
      <c r="C72" s="604">
        <v>1286.502</v>
      </c>
      <c r="D72" s="605">
        <v>-21.130618202316001</v>
      </c>
      <c r="E72" s="606">
        <v>0.98384055436600004</v>
      </c>
      <c r="F72" s="604">
        <v>1291.7360622456899</v>
      </c>
      <c r="G72" s="605">
        <v>645.86803112284599</v>
      </c>
      <c r="H72" s="607">
        <v>79.879000000000005</v>
      </c>
      <c r="I72" s="604">
        <v>596.83200000000102</v>
      </c>
      <c r="J72" s="605">
        <v>-49.036031122845003</v>
      </c>
      <c r="K72" s="608">
        <v>0.46203866056199999</v>
      </c>
    </row>
    <row r="73" spans="1:11" ht="14.4" customHeight="1" thickBot="1" x14ac:dyDescent="0.35">
      <c r="A73" s="625" t="s">
        <v>402</v>
      </c>
      <c r="B73" s="609">
        <v>1307.6326182023199</v>
      </c>
      <c r="C73" s="609">
        <v>1286.502</v>
      </c>
      <c r="D73" s="610">
        <v>-21.130618202316001</v>
      </c>
      <c r="E73" s="617">
        <v>0.98384055436600004</v>
      </c>
      <c r="F73" s="609">
        <v>1291.7360622456899</v>
      </c>
      <c r="G73" s="610">
        <v>645.86803112284599</v>
      </c>
      <c r="H73" s="612">
        <v>79.879000000000005</v>
      </c>
      <c r="I73" s="609">
        <v>596.83200000000102</v>
      </c>
      <c r="J73" s="610">
        <v>-49.036031122845003</v>
      </c>
      <c r="K73" s="616">
        <v>0.46203866056199999</v>
      </c>
    </row>
    <row r="74" spans="1:11" ht="14.4" customHeight="1" thickBot="1" x14ac:dyDescent="0.35">
      <c r="A74" s="626" t="s">
        <v>403</v>
      </c>
      <c r="B74" s="604">
        <v>640.58678086255804</v>
      </c>
      <c r="C74" s="604">
        <v>647.68499999999995</v>
      </c>
      <c r="D74" s="605">
        <v>7.0982191374420003</v>
      </c>
      <c r="E74" s="606">
        <v>1.011080808017</v>
      </c>
      <c r="F74" s="604">
        <v>642.84433926900499</v>
      </c>
      <c r="G74" s="605">
        <v>321.42216963450198</v>
      </c>
      <c r="H74" s="607">
        <v>51.895000000000003</v>
      </c>
      <c r="I74" s="604">
        <v>269.58</v>
      </c>
      <c r="J74" s="605">
        <v>-51.842169634502</v>
      </c>
      <c r="K74" s="608">
        <v>0.41935501883100001</v>
      </c>
    </row>
    <row r="75" spans="1:11" ht="14.4" customHeight="1" thickBot="1" x14ac:dyDescent="0.35">
      <c r="A75" s="626" t="s">
        <v>404</v>
      </c>
      <c r="B75" s="604">
        <v>155.00666189147299</v>
      </c>
      <c r="C75" s="604">
        <v>151.75800000000001</v>
      </c>
      <c r="D75" s="605">
        <v>-3.248661891472</v>
      </c>
      <c r="E75" s="606">
        <v>0.97904179180499995</v>
      </c>
      <c r="F75" s="604">
        <v>155.02290552238699</v>
      </c>
      <c r="G75" s="605">
        <v>77.511452761192999</v>
      </c>
      <c r="H75" s="607">
        <v>11.566000000000001</v>
      </c>
      <c r="I75" s="604">
        <v>73.69</v>
      </c>
      <c r="J75" s="605">
        <v>-3.821452761193</v>
      </c>
      <c r="K75" s="608">
        <v>0.47534910890499998</v>
      </c>
    </row>
    <row r="76" spans="1:11" ht="14.4" customHeight="1" thickBot="1" x14ac:dyDescent="0.35">
      <c r="A76" s="626" t="s">
        <v>405</v>
      </c>
      <c r="B76" s="604">
        <v>512.03917544828596</v>
      </c>
      <c r="C76" s="604">
        <v>487.05900000000003</v>
      </c>
      <c r="D76" s="605">
        <v>-24.980175448286001</v>
      </c>
      <c r="E76" s="606">
        <v>0.951214327641</v>
      </c>
      <c r="F76" s="604">
        <v>493.86881745430099</v>
      </c>
      <c r="G76" s="605">
        <v>246.93440872715101</v>
      </c>
      <c r="H76" s="607">
        <v>16.417999999999999</v>
      </c>
      <c r="I76" s="604">
        <v>253.56200000000001</v>
      </c>
      <c r="J76" s="605">
        <v>6.6275912728490001</v>
      </c>
      <c r="K76" s="608">
        <v>0.51341974030000004</v>
      </c>
    </row>
    <row r="77" spans="1:11" ht="14.4" customHeight="1" thickBot="1" x14ac:dyDescent="0.35">
      <c r="A77" s="627" t="s">
        <v>406</v>
      </c>
      <c r="B77" s="609">
        <v>1315.95309389061</v>
      </c>
      <c r="C77" s="609">
        <v>1273.92939</v>
      </c>
      <c r="D77" s="610">
        <v>-42.023703890613</v>
      </c>
      <c r="E77" s="617">
        <v>0.96806595608400003</v>
      </c>
      <c r="F77" s="609">
        <v>1383.99887916125</v>
      </c>
      <c r="G77" s="610">
        <v>691.99943958062295</v>
      </c>
      <c r="H77" s="612">
        <v>140.94338999999999</v>
      </c>
      <c r="I77" s="609">
        <v>647.43012999999996</v>
      </c>
      <c r="J77" s="610">
        <v>-44.569309580621997</v>
      </c>
      <c r="K77" s="616">
        <v>0.46779671555199998</v>
      </c>
    </row>
    <row r="78" spans="1:11" ht="14.4" customHeight="1" thickBot="1" x14ac:dyDescent="0.35">
      <c r="A78" s="624" t="s">
        <v>45</v>
      </c>
      <c r="B78" s="604">
        <v>202.935504853672</v>
      </c>
      <c r="C78" s="604">
        <v>171.55519000000001</v>
      </c>
      <c r="D78" s="605">
        <v>-31.380314853672001</v>
      </c>
      <c r="E78" s="606">
        <v>0.84536804007599997</v>
      </c>
      <c r="F78" s="604">
        <v>290.771883358217</v>
      </c>
      <c r="G78" s="605">
        <v>145.38594167910799</v>
      </c>
      <c r="H78" s="607">
        <v>22.450469999999999</v>
      </c>
      <c r="I78" s="604">
        <v>137.18843000000001</v>
      </c>
      <c r="J78" s="605">
        <v>-8.1975116791080005</v>
      </c>
      <c r="K78" s="608">
        <v>0.47180775670399999</v>
      </c>
    </row>
    <row r="79" spans="1:11" ht="14.4" customHeight="1" thickBot="1" x14ac:dyDescent="0.35">
      <c r="A79" s="628" t="s">
        <v>407</v>
      </c>
      <c r="B79" s="604">
        <v>202.935504853672</v>
      </c>
      <c r="C79" s="604">
        <v>171.55519000000001</v>
      </c>
      <c r="D79" s="605">
        <v>-31.380314853672001</v>
      </c>
      <c r="E79" s="606">
        <v>0.84536804007599997</v>
      </c>
      <c r="F79" s="604">
        <v>290.771883358217</v>
      </c>
      <c r="G79" s="605">
        <v>145.38594167910799</v>
      </c>
      <c r="H79" s="607">
        <v>22.450469999999999</v>
      </c>
      <c r="I79" s="604">
        <v>137.18843000000001</v>
      </c>
      <c r="J79" s="605">
        <v>-8.1975116791080005</v>
      </c>
      <c r="K79" s="608">
        <v>0.47180775670399999</v>
      </c>
    </row>
    <row r="80" spans="1:11" ht="14.4" customHeight="1" thickBot="1" x14ac:dyDescent="0.35">
      <c r="A80" s="626" t="s">
        <v>408</v>
      </c>
      <c r="B80" s="604">
        <v>94.919624188512003</v>
      </c>
      <c r="C80" s="604">
        <v>105.75405000000001</v>
      </c>
      <c r="D80" s="605">
        <v>10.834425811488</v>
      </c>
      <c r="E80" s="606">
        <v>1.1141431595839999</v>
      </c>
      <c r="F80" s="604">
        <v>97.520025047903005</v>
      </c>
      <c r="G80" s="605">
        <v>48.760012523950998</v>
      </c>
      <c r="H80" s="607">
        <v>1.3915</v>
      </c>
      <c r="I80" s="604">
        <v>7.7698299999999998</v>
      </c>
      <c r="J80" s="605">
        <v>-40.990182523950999</v>
      </c>
      <c r="K80" s="608">
        <v>7.9674200208000007E-2</v>
      </c>
    </row>
    <row r="81" spans="1:11" ht="14.4" customHeight="1" thickBot="1" x14ac:dyDescent="0.35">
      <c r="A81" s="626" t="s">
        <v>409</v>
      </c>
      <c r="B81" s="604">
        <v>4.9406564584124654E-324</v>
      </c>
      <c r="C81" s="604">
        <v>0.64700000000000002</v>
      </c>
      <c r="D81" s="605">
        <v>0.64700000000000002</v>
      </c>
      <c r="E81" s="614" t="s">
        <v>339</v>
      </c>
      <c r="F81" s="604">
        <v>0</v>
      </c>
      <c r="G81" s="605">
        <v>0</v>
      </c>
      <c r="H81" s="607">
        <v>4.9406564584124654E-324</v>
      </c>
      <c r="I81" s="604">
        <v>6.1870000000000003</v>
      </c>
      <c r="J81" s="605">
        <v>6.1870000000000003</v>
      </c>
      <c r="K81" s="615" t="s">
        <v>333</v>
      </c>
    </row>
    <row r="82" spans="1:11" ht="14.4" customHeight="1" thickBot="1" x14ac:dyDescent="0.35">
      <c r="A82" s="626" t="s">
        <v>410</v>
      </c>
      <c r="B82" s="604">
        <v>29.645110047071</v>
      </c>
      <c r="C82" s="604">
        <v>21.25254</v>
      </c>
      <c r="D82" s="605">
        <v>-8.3925700470710005</v>
      </c>
      <c r="E82" s="606">
        <v>0.71689867118899997</v>
      </c>
      <c r="F82" s="604">
        <v>27.634568518234001</v>
      </c>
      <c r="G82" s="605">
        <v>13.817284259117001</v>
      </c>
      <c r="H82" s="607">
        <v>11.7653</v>
      </c>
      <c r="I82" s="604">
        <v>14.354150000000001</v>
      </c>
      <c r="J82" s="605">
        <v>0.53686574088200001</v>
      </c>
      <c r="K82" s="608">
        <v>0.51942732489300003</v>
      </c>
    </row>
    <row r="83" spans="1:11" ht="14.4" customHeight="1" thickBot="1" x14ac:dyDescent="0.35">
      <c r="A83" s="626" t="s">
        <v>411</v>
      </c>
      <c r="B83" s="604">
        <v>42.373425963183003</v>
      </c>
      <c r="C83" s="604">
        <v>19.608750000000001</v>
      </c>
      <c r="D83" s="605">
        <v>-22.764675963182999</v>
      </c>
      <c r="E83" s="606">
        <v>0.462760552263</v>
      </c>
      <c r="F83" s="604">
        <v>143.99975688430601</v>
      </c>
      <c r="G83" s="605">
        <v>71.999878442153005</v>
      </c>
      <c r="H83" s="607">
        <v>4.7480399999999996</v>
      </c>
      <c r="I83" s="604">
        <v>85.977609999999999</v>
      </c>
      <c r="J83" s="605">
        <v>13.977731557846001</v>
      </c>
      <c r="K83" s="608">
        <v>0.59706774414200003</v>
      </c>
    </row>
    <row r="84" spans="1:11" ht="14.4" customHeight="1" thickBot="1" x14ac:dyDescent="0.35">
      <c r="A84" s="626" t="s">
        <v>412</v>
      </c>
      <c r="B84" s="604">
        <v>35.997344654905</v>
      </c>
      <c r="C84" s="604">
        <v>20.510349999999999</v>
      </c>
      <c r="D84" s="605">
        <v>-15.486994654905001</v>
      </c>
      <c r="E84" s="606">
        <v>0.569773970736</v>
      </c>
      <c r="F84" s="604">
        <v>21.617532907771999</v>
      </c>
      <c r="G84" s="605">
        <v>10.808766453885999</v>
      </c>
      <c r="H84" s="607">
        <v>4.5456300000000001</v>
      </c>
      <c r="I84" s="604">
        <v>22.899840000000001</v>
      </c>
      <c r="J84" s="605">
        <v>12.091073546113</v>
      </c>
      <c r="K84" s="608">
        <v>1.0593179202130001</v>
      </c>
    </row>
    <row r="85" spans="1:11" ht="14.4" customHeight="1" thickBot="1" x14ac:dyDescent="0.35">
      <c r="A85" s="626" t="s">
        <v>413</v>
      </c>
      <c r="B85" s="604">
        <v>4.9406564584124654E-324</v>
      </c>
      <c r="C85" s="604">
        <v>3.7825000000000002</v>
      </c>
      <c r="D85" s="605">
        <v>3.7825000000000002</v>
      </c>
      <c r="E85" s="614" t="s">
        <v>339</v>
      </c>
      <c r="F85" s="604">
        <v>0</v>
      </c>
      <c r="G85" s="605">
        <v>0</v>
      </c>
      <c r="H85" s="607">
        <v>4.9406564584124654E-324</v>
      </c>
      <c r="I85" s="604">
        <v>2.9643938750474793E-323</v>
      </c>
      <c r="J85" s="605">
        <v>2.9643938750474793E-323</v>
      </c>
      <c r="K85" s="615" t="s">
        <v>333</v>
      </c>
    </row>
    <row r="86" spans="1:11" ht="14.4" customHeight="1" thickBot="1" x14ac:dyDescent="0.35">
      <c r="A86" s="629" t="s">
        <v>46</v>
      </c>
      <c r="B86" s="609">
        <v>0</v>
      </c>
      <c r="C86" s="609">
        <v>22.771000000000001</v>
      </c>
      <c r="D86" s="610">
        <v>22.771000000000001</v>
      </c>
      <c r="E86" s="611" t="s">
        <v>333</v>
      </c>
      <c r="F86" s="609">
        <v>0</v>
      </c>
      <c r="G86" s="610">
        <v>0</v>
      </c>
      <c r="H86" s="612">
        <v>10.436</v>
      </c>
      <c r="I86" s="609">
        <v>30.466999999999999</v>
      </c>
      <c r="J86" s="610">
        <v>30.466999999999999</v>
      </c>
      <c r="K86" s="613" t="s">
        <v>333</v>
      </c>
    </row>
    <row r="87" spans="1:11" ht="14.4" customHeight="1" thickBot="1" x14ac:dyDescent="0.35">
      <c r="A87" s="625" t="s">
        <v>414</v>
      </c>
      <c r="B87" s="609">
        <v>0</v>
      </c>
      <c r="C87" s="609">
        <v>22.771000000000001</v>
      </c>
      <c r="D87" s="610">
        <v>22.771000000000001</v>
      </c>
      <c r="E87" s="611" t="s">
        <v>333</v>
      </c>
      <c r="F87" s="609">
        <v>0</v>
      </c>
      <c r="G87" s="610">
        <v>0</v>
      </c>
      <c r="H87" s="612">
        <v>3.2839999999999998</v>
      </c>
      <c r="I87" s="609">
        <v>23.315000000000001</v>
      </c>
      <c r="J87" s="610">
        <v>23.315000000000001</v>
      </c>
      <c r="K87" s="613" t="s">
        <v>333</v>
      </c>
    </row>
    <row r="88" spans="1:11" ht="14.4" customHeight="1" thickBot="1" x14ac:dyDescent="0.35">
      <c r="A88" s="626" t="s">
        <v>415</v>
      </c>
      <c r="B88" s="604">
        <v>0</v>
      </c>
      <c r="C88" s="604">
        <v>11.025</v>
      </c>
      <c r="D88" s="605">
        <v>11.025</v>
      </c>
      <c r="E88" s="614" t="s">
        <v>333</v>
      </c>
      <c r="F88" s="604">
        <v>0</v>
      </c>
      <c r="G88" s="605">
        <v>0</v>
      </c>
      <c r="H88" s="607">
        <v>0.20399999999999999</v>
      </c>
      <c r="I88" s="604">
        <v>10.595000000000001</v>
      </c>
      <c r="J88" s="605">
        <v>10.595000000000001</v>
      </c>
      <c r="K88" s="615" t="s">
        <v>333</v>
      </c>
    </row>
    <row r="89" spans="1:11" ht="14.4" customHeight="1" thickBot="1" x14ac:dyDescent="0.35">
      <c r="A89" s="626" t="s">
        <v>416</v>
      </c>
      <c r="B89" s="604">
        <v>0</v>
      </c>
      <c r="C89" s="604">
        <v>11.746</v>
      </c>
      <c r="D89" s="605">
        <v>11.746</v>
      </c>
      <c r="E89" s="614" t="s">
        <v>333</v>
      </c>
      <c r="F89" s="604">
        <v>0</v>
      </c>
      <c r="G89" s="605">
        <v>0</v>
      </c>
      <c r="H89" s="607">
        <v>3.08</v>
      </c>
      <c r="I89" s="604">
        <v>12.72</v>
      </c>
      <c r="J89" s="605">
        <v>12.72</v>
      </c>
      <c r="K89" s="615" t="s">
        <v>333</v>
      </c>
    </row>
    <row r="90" spans="1:11" ht="14.4" customHeight="1" thickBot="1" x14ac:dyDescent="0.35">
      <c r="A90" s="625" t="s">
        <v>417</v>
      </c>
      <c r="B90" s="609">
        <v>0</v>
      </c>
      <c r="C90" s="609">
        <v>4.9406564584124654E-324</v>
      </c>
      <c r="D90" s="610">
        <v>4.9406564584124654E-324</v>
      </c>
      <c r="E90" s="611" t="s">
        <v>333</v>
      </c>
      <c r="F90" s="609">
        <v>4.9406564584124654E-324</v>
      </c>
      <c r="G90" s="610">
        <v>0</v>
      </c>
      <c r="H90" s="612">
        <v>7.1520000000000001</v>
      </c>
      <c r="I90" s="609">
        <v>7.1520000000000001</v>
      </c>
      <c r="J90" s="610">
        <v>7.1520000000000001</v>
      </c>
      <c r="K90" s="613" t="s">
        <v>339</v>
      </c>
    </row>
    <row r="91" spans="1:11" ht="14.4" customHeight="1" thickBot="1" x14ac:dyDescent="0.35">
      <c r="A91" s="626" t="s">
        <v>418</v>
      </c>
      <c r="B91" s="604">
        <v>0</v>
      </c>
      <c r="C91" s="604">
        <v>4.9406564584124654E-324</v>
      </c>
      <c r="D91" s="605">
        <v>4.9406564584124654E-324</v>
      </c>
      <c r="E91" s="614" t="s">
        <v>333</v>
      </c>
      <c r="F91" s="604">
        <v>4.9406564584124654E-324</v>
      </c>
      <c r="G91" s="605">
        <v>0</v>
      </c>
      <c r="H91" s="607">
        <v>7.1520000000000001</v>
      </c>
      <c r="I91" s="604">
        <v>7.1520000000000001</v>
      </c>
      <c r="J91" s="605">
        <v>7.1520000000000001</v>
      </c>
      <c r="K91" s="615" t="s">
        <v>339</v>
      </c>
    </row>
    <row r="92" spans="1:11" ht="14.4" customHeight="1" thickBot="1" x14ac:dyDescent="0.35">
      <c r="A92" s="624" t="s">
        <v>47</v>
      </c>
      <c r="B92" s="604">
        <v>1113.0175890369401</v>
      </c>
      <c r="C92" s="604">
        <v>1079.6032</v>
      </c>
      <c r="D92" s="605">
        <v>-33.414389036941003</v>
      </c>
      <c r="E92" s="606">
        <v>0.96997856155499995</v>
      </c>
      <c r="F92" s="604">
        <v>1093.2269958030299</v>
      </c>
      <c r="G92" s="605">
        <v>546.61349790151496</v>
      </c>
      <c r="H92" s="607">
        <v>108.05692000000001</v>
      </c>
      <c r="I92" s="604">
        <v>479.7747</v>
      </c>
      <c r="J92" s="605">
        <v>-66.838797901513999</v>
      </c>
      <c r="K92" s="608">
        <v>0.43886100676399997</v>
      </c>
    </row>
    <row r="93" spans="1:11" ht="14.4" customHeight="1" thickBot="1" x14ac:dyDescent="0.35">
      <c r="A93" s="625" t="s">
        <v>419</v>
      </c>
      <c r="B93" s="609">
        <v>2.031986701228</v>
      </c>
      <c r="C93" s="609">
        <v>0.75600000000000001</v>
      </c>
      <c r="D93" s="610">
        <v>-1.275986701228</v>
      </c>
      <c r="E93" s="617">
        <v>0.37204967903699998</v>
      </c>
      <c r="F93" s="609">
        <v>0.30217228175900002</v>
      </c>
      <c r="G93" s="610">
        <v>0.15108614087899999</v>
      </c>
      <c r="H93" s="612">
        <v>0.104</v>
      </c>
      <c r="I93" s="609">
        <v>0.20799999999999999</v>
      </c>
      <c r="J93" s="610">
        <v>5.691385912E-2</v>
      </c>
      <c r="K93" s="616">
        <v>0.68834903978799999</v>
      </c>
    </row>
    <row r="94" spans="1:11" ht="14.4" customHeight="1" thickBot="1" x14ac:dyDescent="0.35">
      <c r="A94" s="626" t="s">
        <v>420</v>
      </c>
      <c r="B94" s="604">
        <v>2.031986701228</v>
      </c>
      <c r="C94" s="604">
        <v>0.75600000000000001</v>
      </c>
      <c r="D94" s="605">
        <v>-1.275986701228</v>
      </c>
      <c r="E94" s="606">
        <v>0.37204967903699998</v>
      </c>
      <c r="F94" s="604">
        <v>0.30217228175900002</v>
      </c>
      <c r="G94" s="605">
        <v>0.15108614087899999</v>
      </c>
      <c r="H94" s="607">
        <v>0.104</v>
      </c>
      <c r="I94" s="604">
        <v>0.20799999999999999</v>
      </c>
      <c r="J94" s="605">
        <v>5.691385912E-2</v>
      </c>
      <c r="K94" s="608">
        <v>0.68834903978799999</v>
      </c>
    </row>
    <row r="95" spans="1:11" ht="14.4" customHeight="1" thickBot="1" x14ac:dyDescent="0.35">
      <c r="A95" s="625" t="s">
        <v>421</v>
      </c>
      <c r="B95" s="609">
        <v>32.537631749992002</v>
      </c>
      <c r="C95" s="609">
        <v>35.073929999999997</v>
      </c>
      <c r="D95" s="610">
        <v>2.5362982500069999</v>
      </c>
      <c r="E95" s="617">
        <v>1.0779496882099999</v>
      </c>
      <c r="F95" s="609">
        <v>34.695776781300999</v>
      </c>
      <c r="G95" s="610">
        <v>17.347888390649999</v>
      </c>
      <c r="H95" s="612">
        <v>2.6661000000000001</v>
      </c>
      <c r="I95" s="609">
        <v>14.50691</v>
      </c>
      <c r="J95" s="610">
        <v>-2.8409783906500001</v>
      </c>
      <c r="K95" s="616">
        <v>0.41811745825500002</v>
      </c>
    </row>
    <row r="96" spans="1:11" ht="14.4" customHeight="1" thickBot="1" x14ac:dyDescent="0.35">
      <c r="A96" s="626" t="s">
        <v>422</v>
      </c>
      <c r="B96" s="604">
        <v>17.799972872169999</v>
      </c>
      <c r="C96" s="604">
        <v>20.939699999999998</v>
      </c>
      <c r="D96" s="605">
        <v>3.139727127829</v>
      </c>
      <c r="E96" s="606">
        <v>1.1763894333080001</v>
      </c>
      <c r="F96" s="604">
        <v>21.421024713028</v>
      </c>
      <c r="G96" s="605">
        <v>10.710512356514</v>
      </c>
      <c r="H96" s="607">
        <v>1.5086999999999999</v>
      </c>
      <c r="I96" s="604">
        <v>8.0452999999999992</v>
      </c>
      <c r="J96" s="605">
        <v>-2.665212356514</v>
      </c>
      <c r="K96" s="608">
        <v>0.37557960497999998</v>
      </c>
    </row>
    <row r="97" spans="1:11" ht="14.4" customHeight="1" thickBot="1" x14ac:dyDescent="0.35">
      <c r="A97" s="626" t="s">
        <v>423</v>
      </c>
      <c r="B97" s="604">
        <v>14.737658877821</v>
      </c>
      <c r="C97" s="604">
        <v>14.134230000000001</v>
      </c>
      <c r="D97" s="605">
        <v>-0.60342887782099996</v>
      </c>
      <c r="E97" s="606">
        <v>0.95905530974599995</v>
      </c>
      <c r="F97" s="604">
        <v>13.274752068272001</v>
      </c>
      <c r="G97" s="605">
        <v>6.6373760341360004</v>
      </c>
      <c r="H97" s="607">
        <v>1.1574</v>
      </c>
      <c r="I97" s="604">
        <v>6.4616100000000003</v>
      </c>
      <c r="J97" s="605">
        <v>-0.175766034136</v>
      </c>
      <c r="K97" s="608">
        <v>0.48675937348999998</v>
      </c>
    </row>
    <row r="98" spans="1:11" ht="14.4" customHeight="1" thickBot="1" x14ac:dyDescent="0.35">
      <c r="A98" s="625" t="s">
        <v>424</v>
      </c>
      <c r="B98" s="609">
        <v>43.929962216759002</v>
      </c>
      <c r="C98" s="609">
        <v>52.957839999999997</v>
      </c>
      <c r="D98" s="610">
        <v>9.0278777832399992</v>
      </c>
      <c r="E98" s="617">
        <v>1.2055061586139999</v>
      </c>
      <c r="F98" s="609">
        <v>50.443269765323002</v>
      </c>
      <c r="G98" s="610">
        <v>25.221634882661</v>
      </c>
      <c r="H98" s="612">
        <v>2.4006400000000001</v>
      </c>
      <c r="I98" s="609">
        <v>27.768319999999999</v>
      </c>
      <c r="J98" s="610">
        <v>2.5466851173379998</v>
      </c>
      <c r="K98" s="616">
        <v>0.55048612290900001</v>
      </c>
    </row>
    <row r="99" spans="1:11" ht="14.4" customHeight="1" thickBot="1" x14ac:dyDescent="0.35">
      <c r="A99" s="626" t="s">
        <v>425</v>
      </c>
      <c r="B99" s="604">
        <v>26.764639217675999</v>
      </c>
      <c r="C99" s="604">
        <v>27</v>
      </c>
      <c r="D99" s="605">
        <v>0.23536078232300001</v>
      </c>
      <c r="E99" s="606">
        <v>1.008793721462</v>
      </c>
      <c r="F99" s="604">
        <v>26.681448986892001</v>
      </c>
      <c r="G99" s="605">
        <v>13.340724493446</v>
      </c>
      <c r="H99" s="607">
        <v>4.9406564584124654E-324</v>
      </c>
      <c r="I99" s="604">
        <v>13.5</v>
      </c>
      <c r="J99" s="605">
        <v>0.15927550655299999</v>
      </c>
      <c r="K99" s="608">
        <v>0.50596952236799997</v>
      </c>
    </row>
    <row r="100" spans="1:11" ht="14.4" customHeight="1" thickBot="1" x14ac:dyDescent="0.35">
      <c r="A100" s="626" t="s">
        <v>426</v>
      </c>
      <c r="B100" s="604">
        <v>17.165322999082999</v>
      </c>
      <c r="C100" s="604">
        <v>25.957840000000001</v>
      </c>
      <c r="D100" s="605">
        <v>8.7925170009159999</v>
      </c>
      <c r="E100" s="606">
        <v>1.5122255492300001</v>
      </c>
      <c r="F100" s="604">
        <v>23.761820778431002</v>
      </c>
      <c r="G100" s="605">
        <v>11.880910389215</v>
      </c>
      <c r="H100" s="607">
        <v>2.4006400000000001</v>
      </c>
      <c r="I100" s="604">
        <v>14.268319999999999</v>
      </c>
      <c r="J100" s="605">
        <v>2.3874096107840002</v>
      </c>
      <c r="K100" s="608">
        <v>0.60047250305599997</v>
      </c>
    </row>
    <row r="101" spans="1:11" ht="14.4" customHeight="1" thickBot="1" x14ac:dyDescent="0.35">
      <c r="A101" s="625" t="s">
        <v>427</v>
      </c>
      <c r="B101" s="609">
        <v>693.62602563518897</v>
      </c>
      <c r="C101" s="609">
        <v>704.84217999999998</v>
      </c>
      <c r="D101" s="610">
        <v>11.216154364811</v>
      </c>
      <c r="E101" s="617">
        <v>1.01617031938</v>
      </c>
      <c r="F101" s="609">
        <v>704.566784146847</v>
      </c>
      <c r="G101" s="610">
        <v>352.28339207342401</v>
      </c>
      <c r="H101" s="612">
        <v>89.981120000000004</v>
      </c>
      <c r="I101" s="609">
        <v>351.45069000000001</v>
      </c>
      <c r="J101" s="610">
        <v>-0.83270207342299996</v>
      </c>
      <c r="K101" s="616">
        <v>0.49881813606199998</v>
      </c>
    </row>
    <row r="102" spans="1:11" ht="14.4" customHeight="1" thickBot="1" x14ac:dyDescent="0.35">
      <c r="A102" s="626" t="s">
        <v>428</v>
      </c>
      <c r="B102" s="604">
        <v>538.00054629584895</v>
      </c>
      <c r="C102" s="604">
        <v>542.16025000000002</v>
      </c>
      <c r="D102" s="605">
        <v>4.15970370415</v>
      </c>
      <c r="E102" s="606">
        <v>1.0077317834199999</v>
      </c>
      <c r="F102" s="604">
        <v>541.18732979496701</v>
      </c>
      <c r="G102" s="605">
        <v>270.59366489748402</v>
      </c>
      <c r="H102" s="607">
        <v>75.79222</v>
      </c>
      <c r="I102" s="604">
        <v>271.68538000000001</v>
      </c>
      <c r="J102" s="605">
        <v>1.0917151025159999</v>
      </c>
      <c r="K102" s="608">
        <v>0.50201725916700002</v>
      </c>
    </row>
    <row r="103" spans="1:11" ht="14.4" customHeight="1" thickBot="1" x14ac:dyDescent="0.35">
      <c r="A103" s="626" t="s">
        <v>429</v>
      </c>
      <c r="B103" s="604">
        <v>0.41665773525499999</v>
      </c>
      <c r="C103" s="604">
        <v>0.60599999999999998</v>
      </c>
      <c r="D103" s="605">
        <v>0.18934226474400001</v>
      </c>
      <c r="E103" s="606">
        <v>1.4544311762960001</v>
      </c>
      <c r="F103" s="604">
        <v>0.51903949941899996</v>
      </c>
      <c r="G103" s="605">
        <v>0.25951974970899999</v>
      </c>
      <c r="H103" s="607">
        <v>4.9406564584124654E-324</v>
      </c>
      <c r="I103" s="604">
        <v>2.9643938750474793E-323</v>
      </c>
      <c r="J103" s="605">
        <v>-0.25951974970899999</v>
      </c>
      <c r="K103" s="608">
        <v>5.9287877500949585E-323</v>
      </c>
    </row>
    <row r="104" spans="1:11" ht="14.4" customHeight="1" thickBot="1" x14ac:dyDescent="0.35">
      <c r="A104" s="626" t="s">
        <v>430</v>
      </c>
      <c r="B104" s="604">
        <v>155.20882160408399</v>
      </c>
      <c r="C104" s="604">
        <v>162.07593</v>
      </c>
      <c r="D104" s="605">
        <v>6.8671083959150003</v>
      </c>
      <c r="E104" s="606">
        <v>1.04424431759</v>
      </c>
      <c r="F104" s="604">
        <v>162.86041485246</v>
      </c>
      <c r="G104" s="605">
        <v>81.430207426229003</v>
      </c>
      <c r="H104" s="607">
        <v>14.1889</v>
      </c>
      <c r="I104" s="604">
        <v>79.765309999999999</v>
      </c>
      <c r="J104" s="605">
        <v>-1.6648974262289999</v>
      </c>
      <c r="K104" s="608">
        <v>0.48977715101699998</v>
      </c>
    </row>
    <row r="105" spans="1:11" ht="14.4" customHeight="1" thickBot="1" x14ac:dyDescent="0.35">
      <c r="A105" s="625" t="s">
        <v>431</v>
      </c>
      <c r="B105" s="609">
        <v>334.86005570896498</v>
      </c>
      <c r="C105" s="609">
        <v>285.10325</v>
      </c>
      <c r="D105" s="610">
        <v>-49.756805708964997</v>
      </c>
      <c r="E105" s="617">
        <v>0.85141014922299996</v>
      </c>
      <c r="F105" s="609">
        <v>303.21899282779799</v>
      </c>
      <c r="G105" s="610">
        <v>151.609496413899</v>
      </c>
      <c r="H105" s="612">
        <v>12.905060000000001</v>
      </c>
      <c r="I105" s="609">
        <v>85.840779999999995</v>
      </c>
      <c r="J105" s="610">
        <v>-65.768716413898005</v>
      </c>
      <c r="K105" s="616">
        <v>0.28309829539100001</v>
      </c>
    </row>
    <row r="106" spans="1:11" ht="14.4" customHeight="1" thickBot="1" x14ac:dyDescent="0.35">
      <c r="A106" s="626" t="s">
        <v>432</v>
      </c>
      <c r="B106" s="604">
        <v>3.0039203381820001</v>
      </c>
      <c r="C106" s="604">
        <v>1.0549999999999999</v>
      </c>
      <c r="D106" s="605">
        <v>-1.9489203381819999</v>
      </c>
      <c r="E106" s="606">
        <v>0.35120771565999997</v>
      </c>
      <c r="F106" s="604">
        <v>1.0827639530390001</v>
      </c>
      <c r="G106" s="605">
        <v>0.541381976519</v>
      </c>
      <c r="H106" s="607">
        <v>4.9406564584124654E-324</v>
      </c>
      <c r="I106" s="604">
        <v>12.38</v>
      </c>
      <c r="J106" s="605">
        <v>11.83861802348</v>
      </c>
      <c r="K106" s="608">
        <v>11.433701653303</v>
      </c>
    </row>
    <row r="107" spans="1:11" ht="14.4" customHeight="1" thickBot="1" x14ac:dyDescent="0.35">
      <c r="A107" s="626" t="s">
        <v>433</v>
      </c>
      <c r="B107" s="604">
        <v>191.441270834725</v>
      </c>
      <c r="C107" s="604">
        <v>161.62621999999999</v>
      </c>
      <c r="D107" s="605">
        <v>-29.815050834724001</v>
      </c>
      <c r="E107" s="606">
        <v>0.84426006626000005</v>
      </c>
      <c r="F107" s="604">
        <v>159.793953407923</v>
      </c>
      <c r="G107" s="605">
        <v>79.896976703961002</v>
      </c>
      <c r="H107" s="607">
        <v>4.4140600000000001</v>
      </c>
      <c r="I107" s="604">
        <v>31.949649999999998</v>
      </c>
      <c r="J107" s="605">
        <v>-47.947326703960996</v>
      </c>
      <c r="K107" s="608">
        <v>0.19994279707400001</v>
      </c>
    </row>
    <row r="108" spans="1:11" ht="14.4" customHeight="1" thickBot="1" x14ac:dyDescent="0.35">
      <c r="A108" s="626" t="s">
        <v>434</v>
      </c>
      <c r="B108" s="604">
        <v>12.993297940901</v>
      </c>
      <c r="C108" s="604">
        <v>12.727</v>
      </c>
      <c r="D108" s="605">
        <v>-0.26629794090100001</v>
      </c>
      <c r="E108" s="606">
        <v>0.97950497694100003</v>
      </c>
      <c r="F108" s="604">
        <v>13.004737417627</v>
      </c>
      <c r="G108" s="605">
        <v>6.502368708813</v>
      </c>
      <c r="H108" s="607">
        <v>4.9406564584124654E-324</v>
      </c>
      <c r="I108" s="604">
        <v>7.3330000000000002</v>
      </c>
      <c r="J108" s="605">
        <v>0.83063129118599999</v>
      </c>
      <c r="K108" s="608">
        <v>0.56387143888500002</v>
      </c>
    </row>
    <row r="109" spans="1:11" ht="14.4" customHeight="1" thickBot="1" x14ac:dyDescent="0.35">
      <c r="A109" s="626" t="s">
        <v>435</v>
      </c>
      <c r="B109" s="604">
        <v>2.089240297536</v>
      </c>
      <c r="C109" s="604">
        <v>0.19359000000000001</v>
      </c>
      <c r="D109" s="605">
        <v>-1.8956502975359999</v>
      </c>
      <c r="E109" s="606">
        <v>9.2660475785000002E-2</v>
      </c>
      <c r="F109" s="604">
        <v>0.18289816607600001</v>
      </c>
      <c r="G109" s="605">
        <v>9.1449083038000006E-2</v>
      </c>
      <c r="H109" s="607">
        <v>4.9406564584124654E-324</v>
      </c>
      <c r="I109" s="604">
        <v>1.5488</v>
      </c>
      <c r="J109" s="605">
        <v>1.4573509169609999</v>
      </c>
      <c r="K109" s="608">
        <v>8.4681002178699991</v>
      </c>
    </row>
    <row r="110" spans="1:11" ht="14.4" customHeight="1" thickBot="1" x14ac:dyDescent="0.35">
      <c r="A110" s="626" t="s">
        <v>436</v>
      </c>
      <c r="B110" s="604">
        <v>125.33232629762</v>
      </c>
      <c r="C110" s="604">
        <v>109.50144</v>
      </c>
      <c r="D110" s="605">
        <v>-15.830886297618999</v>
      </c>
      <c r="E110" s="606">
        <v>0.87368872209299997</v>
      </c>
      <c r="F110" s="604">
        <v>129.15463988313101</v>
      </c>
      <c r="G110" s="605">
        <v>64.577319941564994</v>
      </c>
      <c r="H110" s="607">
        <v>8.4909999999999997</v>
      </c>
      <c r="I110" s="604">
        <v>32.629330000000003</v>
      </c>
      <c r="J110" s="605">
        <v>-31.947989941565002</v>
      </c>
      <c r="K110" s="608">
        <v>0.25263769098400002</v>
      </c>
    </row>
    <row r="111" spans="1:11" ht="14.4" customHeight="1" thickBot="1" x14ac:dyDescent="0.35">
      <c r="A111" s="625" t="s">
        <v>437</v>
      </c>
      <c r="B111" s="609">
        <v>0</v>
      </c>
      <c r="C111" s="609">
        <v>0.05</v>
      </c>
      <c r="D111" s="610">
        <v>0.05</v>
      </c>
      <c r="E111" s="611" t="s">
        <v>333</v>
      </c>
      <c r="F111" s="609">
        <v>0</v>
      </c>
      <c r="G111" s="610">
        <v>0</v>
      </c>
      <c r="H111" s="612">
        <v>4.9406564584124654E-324</v>
      </c>
      <c r="I111" s="609">
        <v>2.9643938750474793E-323</v>
      </c>
      <c r="J111" s="610">
        <v>2.9643938750474793E-323</v>
      </c>
      <c r="K111" s="613" t="s">
        <v>333</v>
      </c>
    </row>
    <row r="112" spans="1:11" ht="14.4" customHeight="1" thickBot="1" x14ac:dyDescent="0.35">
      <c r="A112" s="626" t="s">
        <v>438</v>
      </c>
      <c r="B112" s="604">
        <v>0</v>
      </c>
      <c r="C112" s="604">
        <v>0.05</v>
      </c>
      <c r="D112" s="605">
        <v>0.05</v>
      </c>
      <c r="E112" s="614" t="s">
        <v>333</v>
      </c>
      <c r="F112" s="604">
        <v>0</v>
      </c>
      <c r="G112" s="605">
        <v>0</v>
      </c>
      <c r="H112" s="607">
        <v>4.9406564584124654E-324</v>
      </c>
      <c r="I112" s="604">
        <v>2.9643938750474793E-323</v>
      </c>
      <c r="J112" s="605">
        <v>2.9643938750474793E-323</v>
      </c>
      <c r="K112" s="615" t="s">
        <v>333</v>
      </c>
    </row>
    <row r="113" spans="1:11" ht="14.4" customHeight="1" thickBot="1" x14ac:dyDescent="0.35">
      <c r="A113" s="625" t="s">
        <v>439</v>
      </c>
      <c r="B113" s="609">
        <v>6.0319270248069996</v>
      </c>
      <c r="C113" s="609">
        <v>0.82</v>
      </c>
      <c r="D113" s="610">
        <v>-5.2119270248070002</v>
      </c>
      <c r="E113" s="617">
        <v>0.13594328920500001</v>
      </c>
      <c r="F113" s="609">
        <v>0</v>
      </c>
      <c r="G113" s="610">
        <v>0</v>
      </c>
      <c r="H113" s="612">
        <v>4.9406564584124654E-324</v>
      </c>
      <c r="I113" s="609">
        <v>2.9643938750474793E-323</v>
      </c>
      <c r="J113" s="610">
        <v>2.9643938750474793E-323</v>
      </c>
      <c r="K113" s="613" t="s">
        <v>333</v>
      </c>
    </row>
    <row r="114" spans="1:11" ht="14.4" customHeight="1" thickBot="1" x14ac:dyDescent="0.35">
      <c r="A114" s="626" t="s">
        <v>440</v>
      </c>
      <c r="B114" s="604">
        <v>0</v>
      </c>
      <c r="C114" s="604">
        <v>0.82</v>
      </c>
      <c r="D114" s="605">
        <v>0.82</v>
      </c>
      <c r="E114" s="614" t="s">
        <v>333</v>
      </c>
      <c r="F114" s="604">
        <v>0</v>
      </c>
      <c r="G114" s="605">
        <v>0</v>
      </c>
      <c r="H114" s="607">
        <v>4.9406564584124654E-324</v>
      </c>
      <c r="I114" s="604">
        <v>2.9643938750474793E-323</v>
      </c>
      <c r="J114" s="605">
        <v>2.9643938750474793E-323</v>
      </c>
      <c r="K114" s="615" t="s">
        <v>333</v>
      </c>
    </row>
    <row r="115" spans="1:11" ht="14.4" customHeight="1" thickBot="1" x14ac:dyDescent="0.35">
      <c r="A115" s="623" t="s">
        <v>48</v>
      </c>
      <c r="B115" s="604">
        <v>37804.989804158096</v>
      </c>
      <c r="C115" s="604">
        <v>40019.373469999999</v>
      </c>
      <c r="D115" s="605">
        <v>2214.38366584197</v>
      </c>
      <c r="E115" s="606">
        <v>1.058573846397</v>
      </c>
      <c r="F115" s="604">
        <v>39635</v>
      </c>
      <c r="G115" s="605">
        <v>19817.5</v>
      </c>
      <c r="H115" s="607">
        <v>3230.1609199999998</v>
      </c>
      <c r="I115" s="604">
        <v>19375.99813</v>
      </c>
      <c r="J115" s="605">
        <v>-441.50186999998198</v>
      </c>
      <c r="K115" s="608">
        <v>0.48886080812400001</v>
      </c>
    </row>
    <row r="116" spans="1:11" ht="14.4" customHeight="1" thickBot="1" x14ac:dyDescent="0.35">
      <c r="A116" s="629" t="s">
        <v>441</v>
      </c>
      <c r="B116" s="609">
        <v>28024.999999998501</v>
      </c>
      <c r="C116" s="609">
        <v>29828.992999999999</v>
      </c>
      <c r="D116" s="610">
        <v>1803.9930000015599</v>
      </c>
      <c r="E116" s="617">
        <v>1.0643708474569999</v>
      </c>
      <c r="F116" s="609">
        <v>29384</v>
      </c>
      <c r="G116" s="610">
        <v>14692</v>
      </c>
      <c r="H116" s="612">
        <v>2393.0929999999998</v>
      </c>
      <c r="I116" s="609">
        <v>14355.305</v>
      </c>
      <c r="J116" s="610">
        <v>-336.69499999998499</v>
      </c>
      <c r="K116" s="616">
        <v>0.48854155322600001</v>
      </c>
    </row>
    <row r="117" spans="1:11" ht="14.4" customHeight="1" thickBot="1" x14ac:dyDescent="0.35">
      <c r="A117" s="625" t="s">
        <v>442</v>
      </c>
      <c r="B117" s="609">
        <v>27938.999999998501</v>
      </c>
      <c r="C117" s="609">
        <v>29676.623</v>
      </c>
      <c r="D117" s="610">
        <v>1737.6230000015501</v>
      </c>
      <c r="E117" s="617">
        <v>1.0621934571739999</v>
      </c>
      <c r="F117" s="609">
        <v>29285</v>
      </c>
      <c r="G117" s="610">
        <v>14642.5</v>
      </c>
      <c r="H117" s="612">
        <v>2384.5810000000001</v>
      </c>
      <c r="I117" s="609">
        <v>14287.986000000001</v>
      </c>
      <c r="J117" s="610">
        <v>-354.51399999998802</v>
      </c>
      <c r="K117" s="616">
        <v>0.48789434864199999</v>
      </c>
    </row>
    <row r="118" spans="1:11" ht="14.4" customHeight="1" thickBot="1" x14ac:dyDescent="0.35">
      <c r="A118" s="626" t="s">
        <v>443</v>
      </c>
      <c r="B118" s="604">
        <v>27938.999999998501</v>
      </c>
      <c r="C118" s="604">
        <v>29676.623</v>
      </c>
      <c r="D118" s="605">
        <v>1737.6230000015501</v>
      </c>
      <c r="E118" s="606">
        <v>1.0621934571739999</v>
      </c>
      <c r="F118" s="604">
        <v>29285</v>
      </c>
      <c r="G118" s="605">
        <v>14642.5</v>
      </c>
      <c r="H118" s="607">
        <v>2384.5810000000001</v>
      </c>
      <c r="I118" s="604">
        <v>14287.986000000001</v>
      </c>
      <c r="J118" s="605">
        <v>-354.51399999998802</v>
      </c>
      <c r="K118" s="608">
        <v>0.48789434864199999</v>
      </c>
    </row>
    <row r="119" spans="1:11" ht="14.4" customHeight="1" thickBot="1" x14ac:dyDescent="0.35">
      <c r="A119" s="625" t="s">
        <v>444</v>
      </c>
      <c r="B119" s="609">
        <v>0</v>
      </c>
      <c r="C119" s="609">
        <v>50.183</v>
      </c>
      <c r="D119" s="610">
        <v>50.183</v>
      </c>
      <c r="E119" s="611" t="s">
        <v>333</v>
      </c>
      <c r="F119" s="609">
        <v>0</v>
      </c>
      <c r="G119" s="610">
        <v>0</v>
      </c>
      <c r="H119" s="612">
        <v>3.7120000000000002</v>
      </c>
      <c r="I119" s="609">
        <v>35.823999999999998</v>
      </c>
      <c r="J119" s="610">
        <v>35.823999999999998</v>
      </c>
      <c r="K119" s="613" t="s">
        <v>333</v>
      </c>
    </row>
    <row r="120" spans="1:11" ht="14.4" customHeight="1" thickBot="1" x14ac:dyDescent="0.35">
      <c r="A120" s="626" t="s">
        <v>445</v>
      </c>
      <c r="B120" s="604">
        <v>0</v>
      </c>
      <c r="C120" s="604">
        <v>50.183</v>
      </c>
      <c r="D120" s="605">
        <v>50.183</v>
      </c>
      <c r="E120" s="614" t="s">
        <v>333</v>
      </c>
      <c r="F120" s="604">
        <v>0</v>
      </c>
      <c r="G120" s="605">
        <v>0</v>
      </c>
      <c r="H120" s="607">
        <v>3.7120000000000002</v>
      </c>
      <c r="I120" s="604">
        <v>35.823999999999998</v>
      </c>
      <c r="J120" s="605">
        <v>35.823999999999998</v>
      </c>
      <c r="K120" s="615" t="s">
        <v>333</v>
      </c>
    </row>
    <row r="121" spans="1:11" ht="14.4" customHeight="1" thickBot="1" x14ac:dyDescent="0.35">
      <c r="A121" s="625" t="s">
        <v>446</v>
      </c>
      <c r="B121" s="609">
        <v>85.999999999994998</v>
      </c>
      <c r="C121" s="609">
        <v>48.9</v>
      </c>
      <c r="D121" s="610">
        <v>-37.099999999994999</v>
      </c>
      <c r="E121" s="617">
        <v>0.56860465116199999</v>
      </c>
      <c r="F121" s="609">
        <v>0</v>
      </c>
      <c r="G121" s="610">
        <v>0</v>
      </c>
      <c r="H121" s="612">
        <v>4.8</v>
      </c>
      <c r="I121" s="609">
        <v>25.625</v>
      </c>
      <c r="J121" s="610">
        <v>25.625</v>
      </c>
      <c r="K121" s="613" t="s">
        <v>333</v>
      </c>
    </row>
    <row r="122" spans="1:11" ht="14.4" customHeight="1" thickBot="1" x14ac:dyDescent="0.35">
      <c r="A122" s="626" t="s">
        <v>447</v>
      </c>
      <c r="B122" s="604">
        <v>85.999999999994998</v>
      </c>
      <c r="C122" s="604">
        <v>48.9</v>
      </c>
      <c r="D122" s="605">
        <v>-37.099999999994999</v>
      </c>
      <c r="E122" s="606">
        <v>0.56860465116199999</v>
      </c>
      <c r="F122" s="604">
        <v>0</v>
      </c>
      <c r="G122" s="605">
        <v>0</v>
      </c>
      <c r="H122" s="607">
        <v>4.8</v>
      </c>
      <c r="I122" s="604">
        <v>25.625</v>
      </c>
      <c r="J122" s="605">
        <v>25.625</v>
      </c>
      <c r="K122" s="615" t="s">
        <v>333</v>
      </c>
    </row>
    <row r="123" spans="1:11" ht="14.4" customHeight="1" thickBot="1" x14ac:dyDescent="0.35">
      <c r="A123" s="625" t="s">
        <v>448</v>
      </c>
      <c r="B123" s="609">
        <v>0</v>
      </c>
      <c r="C123" s="609">
        <v>53.286999999999999</v>
      </c>
      <c r="D123" s="610">
        <v>53.286999999999999</v>
      </c>
      <c r="E123" s="611" t="s">
        <v>333</v>
      </c>
      <c r="F123" s="609">
        <v>98.999999999997996</v>
      </c>
      <c r="G123" s="610">
        <v>49.499999999998998</v>
      </c>
      <c r="H123" s="612">
        <v>4.9406564584124654E-324</v>
      </c>
      <c r="I123" s="609">
        <v>5.87</v>
      </c>
      <c r="J123" s="610">
        <v>-43.629999999999001</v>
      </c>
      <c r="K123" s="616">
        <v>5.9292929292000002E-2</v>
      </c>
    </row>
    <row r="124" spans="1:11" ht="14.4" customHeight="1" thickBot="1" x14ac:dyDescent="0.35">
      <c r="A124" s="626" t="s">
        <v>449</v>
      </c>
      <c r="B124" s="604">
        <v>0</v>
      </c>
      <c r="C124" s="604">
        <v>53.286999999999999</v>
      </c>
      <c r="D124" s="605">
        <v>53.286999999999999</v>
      </c>
      <c r="E124" s="614" t="s">
        <v>333</v>
      </c>
      <c r="F124" s="604">
        <v>98.999999999997996</v>
      </c>
      <c r="G124" s="605">
        <v>49.499999999998998</v>
      </c>
      <c r="H124" s="607">
        <v>4.9406564584124654E-324</v>
      </c>
      <c r="I124" s="604">
        <v>5.87</v>
      </c>
      <c r="J124" s="605">
        <v>-43.629999999999001</v>
      </c>
      <c r="K124" s="608">
        <v>5.9292929292000002E-2</v>
      </c>
    </row>
    <row r="125" spans="1:11" ht="14.4" customHeight="1" thickBot="1" x14ac:dyDescent="0.35">
      <c r="A125" s="624" t="s">
        <v>450</v>
      </c>
      <c r="B125" s="604">
        <v>9499.9898041596098</v>
      </c>
      <c r="C125" s="604">
        <v>9893.0796900000005</v>
      </c>
      <c r="D125" s="605">
        <v>393.08988584039599</v>
      </c>
      <c r="E125" s="606">
        <v>1.0413779271279999</v>
      </c>
      <c r="F125" s="604">
        <v>9958</v>
      </c>
      <c r="G125" s="605">
        <v>4979</v>
      </c>
      <c r="H125" s="607">
        <v>813.22233000000006</v>
      </c>
      <c r="I125" s="604">
        <v>4877.7536600000003</v>
      </c>
      <c r="J125" s="605">
        <v>-101.24633999999701</v>
      </c>
      <c r="K125" s="608">
        <v>0.48983266318500002</v>
      </c>
    </row>
    <row r="126" spans="1:11" ht="14.4" customHeight="1" thickBot="1" x14ac:dyDescent="0.35">
      <c r="A126" s="625" t="s">
        <v>451</v>
      </c>
      <c r="B126" s="609">
        <v>2514.9999806422502</v>
      </c>
      <c r="C126" s="609">
        <v>2678.4363800000001</v>
      </c>
      <c r="D126" s="610">
        <v>163.43639935774701</v>
      </c>
      <c r="E126" s="617">
        <v>1.0649846523319999</v>
      </c>
      <c r="F126" s="609">
        <v>2636</v>
      </c>
      <c r="G126" s="610">
        <v>1318</v>
      </c>
      <c r="H126" s="612">
        <v>214.94907000000001</v>
      </c>
      <c r="I126" s="609">
        <v>1290.3949</v>
      </c>
      <c r="J126" s="610">
        <v>-27.605099999998998</v>
      </c>
      <c r="K126" s="616">
        <v>0.48952765553799998</v>
      </c>
    </row>
    <row r="127" spans="1:11" ht="14.4" customHeight="1" thickBot="1" x14ac:dyDescent="0.35">
      <c r="A127" s="626" t="s">
        <v>452</v>
      </c>
      <c r="B127" s="604">
        <v>2514.9999806422502</v>
      </c>
      <c r="C127" s="604">
        <v>2678.4363800000001</v>
      </c>
      <c r="D127" s="605">
        <v>163.43639935774701</v>
      </c>
      <c r="E127" s="606">
        <v>1.0649846523319999</v>
      </c>
      <c r="F127" s="604">
        <v>2636</v>
      </c>
      <c r="G127" s="605">
        <v>1318</v>
      </c>
      <c r="H127" s="607">
        <v>214.94907000000001</v>
      </c>
      <c r="I127" s="604">
        <v>1290.3949</v>
      </c>
      <c r="J127" s="605">
        <v>-27.605099999998998</v>
      </c>
      <c r="K127" s="608">
        <v>0.48952765553799998</v>
      </c>
    </row>
    <row r="128" spans="1:11" ht="14.4" customHeight="1" thickBot="1" x14ac:dyDescent="0.35">
      <c r="A128" s="625" t="s">
        <v>453</v>
      </c>
      <c r="B128" s="609">
        <v>6984.9898235173596</v>
      </c>
      <c r="C128" s="609">
        <v>7214.6433100000004</v>
      </c>
      <c r="D128" s="610">
        <v>229.65348648264899</v>
      </c>
      <c r="E128" s="617">
        <v>1.0328781418840001</v>
      </c>
      <c r="F128" s="609">
        <v>7322</v>
      </c>
      <c r="G128" s="610">
        <v>3661</v>
      </c>
      <c r="H128" s="612">
        <v>598.27326000000005</v>
      </c>
      <c r="I128" s="609">
        <v>3587.3587600000001</v>
      </c>
      <c r="J128" s="610">
        <v>-73.641239999996998</v>
      </c>
      <c r="K128" s="616">
        <v>0.48994246927000001</v>
      </c>
    </row>
    <row r="129" spans="1:11" ht="14.4" customHeight="1" thickBot="1" x14ac:dyDescent="0.35">
      <c r="A129" s="626" t="s">
        <v>454</v>
      </c>
      <c r="B129" s="604">
        <v>6984.9898235173596</v>
      </c>
      <c r="C129" s="604">
        <v>7214.6433100000004</v>
      </c>
      <c r="D129" s="605">
        <v>229.65348648264899</v>
      </c>
      <c r="E129" s="606">
        <v>1.0328781418840001</v>
      </c>
      <c r="F129" s="604">
        <v>7322</v>
      </c>
      <c r="G129" s="605">
        <v>3661</v>
      </c>
      <c r="H129" s="607">
        <v>598.27326000000005</v>
      </c>
      <c r="I129" s="604">
        <v>3587.3587600000001</v>
      </c>
      <c r="J129" s="605">
        <v>-73.641239999996998</v>
      </c>
      <c r="K129" s="608">
        <v>0.48994246927000001</v>
      </c>
    </row>
    <row r="130" spans="1:11" ht="14.4" customHeight="1" thickBot="1" x14ac:dyDescent="0.35">
      <c r="A130" s="624" t="s">
        <v>455</v>
      </c>
      <c r="B130" s="604">
        <v>279.99999999998499</v>
      </c>
      <c r="C130" s="604">
        <v>297.30077999999997</v>
      </c>
      <c r="D130" s="605">
        <v>17.300780000014999</v>
      </c>
      <c r="E130" s="606">
        <v>1.0617885</v>
      </c>
      <c r="F130" s="604">
        <v>293</v>
      </c>
      <c r="G130" s="605">
        <v>146.5</v>
      </c>
      <c r="H130" s="607">
        <v>23.845590000000001</v>
      </c>
      <c r="I130" s="604">
        <v>142.93947</v>
      </c>
      <c r="J130" s="605">
        <v>-3.5605299999989999</v>
      </c>
      <c r="K130" s="608">
        <v>0.48784802047699999</v>
      </c>
    </row>
    <row r="131" spans="1:11" ht="14.4" customHeight="1" thickBot="1" x14ac:dyDescent="0.35">
      <c r="A131" s="625" t="s">
        <v>456</v>
      </c>
      <c r="B131" s="609">
        <v>279.99999999998499</v>
      </c>
      <c r="C131" s="609">
        <v>297.30077999999997</v>
      </c>
      <c r="D131" s="610">
        <v>17.300780000014999</v>
      </c>
      <c r="E131" s="617">
        <v>1.0617885</v>
      </c>
      <c r="F131" s="609">
        <v>293</v>
      </c>
      <c r="G131" s="610">
        <v>146.5</v>
      </c>
      <c r="H131" s="612">
        <v>23.845590000000001</v>
      </c>
      <c r="I131" s="609">
        <v>142.93947</v>
      </c>
      <c r="J131" s="610">
        <v>-3.5605299999989999</v>
      </c>
      <c r="K131" s="616">
        <v>0.48784802047699999</v>
      </c>
    </row>
    <row r="132" spans="1:11" ht="14.4" customHeight="1" thickBot="1" x14ac:dyDescent="0.35">
      <c r="A132" s="626" t="s">
        <v>457</v>
      </c>
      <c r="B132" s="604">
        <v>279.99999999998499</v>
      </c>
      <c r="C132" s="604">
        <v>297.30077999999997</v>
      </c>
      <c r="D132" s="605">
        <v>17.300780000014999</v>
      </c>
      <c r="E132" s="606">
        <v>1.0617885</v>
      </c>
      <c r="F132" s="604">
        <v>293</v>
      </c>
      <c r="G132" s="605">
        <v>146.5</v>
      </c>
      <c r="H132" s="607">
        <v>23.845590000000001</v>
      </c>
      <c r="I132" s="604">
        <v>142.93947</v>
      </c>
      <c r="J132" s="605">
        <v>-3.5605299999989999</v>
      </c>
      <c r="K132" s="608">
        <v>0.48784802047699999</v>
      </c>
    </row>
    <row r="133" spans="1:11" ht="14.4" customHeight="1" thickBot="1" x14ac:dyDescent="0.35">
      <c r="A133" s="623" t="s">
        <v>458</v>
      </c>
      <c r="B133" s="604">
        <v>0</v>
      </c>
      <c r="C133" s="604">
        <v>180.44399999999999</v>
      </c>
      <c r="D133" s="605">
        <v>180.44399999999999</v>
      </c>
      <c r="E133" s="614" t="s">
        <v>333</v>
      </c>
      <c r="F133" s="604">
        <v>0</v>
      </c>
      <c r="G133" s="605">
        <v>0</v>
      </c>
      <c r="H133" s="607">
        <v>28.162420000000001</v>
      </c>
      <c r="I133" s="604">
        <v>93.582419999999999</v>
      </c>
      <c r="J133" s="605">
        <v>93.582419999999999</v>
      </c>
      <c r="K133" s="615" t="s">
        <v>333</v>
      </c>
    </row>
    <row r="134" spans="1:11" ht="14.4" customHeight="1" thickBot="1" x14ac:dyDescent="0.35">
      <c r="A134" s="624" t="s">
        <v>459</v>
      </c>
      <c r="B134" s="604">
        <v>4.9406564584124654E-324</v>
      </c>
      <c r="C134" s="604">
        <v>47.778999999999002</v>
      </c>
      <c r="D134" s="605">
        <v>47.778999999999002</v>
      </c>
      <c r="E134" s="614" t="s">
        <v>339</v>
      </c>
      <c r="F134" s="604">
        <v>0</v>
      </c>
      <c r="G134" s="605">
        <v>0</v>
      </c>
      <c r="H134" s="607">
        <v>4.9406564584124654E-324</v>
      </c>
      <c r="I134" s="604">
        <v>2.9643938750474793E-323</v>
      </c>
      <c r="J134" s="605">
        <v>2.9643938750474793E-323</v>
      </c>
      <c r="K134" s="615" t="s">
        <v>333</v>
      </c>
    </row>
    <row r="135" spans="1:11" ht="14.4" customHeight="1" thickBot="1" x14ac:dyDescent="0.35">
      <c r="A135" s="625" t="s">
        <v>460</v>
      </c>
      <c r="B135" s="609">
        <v>4.9406564584124654E-324</v>
      </c>
      <c r="C135" s="609">
        <v>47.778999999999002</v>
      </c>
      <c r="D135" s="610">
        <v>47.778999999999002</v>
      </c>
      <c r="E135" s="611" t="s">
        <v>339</v>
      </c>
      <c r="F135" s="609">
        <v>0</v>
      </c>
      <c r="G135" s="610">
        <v>0</v>
      </c>
      <c r="H135" s="612">
        <v>4.9406564584124654E-324</v>
      </c>
      <c r="I135" s="609">
        <v>2.9643938750474793E-323</v>
      </c>
      <c r="J135" s="610">
        <v>2.9643938750474793E-323</v>
      </c>
      <c r="K135" s="613" t="s">
        <v>333</v>
      </c>
    </row>
    <row r="136" spans="1:11" ht="14.4" customHeight="1" thickBot="1" x14ac:dyDescent="0.35">
      <c r="A136" s="626" t="s">
        <v>461</v>
      </c>
      <c r="B136" s="604">
        <v>4.9406564584124654E-324</v>
      </c>
      <c r="C136" s="604">
        <v>47.778999999999002</v>
      </c>
      <c r="D136" s="605">
        <v>47.778999999999002</v>
      </c>
      <c r="E136" s="614" t="s">
        <v>339</v>
      </c>
      <c r="F136" s="604">
        <v>0</v>
      </c>
      <c r="G136" s="605">
        <v>0</v>
      </c>
      <c r="H136" s="607">
        <v>4.9406564584124654E-324</v>
      </c>
      <c r="I136" s="604">
        <v>2.9643938750474793E-323</v>
      </c>
      <c r="J136" s="605">
        <v>2.9643938750474793E-323</v>
      </c>
      <c r="K136" s="615" t="s">
        <v>333</v>
      </c>
    </row>
    <row r="137" spans="1:11" ht="14.4" customHeight="1" thickBot="1" x14ac:dyDescent="0.35">
      <c r="A137" s="624" t="s">
        <v>462</v>
      </c>
      <c r="B137" s="604">
        <v>0</v>
      </c>
      <c r="C137" s="604">
        <v>132.66499999999999</v>
      </c>
      <c r="D137" s="605">
        <v>132.66499999999999</v>
      </c>
      <c r="E137" s="614" t="s">
        <v>333</v>
      </c>
      <c r="F137" s="604">
        <v>0</v>
      </c>
      <c r="G137" s="605">
        <v>0</v>
      </c>
      <c r="H137" s="607">
        <v>28.162420000000001</v>
      </c>
      <c r="I137" s="604">
        <v>93.582419999999999</v>
      </c>
      <c r="J137" s="605">
        <v>93.582419999999999</v>
      </c>
      <c r="K137" s="615" t="s">
        <v>333</v>
      </c>
    </row>
    <row r="138" spans="1:11" ht="14.4" customHeight="1" thickBot="1" x14ac:dyDescent="0.35">
      <c r="A138" s="625" t="s">
        <v>463</v>
      </c>
      <c r="B138" s="609">
        <v>0</v>
      </c>
      <c r="C138" s="609">
        <v>104.49299999999999</v>
      </c>
      <c r="D138" s="610">
        <v>104.49299999999999</v>
      </c>
      <c r="E138" s="611" t="s">
        <v>333</v>
      </c>
      <c r="F138" s="609">
        <v>0</v>
      </c>
      <c r="G138" s="610">
        <v>0</v>
      </c>
      <c r="H138" s="612">
        <v>10.8</v>
      </c>
      <c r="I138" s="609">
        <v>52.92</v>
      </c>
      <c r="J138" s="610">
        <v>52.92</v>
      </c>
      <c r="K138" s="613" t="s">
        <v>333</v>
      </c>
    </row>
    <row r="139" spans="1:11" ht="14.4" customHeight="1" thickBot="1" x14ac:dyDescent="0.35">
      <c r="A139" s="626" t="s">
        <v>464</v>
      </c>
      <c r="B139" s="604">
        <v>4.9406564584124654E-324</v>
      </c>
      <c r="C139" s="604">
        <v>-3.4820000000000002</v>
      </c>
      <c r="D139" s="605">
        <v>-3.4820000000000002</v>
      </c>
      <c r="E139" s="614" t="s">
        <v>339</v>
      </c>
      <c r="F139" s="604">
        <v>0</v>
      </c>
      <c r="G139" s="605">
        <v>0</v>
      </c>
      <c r="H139" s="607">
        <v>4.9406564584124654E-324</v>
      </c>
      <c r="I139" s="604">
        <v>2.9643938750474793E-323</v>
      </c>
      <c r="J139" s="605">
        <v>2.9643938750474793E-323</v>
      </c>
      <c r="K139" s="615" t="s">
        <v>333</v>
      </c>
    </row>
    <row r="140" spans="1:11" ht="14.4" customHeight="1" thickBot="1" x14ac:dyDescent="0.35">
      <c r="A140" s="626" t="s">
        <v>465</v>
      </c>
      <c r="B140" s="604">
        <v>0</v>
      </c>
      <c r="C140" s="604">
        <v>76.474999999999994</v>
      </c>
      <c r="D140" s="605">
        <v>76.474999999999994</v>
      </c>
      <c r="E140" s="614" t="s">
        <v>333</v>
      </c>
      <c r="F140" s="604">
        <v>0</v>
      </c>
      <c r="G140" s="605">
        <v>0</v>
      </c>
      <c r="H140" s="607">
        <v>4.9406564584124654E-324</v>
      </c>
      <c r="I140" s="604">
        <v>21.72</v>
      </c>
      <c r="J140" s="605">
        <v>21.72</v>
      </c>
      <c r="K140" s="615" t="s">
        <v>333</v>
      </c>
    </row>
    <row r="141" spans="1:11" ht="14.4" customHeight="1" thickBot="1" x14ac:dyDescent="0.35">
      <c r="A141" s="626" t="s">
        <v>466</v>
      </c>
      <c r="B141" s="604">
        <v>0</v>
      </c>
      <c r="C141" s="604">
        <v>31.2</v>
      </c>
      <c r="D141" s="605">
        <v>31.2</v>
      </c>
      <c r="E141" s="614" t="s">
        <v>333</v>
      </c>
      <c r="F141" s="604">
        <v>0</v>
      </c>
      <c r="G141" s="605">
        <v>0</v>
      </c>
      <c r="H141" s="607">
        <v>10.8</v>
      </c>
      <c r="I141" s="604">
        <v>31.2</v>
      </c>
      <c r="J141" s="605">
        <v>31.2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0</v>
      </c>
      <c r="C142" s="604">
        <v>0.3</v>
      </c>
      <c r="D142" s="605">
        <v>0.3</v>
      </c>
      <c r="E142" s="614" t="s">
        <v>333</v>
      </c>
      <c r="F142" s="604">
        <v>0</v>
      </c>
      <c r="G142" s="605">
        <v>0</v>
      </c>
      <c r="H142" s="607">
        <v>4.9406564584124654E-324</v>
      </c>
      <c r="I142" s="604">
        <v>2.9643938750474793E-323</v>
      </c>
      <c r="J142" s="605">
        <v>2.9643938750474793E-323</v>
      </c>
      <c r="K142" s="615" t="s">
        <v>333</v>
      </c>
    </row>
    <row r="143" spans="1:11" ht="14.4" customHeight="1" thickBot="1" x14ac:dyDescent="0.35">
      <c r="A143" s="625" t="s">
        <v>468</v>
      </c>
      <c r="B143" s="609">
        <v>4.9406564584124654E-324</v>
      </c>
      <c r="C143" s="609">
        <v>4.9406564584124654E-324</v>
      </c>
      <c r="D143" s="610">
        <v>0</v>
      </c>
      <c r="E143" s="617">
        <v>1</v>
      </c>
      <c r="F143" s="609">
        <v>4.9406564584124654E-324</v>
      </c>
      <c r="G143" s="610">
        <v>0</v>
      </c>
      <c r="H143" s="612">
        <v>14.354419999999999</v>
      </c>
      <c r="I143" s="609">
        <v>14.354419999999999</v>
      </c>
      <c r="J143" s="610">
        <v>14.354419999999999</v>
      </c>
      <c r="K143" s="613" t="s">
        <v>339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14.354419999999999</v>
      </c>
      <c r="I144" s="604">
        <v>14.354419999999999</v>
      </c>
      <c r="J144" s="605">
        <v>14.354419999999999</v>
      </c>
      <c r="K144" s="615" t="s">
        <v>339</v>
      </c>
    </row>
    <row r="145" spans="1:11" ht="14.4" customHeight="1" thickBot="1" x14ac:dyDescent="0.35">
      <c r="A145" s="628" t="s">
        <v>470</v>
      </c>
      <c r="B145" s="604">
        <v>0</v>
      </c>
      <c r="C145" s="604">
        <v>28.172000000000001</v>
      </c>
      <c r="D145" s="605">
        <v>28.172000000000001</v>
      </c>
      <c r="E145" s="614" t="s">
        <v>333</v>
      </c>
      <c r="F145" s="604">
        <v>0</v>
      </c>
      <c r="G145" s="605">
        <v>0</v>
      </c>
      <c r="H145" s="607">
        <v>0.4</v>
      </c>
      <c r="I145" s="604">
        <v>20.8</v>
      </c>
      <c r="J145" s="605">
        <v>20.8</v>
      </c>
      <c r="K145" s="615" t="s">
        <v>333</v>
      </c>
    </row>
    <row r="146" spans="1:11" ht="14.4" customHeight="1" thickBot="1" x14ac:dyDescent="0.35">
      <c r="A146" s="626" t="s">
        <v>471</v>
      </c>
      <c r="B146" s="604">
        <v>0</v>
      </c>
      <c r="C146" s="604">
        <v>28.172000000000001</v>
      </c>
      <c r="D146" s="605">
        <v>28.172000000000001</v>
      </c>
      <c r="E146" s="614" t="s">
        <v>333</v>
      </c>
      <c r="F146" s="604">
        <v>0</v>
      </c>
      <c r="G146" s="605">
        <v>0</v>
      </c>
      <c r="H146" s="607">
        <v>0.4</v>
      </c>
      <c r="I146" s="604">
        <v>20.8</v>
      </c>
      <c r="J146" s="605">
        <v>20.8</v>
      </c>
      <c r="K146" s="615" t="s">
        <v>333</v>
      </c>
    </row>
    <row r="147" spans="1:11" ht="14.4" customHeight="1" thickBot="1" x14ac:dyDescent="0.35">
      <c r="A147" s="628" t="s">
        <v>472</v>
      </c>
      <c r="B147" s="604">
        <v>4.9406564584124654E-324</v>
      </c>
      <c r="C147" s="604">
        <v>4.9406564584124654E-324</v>
      </c>
      <c r="D147" s="605">
        <v>0</v>
      </c>
      <c r="E147" s="606">
        <v>1</v>
      </c>
      <c r="F147" s="604">
        <v>4.9406564584124654E-324</v>
      </c>
      <c r="G147" s="605">
        <v>0</v>
      </c>
      <c r="H147" s="607">
        <v>4.9406564584124654E-324</v>
      </c>
      <c r="I147" s="604">
        <v>2.9</v>
      </c>
      <c r="J147" s="605">
        <v>2.9</v>
      </c>
      <c r="K147" s="615" t="s">
        <v>339</v>
      </c>
    </row>
    <row r="148" spans="1:11" ht="14.4" customHeight="1" thickBot="1" x14ac:dyDescent="0.35">
      <c r="A148" s="626" t="s">
        <v>473</v>
      </c>
      <c r="B148" s="604">
        <v>4.9406564584124654E-324</v>
      </c>
      <c r="C148" s="604">
        <v>4.9406564584124654E-324</v>
      </c>
      <c r="D148" s="605">
        <v>0</v>
      </c>
      <c r="E148" s="606">
        <v>1</v>
      </c>
      <c r="F148" s="604">
        <v>4.9406564584124654E-324</v>
      </c>
      <c r="G148" s="605">
        <v>0</v>
      </c>
      <c r="H148" s="607">
        <v>4.9406564584124654E-324</v>
      </c>
      <c r="I148" s="604">
        <v>2.9</v>
      </c>
      <c r="J148" s="605">
        <v>2.9</v>
      </c>
      <c r="K148" s="615" t="s">
        <v>339</v>
      </c>
    </row>
    <row r="149" spans="1:11" ht="14.4" customHeight="1" thickBot="1" x14ac:dyDescent="0.35">
      <c r="A149" s="628" t="s">
        <v>474</v>
      </c>
      <c r="B149" s="604">
        <v>4.9406564584124654E-324</v>
      </c>
      <c r="C149" s="604">
        <v>4.9406564584124654E-324</v>
      </c>
      <c r="D149" s="605">
        <v>0</v>
      </c>
      <c r="E149" s="606">
        <v>1</v>
      </c>
      <c r="F149" s="604">
        <v>4.9406564584124654E-324</v>
      </c>
      <c r="G149" s="605">
        <v>0</v>
      </c>
      <c r="H149" s="607">
        <v>2.6080000000000001</v>
      </c>
      <c r="I149" s="604">
        <v>2.6080000000000001</v>
      </c>
      <c r="J149" s="605">
        <v>2.6080000000000001</v>
      </c>
      <c r="K149" s="615" t="s">
        <v>339</v>
      </c>
    </row>
    <row r="150" spans="1:11" ht="14.4" customHeight="1" thickBot="1" x14ac:dyDescent="0.35">
      <c r="A150" s="626" t="s">
        <v>475</v>
      </c>
      <c r="B150" s="604">
        <v>4.9406564584124654E-324</v>
      </c>
      <c r="C150" s="604">
        <v>4.9406564584124654E-324</v>
      </c>
      <c r="D150" s="605">
        <v>0</v>
      </c>
      <c r="E150" s="606">
        <v>1</v>
      </c>
      <c r="F150" s="604">
        <v>4.9406564584124654E-324</v>
      </c>
      <c r="G150" s="605">
        <v>0</v>
      </c>
      <c r="H150" s="607">
        <v>2.6080000000000001</v>
      </c>
      <c r="I150" s="604">
        <v>2.6080000000000001</v>
      </c>
      <c r="J150" s="605">
        <v>2.6080000000000001</v>
      </c>
      <c r="K150" s="615" t="s">
        <v>339</v>
      </c>
    </row>
    <row r="151" spans="1:11" ht="14.4" customHeight="1" thickBot="1" x14ac:dyDescent="0.35">
      <c r="A151" s="623" t="s">
        <v>476</v>
      </c>
      <c r="B151" s="604">
        <v>1225.99999999993</v>
      </c>
      <c r="C151" s="604">
        <v>1360.6953000000001</v>
      </c>
      <c r="D151" s="605">
        <v>134.69530000006699</v>
      </c>
      <c r="E151" s="606">
        <v>1.1098656606849999</v>
      </c>
      <c r="F151" s="604">
        <v>1104.9909964390899</v>
      </c>
      <c r="G151" s="605">
        <v>552.49549821954702</v>
      </c>
      <c r="H151" s="607">
        <v>104.8098</v>
      </c>
      <c r="I151" s="604">
        <v>644.45540000000096</v>
      </c>
      <c r="J151" s="605">
        <v>91.959901780452995</v>
      </c>
      <c r="K151" s="608">
        <v>0.58322230866699998</v>
      </c>
    </row>
    <row r="152" spans="1:11" ht="14.4" customHeight="1" thickBot="1" x14ac:dyDescent="0.35">
      <c r="A152" s="624" t="s">
        <v>477</v>
      </c>
      <c r="B152" s="604">
        <v>1225.99999999993</v>
      </c>
      <c r="C152" s="604">
        <v>1090.992</v>
      </c>
      <c r="D152" s="605">
        <v>-135.00799999993299</v>
      </c>
      <c r="E152" s="606">
        <v>0.88987928221799995</v>
      </c>
      <c r="F152" s="604">
        <v>1074.9909964390899</v>
      </c>
      <c r="G152" s="605">
        <v>537.49549821954702</v>
      </c>
      <c r="H152" s="607">
        <v>87.674999999999997</v>
      </c>
      <c r="I152" s="604">
        <v>527.01800000000003</v>
      </c>
      <c r="J152" s="605">
        <v>-10.477498219546</v>
      </c>
      <c r="K152" s="608">
        <v>0.49025340839600001</v>
      </c>
    </row>
    <row r="153" spans="1:11" ht="14.4" customHeight="1" thickBot="1" x14ac:dyDescent="0.35">
      <c r="A153" s="625" t="s">
        <v>478</v>
      </c>
      <c r="B153" s="609">
        <v>1225.99999999993</v>
      </c>
      <c r="C153" s="609">
        <v>1089.4880000000001</v>
      </c>
      <c r="D153" s="610">
        <v>-136.51199999993301</v>
      </c>
      <c r="E153" s="617">
        <v>0.88865252854800003</v>
      </c>
      <c r="F153" s="609">
        <v>1074.9909964390899</v>
      </c>
      <c r="G153" s="610">
        <v>537.49549821954702</v>
      </c>
      <c r="H153" s="612">
        <v>87.674999999999997</v>
      </c>
      <c r="I153" s="609">
        <v>523.32799999999997</v>
      </c>
      <c r="J153" s="610">
        <v>-14.167498219545999</v>
      </c>
      <c r="K153" s="616">
        <v>0.48682082150700001</v>
      </c>
    </row>
    <row r="154" spans="1:11" ht="14.4" customHeight="1" thickBot="1" x14ac:dyDescent="0.35">
      <c r="A154" s="626" t="s">
        <v>479</v>
      </c>
      <c r="B154" s="604">
        <v>80.999999999994998</v>
      </c>
      <c r="C154" s="604">
        <v>67.418999999999997</v>
      </c>
      <c r="D154" s="605">
        <v>-13.580999999995001</v>
      </c>
      <c r="E154" s="606">
        <v>0.83233333333299997</v>
      </c>
      <c r="F154" s="604">
        <v>61.997536753737002</v>
      </c>
      <c r="G154" s="605">
        <v>30.998768376868</v>
      </c>
      <c r="H154" s="607">
        <v>5.2290000000000001</v>
      </c>
      <c r="I154" s="604">
        <v>31.373999999999999</v>
      </c>
      <c r="J154" s="605">
        <v>0.375231623131</v>
      </c>
      <c r="K154" s="608">
        <v>0.50605236341199999</v>
      </c>
    </row>
    <row r="155" spans="1:11" ht="14.4" customHeight="1" thickBot="1" x14ac:dyDescent="0.35">
      <c r="A155" s="626" t="s">
        <v>480</v>
      </c>
      <c r="B155" s="604">
        <v>140.99999999999201</v>
      </c>
      <c r="C155" s="604">
        <v>140.78200000000001</v>
      </c>
      <c r="D155" s="605">
        <v>-0.21799999999200001</v>
      </c>
      <c r="E155" s="606">
        <v>0.99845390070899998</v>
      </c>
      <c r="F155" s="604">
        <v>174.99999999999699</v>
      </c>
      <c r="G155" s="605">
        <v>87.499999999997996</v>
      </c>
      <c r="H155" s="607">
        <v>11.73</v>
      </c>
      <c r="I155" s="604">
        <v>70.38</v>
      </c>
      <c r="J155" s="605">
        <v>-17.119999999998001</v>
      </c>
      <c r="K155" s="608">
        <v>0.40217142857100002</v>
      </c>
    </row>
    <row r="156" spans="1:11" ht="14.4" customHeight="1" thickBot="1" x14ac:dyDescent="0.35">
      <c r="A156" s="626" t="s">
        <v>481</v>
      </c>
      <c r="B156" s="604">
        <v>5.9999999999989999</v>
      </c>
      <c r="C156" s="604">
        <v>5.8330000000000002</v>
      </c>
      <c r="D156" s="605">
        <v>-0.166999999999</v>
      </c>
      <c r="E156" s="606">
        <v>0.97216666666600005</v>
      </c>
      <c r="F156" s="604">
        <v>3.0000250993719999</v>
      </c>
      <c r="G156" s="605">
        <v>1.500012549686</v>
      </c>
      <c r="H156" s="607">
        <v>1.224</v>
      </c>
      <c r="I156" s="604">
        <v>4.3559999999999999</v>
      </c>
      <c r="J156" s="605">
        <v>2.8559874503130001</v>
      </c>
      <c r="K156" s="608">
        <v>1.451987852005</v>
      </c>
    </row>
    <row r="157" spans="1:11" ht="14.4" customHeight="1" thickBot="1" x14ac:dyDescent="0.35">
      <c r="A157" s="626" t="s">
        <v>482</v>
      </c>
      <c r="B157" s="604">
        <v>697.99999999996203</v>
      </c>
      <c r="C157" s="604">
        <v>574.68499999999995</v>
      </c>
      <c r="D157" s="605">
        <v>-123.314999999962</v>
      </c>
      <c r="E157" s="606">
        <v>0.82333094555800002</v>
      </c>
      <c r="F157" s="604">
        <v>532.99343458599299</v>
      </c>
      <c r="G157" s="605">
        <v>266.49671729299598</v>
      </c>
      <c r="H157" s="607">
        <v>44.396999999999998</v>
      </c>
      <c r="I157" s="604">
        <v>266.38200000000001</v>
      </c>
      <c r="J157" s="605">
        <v>-0.114717292996</v>
      </c>
      <c r="K157" s="608">
        <v>0.49978476790600002</v>
      </c>
    </row>
    <row r="158" spans="1:11" ht="14.4" customHeight="1" thickBot="1" x14ac:dyDescent="0.35">
      <c r="A158" s="626" t="s">
        <v>483</v>
      </c>
      <c r="B158" s="604">
        <v>283.99999999998403</v>
      </c>
      <c r="C158" s="604">
        <v>284.339</v>
      </c>
      <c r="D158" s="605">
        <v>0.33900000001500002</v>
      </c>
      <c r="E158" s="606">
        <v>1.001193661971</v>
      </c>
      <c r="F158" s="604">
        <v>283.999999999995</v>
      </c>
      <c r="G158" s="605">
        <v>141.99999999999699</v>
      </c>
      <c r="H158" s="607">
        <v>23.687000000000001</v>
      </c>
      <c r="I158" s="604">
        <v>142.142</v>
      </c>
      <c r="J158" s="605">
        <v>0.142000000002</v>
      </c>
      <c r="K158" s="608">
        <v>0.50049999999999994</v>
      </c>
    </row>
    <row r="159" spans="1:11" ht="14.4" customHeight="1" thickBot="1" x14ac:dyDescent="0.35">
      <c r="A159" s="626" t="s">
        <v>484</v>
      </c>
      <c r="B159" s="604">
        <v>15.999999999999</v>
      </c>
      <c r="C159" s="604">
        <v>16.43</v>
      </c>
      <c r="D159" s="605">
        <v>0.43</v>
      </c>
      <c r="E159" s="606">
        <v>1.026875</v>
      </c>
      <c r="F159" s="604">
        <v>17.999999999999002</v>
      </c>
      <c r="G159" s="605">
        <v>8.9999999999989999</v>
      </c>
      <c r="H159" s="607">
        <v>1.4079999999999999</v>
      </c>
      <c r="I159" s="604">
        <v>8.6940000000000008</v>
      </c>
      <c r="J159" s="605">
        <v>-0.30599999999900002</v>
      </c>
      <c r="K159" s="608">
        <v>0.48299999999999998</v>
      </c>
    </row>
    <row r="160" spans="1:11" ht="14.4" customHeight="1" thickBot="1" x14ac:dyDescent="0.35">
      <c r="A160" s="625" t="s">
        <v>485</v>
      </c>
      <c r="B160" s="609">
        <v>4.9406564584124654E-324</v>
      </c>
      <c r="C160" s="609">
        <v>1.504</v>
      </c>
      <c r="D160" s="610">
        <v>1.504</v>
      </c>
      <c r="E160" s="611" t="s">
        <v>339</v>
      </c>
      <c r="F160" s="609">
        <v>0</v>
      </c>
      <c r="G160" s="610">
        <v>0</v>
      </c>
      <c r="H160" s="612">
        <v>4.9406564584124654E-324</v>
      </c>
      <c r="I160" s="609">
        <v>3.69</v>
      </c>
      <c r="J160" s="610">
        <v>3.69</v>
      </c>
      <c r="K160" s="613" t="s">
        <v>333</v>
      </c>
    </row>
    <row r="161" spans="1:11" ht="14.4" customHeight="1" thickBot="1" x14ac:dyDescent="0.35">
      <c r="A161" s="626" t="s">
        <v>486</v>
      </c>
      <c r="B161" s="604">
        <v>4.9406564584124654E-324</v>
      </c>
      <c r="C161" s="604">
        <v>1.504</v>
      </c>
      <c r="D161" s="605">
        <v>1.504</v>
      </c>
      <c r="E161" s="614" t="s">
        <v>339</v>
      </c>
      <c r="F161" s="604">
        <v>0</v>
      </c>
      <c r="G161" s="605">
        <v>0</v>
      </c>
      <c r="H161" s="607">
        <v>4.9406564584124654E-324</v>
      </c>
      <c r="I161" s="604">
        <v>3.69</v>
      </c>
      <c r="J161" s="605">
        <v>3.69</v>
      </c>
      <c r="K161" s="615" t="s">
        <v>333</v>
      </c>
    </row>
    <row r="162" spans="1:11" ht="14.4" customHeight="1" thickBot="1" x14ac:dyDescent="0.35">
      <c r="A162" s="624" t="s">
        <v>487</v>
      </c>
      <c r="B162" s="604">
        <v>0</v>
      </c>
      <c r="C162" s="604">
        <v>269.70330000000001</v>
      </c>
      <c r="D162" s="605">
        <v>269.70330000000001</v>
      </c>
      <c r="E162" s="614" t="s">
        <v>333</v>
      </c>
      <c r="F162" s="604">
        <v>30</v>
      </c>
      <c r="G162" s="605">
        <v>15</v>
      </c>
      <c r="H162" s="607">
        <v>17.134799999999998</v>
      </c>
      <c r="I162" s="604">
        <v>117.4374</v>
      </c>
      <c r="J162" s="605">
        <v>102.4374</v>
      </c>
      <c r="K162" s="608">
        <v>3.9145799999999999</v>
      </c>
    </row>
    <row r="163" spans="1:11" ht="14.4" customHeight="1" thickBot="1" x14ac:dyDescent="0.35">
      <c r="A163" s="625" t="s">
        <v>488</v>
      </c>
      <c r="B163" s="609">
        <v>0</v>
      </c>
      <c r="C163" s="609">
        <v>230.94553999999999</v>
      </c>
      <c r="D163" s="610">
        <v>230.94553999999999</v>
      </c>
      <c r="E163" s="611" t="s">
        <v>333</v>
      </c>
      <c r="F163" s="609">
        <v>30</v>
      </c>
      <c r="G163" s="610">
        <v>15</v>
      </c>
      <c r="H163" s="612">
        <v>17.134799999999998</v>
      </c>
      <c r="I163" s="609">
        <v>93.134399999999999</v>
      </c>
      <c r="J163" s="610">
        <v>78.134399999999999</v>
      </c>
      <c r="K163" s="616">
        <v>3.1044800000000001</v>
      </c>
    </row>
    <row r="164" spans="1:11" ht="14.4" customHeight="1" thickBot="1" x14ac:dyDescent="0.35">
      <c r="A164" s="626" t="s">
        <v>489</v>
      </c>
      <c r="B164" s="604">
        <v>0</v>
      </c>
      <c r="C164" s="604">
        <v>17.908000000000001</v>
      </c>
      <c r="D164" s="605">
        <v>17.908000000000001</v>
      </c>
      <c r="E164" s="614" t="s">
        <v>333</v>
      </c>
      <c r="F164" s="604">
        <v>30</v>
      </c>
      <c r="G164" s="605">
        <v>15</v>
      </c>
      <c r="H164" s="607">
        <v>17.134799999999998</v>
      </c>
      <c r="I164" s="604">
        <v>28.508800000000001</v>
      </c>
      <c r="J164" s="605">
        <v>13.508800000000001</v>
      </c>
      <c r="K164" s="608">
        <v>0.95029333333300003</v>
      </c>
    </row>
    <row r="165" spans="1:11" ht="14.4" customHeight="1" thickBot="1" x14ac:dyDescent="0.35">
      <c r="A165" s="626" t="s">
        <v>490</v>
      </c>
      <c r="B165" s="604">
        <v>0</v>
      </c>
      <c r="C165" s="604">
        <v>213.03754000000001</v>
      </c>
      <c r="D165" s="605">
        <v>213.03754000000001</v>
      </c>
      <c r="E165" s="614" t="s">
        <v>333</v>
      </c>
      <c r="F165" s="604">
        <v>0</v>
      </c>
      <c r="G165" s="605">
        <v>0</v>
      </c>
      <c r="H165" s="607">
        <v>4.9406564584124654E-324</v>
      </c>
      <c r="I165" s="604">
        <v>64.625600000000006</v>
      </c>
      <c r="J165" s="605">
        <v>64.625600000000006</v>
      </c>
      <c r="K165" s="615" t="s">
        <v>333</v>
      </c>
    </row>
    <row r="166" spans="1:11" ht="14.4" customHeight="1" thickBot="1" x14ac:dyDescent="0.35">
      <c r="A166" s="625" t="s">
        <v>491</v>
      </c>
      <c r="B166" s="609">
        <v>0</v>
      </c>
      <c r="C166" s="609">
        <v>22.39105</v>
      </c>
      <c r="D166" s="610">
        <v>22.39105</v>
      </c>
      <c r="E166" s="611" t="s">
        <v>333</v>
      </c>
      <c r="F166" s="609">
        <v>0</v>
      </c>
      <c r="G166" s="610">
        <v>0</v>
      </c>
      <c r="H166" s="612">
        <v>4.9406564584124654E-324</v>
      </c>
      <c r="I166" s="609">
        <v>3.7509999999999999</v>
      </c>
      <c r="J166" s="610">
        <v>3.7509999999999999</v>
      </c>
      <c r="K166" s="613" t="s">
        <v>333</v>
      </c>
    </row>
    <row r="167" spans="1:11" ht="14.4" customHeight="1" thickBot="1" x14ac:dyDescent="0.35">
      <c r="A167" s="626" t="s">
        <v>492</v>
      </c>
      <c r="B167" s="604">
        <v>4.9406564584124654E-324</v>
      </c>
      <c r="C167" s="604">
        <v>11.62205</v>
      </c>
      <c r="D167" s="605">
        <v>11.62205</v>
      </c>
      <c r="E167" s="614" t="s">
        <v>339</v>
      </c>
      <c r="F167" s="604">
        <v>0</v>
      </c>
      <c r="G167" s="605">
        <v>0</v>
      </c>
      <c r="H167" s="607">
        <v>4.9406564584124654E-324</v>
      </c>
      <c r="I167" s="604">
        <v>2.9643938750474793E-323</v>
      </c>
      <c r="J167" s="605">
        <v>2.9643938750474793E-323</v>
      </c>
      <c r="K167" s="615" t="s">
        <v>333</v>
      </c>
    </row>
    <row r="168" spans="1:11" ht="14.4" customHeight="1" thickBot="1" x14ac:dyDescent="0.35">
      <c r="A168" s="626" t="s">
        <v>493</v>
      </c>
      <c r="B168" s="604">
        <v>0</v>
      </c>
      <c r="C168" s="604">
        <v>10.769</v>
      </c>
      <c r="D168" s="605">
        <v>10.769</v>
      </c>
      <c r="E168" s="614" t="s">
        <v>333</v>
      </c>
      <c r="F168" s="604">
        <v>0</v>
      </c>
      <c r="G168" s="605">
        <v>0</v>
      </c>
      <c r="H168" s="607">
        <v>4.9406564584124654E-324</v>
      </c>
      <c r="I168" s="604">
        <v>3.7509999999999999</v>
      </c>
      <c r="J168" s="605">
        <v>3.7509999999999999</v>
      </c>
      <c r="K168" s="615" t="s">
        <v>333</v>
      </c>
    </row>
    <row r="169" spans="1:11" ht="14.4" customHeight="1" thickBot="1" x14ac:dyDescent="0.35">
      <c r="A169" s="625" t="s">
        <v>494</v>
      </c>
      <c r="B169" s="609">
        <v>4.9406564584124654E-324</v>
      </c>
      <c r="C169" s="609">
        <v>4.9406564584124654E-324</v>
      </c>
      <c r="D169" s="610">
        <v>0</v>
      </c>
      <c r="E169" s="617">
        <v>1</v>
      </c>
      <c r="F169" s="609">
        <v>4.9406564584124654E-324</v>
      </c>
      <c r="G169" s="610">
        <v>0</v>
      </c>
      <c r="H169" s="612">
        <v>4.9406564584124654E-324</v>
      </c>
      <c r="I169" s="609">
        <v>20.552</v>
      </c>
      <c r="J169" s="610">
        <v>20.552</v>
      </c>
      <c r="K169" s="613" t="s">
        <v>339</v>
      </c>
    </row>
    <row r="170" spans="1:11" ht="14.4" customHeight="1" thickBot="1" x14ac:dyDescent="0.35">
      <c r="A170" s="626" t="s">
        <v>495</v>
      </c>
      <c r="B170" s="604">
        <v>4.9406564584124654E-324</v>
      </c>
      <c r="C170" s="604">
        <v>4.9406564584124654E-324</v>
      </c>
      <c r="D170" s="605">
        <v>0</v>
      </c>
      <c r="E170" s="606">
        <v>1</v>
      </c>
      <c r="F170" s="604">
        <v>4.9406564584124654E-324</v>
      </c>
      <c r="G170" s="605">
        <v>0</v>
      </c>
      <c r="H170" s="607">
        <v>4.9406564584124654E-324</v>
      </c>
      <c r="I170" s="604">
        <v>20.552</v>
      </c>
      <c r="J170" s="605">
        <v>20.552</v>
      </c>
      <c r="K170" s="615" t="s">
        <v>339</v>
      </c>
    </row>
    <row r="171" spans="1:11" ht="14.4" customHeight="1" thickBot="1" x14ac:dyDescent="0.35">
      <c r="A171" s="625" t="s">
        <v>496</v>
      </c>
      <c r="B171" s="609">
        <v>0</v>
      </c>
      <c r="C171" s="609">
        <v>16.366710000000001</v>
      </c>
      <c r="D171" s="610">
        <v>16.366710000000001</v>
      </c>
      <c r="E171" s="611" t="s">
        <v>333</v>
      </c>
      <c r="F171" s="609">
        <v>0</v>
      </c>
      <c r="G171" s="610">
        <v>0</v>
      </c>
      <c r="H171" s="612">
        <v>4.9406564584124654E-324</v>
      </c>
      <c r="I171" s="609">
        <v>2.9643938750474793E-323</v>
      </c>
      <c r="J171" s="610">
        <v>2.9643938750474793E-323</v>
      </c>
      <c r="K171" s="613" t="s">
        <v>333</v>
      </c>
    </row>
    <row r="172" spans="1:11" ht="14.4" customHeight="1" thickBot="1" x14ac:dyDescent="0.35">
      <c r="A172" s="626" t="s">
        <v>497</v>
      </c>
      <c r="B172" s="604">
        <v>0</v>
      </c>
      <c r="C172" s="604">
        <v>16.366710000000001</v>
      </c>
      <c r="D172" s="605">
        <v>16.366710000000001</v>
      </c>
      <c r="E172" s="614" t="s">
        <v>333</v>
      </c>
      <c r="F172" s="604">
        <v>0</v>
      </c>
      <c r="G172" s="605">
        <v>0</v>
      </c>
      <c r="H172" s="607">
        <v>4.9406564584124654E-324</v>
      </c>
      <c r="I172" s="604">
        <v>2.9643938750474793E-323</v>
      </c>
      <c r="J172" s="605">
        <v>2.9643938750474793E-323</v>
      </c>
      <c r="K172" s="615" t="s">
        <v>333</v>
      </c>
    </row>
    <row r="173" spans="1:11" ht="14.4" customHeight="1" thickBot="1" x14ac:dyDescent="0.35">
      <c r="A173" s="623" t="s">
        <v>498</v>
      </c>
      <c r="B173" s="604">
        <v>0</v>
      </c>
      <c r="C173" s="604">
        <v>0.90776000000000001</v>
      </c>
      <c r="D173" s="605">
        <v>0.90776000000000001</v>
      </c>
      <c r="E173" s="614" t="s">
        <v>333</v>
      </c>
      <c r="F173" s="604">
        <v>0</v>
      </c>
      <c r="G173" s="605">
        <v>0</v>
      </c>
      <c r="H173" s="607">
        <v>4.9406564584124654E-324</v>
      </c>
      <c r="I173" s="604">
        <v>2.9643938750474793E-323</v>
      </c>
      <c r="J173" s="605">
        <v>2.9643938750474793E-323</v>
      </c>
      <c r="K173" s="615" t="s">
        <v>333</v>
      </c>
    </row>
    <row r="174" spans="1:11" ht="14.4" customHeight="1" thickBot="1" x14ac:dyDescent="0.35">
      <c r="A174" s="624" t="s">
        <v>499</v>
      </c>
      <c r="B174" s="604">
        <v>0</v>
      </c>
      <c r="C174" s="604">
        <v>0.90776000000000001</v>
      </c>
      <c r="D174" s="605">
        <v>0.90776000000000001</v>
      </c>
      <c r="E174" s="614" t="s">
        <v>333</v>
      </c>
      <c r="F174" s="604">
        <v>0</v>
      </c>
      <c r="G174" s="605">
        <v>0</v>
      </c>
      <c r="H174" s="607">
        <v>4.9406564584124654E-324</v>
      </c>
      <c r="I174" s="604">
        <v>2.9643938750474793E-323</v>
      </c>
      <c r="J174" s="605">
        <v>2.9643938750474793E-323</v>
      </c>
      <c r="K174" s="615" t="s">
        <v>333</v>
      </c>
    </row>
    <row r="175" spans="1:11" ht="14.4" customHeight="1" thickBot="1" x14ac:dyDescent="0.35">
      <c r="A175" s="625" t="s">
        <v>500</v>
      </c>
      <c r="B175" s="609">
        <v>0</v>
      </c>
      <c r="C175" s="609">
        <v>0.90776000000000001</v>
      </c>
      <c r="D175" s="610">
        <v>0.90776000000000001</v>
      </c>
      <c r="E175" s="611" t="s">
        <v>333</v>
      </c>
      <c r="F175" s="609">
        <v>0</v>
      </c>
      <c r="G175" s="610">
        <v>0</v>
      </c>
      <c r="H175" s="612">
        <v>4.9406564584124654E-324</v>
      </c>
      <c r="I175" s="609">
        <v>2.9643938750474793E-323</v>
      </c>
      <c r="J175" s="610">
        <v>2.9643938750474793E-323</v>
      </c>
      <c r="K175" s="613" t="s">
        <v>333</v>
      </c>
    </row>
    <row r="176" spans="1:11" ht="14.4" customHeight="1" thickBot="1" x14ac:dyDescent="0.35">
      <c r="A176" s="626" t="s">
        <v>501</v>
      </c>
      <c r="B176" s="604">
        <v>0</v>
      </c>
      <c r="C176" s="604">
        <v>0.90776000000000001</v>
      </c>
      <c r="D176" s="605">
        <v>0.90776000000000001</v>
      </c>
      <c r="E176" s="614" t="s">
        <v>333</v>
      </c>
      <c r="F176" s="604">
        <v>0</v>
      </c>
      <c r="G176" s="605">
        <v>0</v>
      </c>
      <c r="H176" s="607">
        <v>4.9406564584124654E-324</v>
      </c>
      <c r="I176" s="604">
        <v>2.9643938750474793E-323</v>
      </c>
      <c r="J176" s="605">
        <v>2.9643938750474793E-323</v>
      </c>
      <c r="K176" s="615" t="s">
        <v>333</v>
      </c>
    </row>
    <row r="177" spans="1:11" ht="14.4" customHeight="1" thickBot="1" x14ac:dyDescent="0.35">
      <c r="A177" s="622" t="s">
        <v>502</v>
      </c>
      <c r="B177" s="604">
        <v>52198.461340542897</v>
      </c>
      <c r="C177" s="604">
        <v>45235.127399999998</v>
      </c>
      <c r="D177" s="605">
        <v>-6963.3339405429397</v>
      </c>
      <c r="E177" s="606">
        <v>0.86659886591000002</v>
      </c>
      <c r="F177" s="604">
        <v>54612.9633286756</v>
      </c>
      <c r="G177" s="605">
        <v>27306.4816643378</v>
      </c>
      <c r="H177" s="607">
        <v>4219.7864099999997</v>
      </c>
      <c r="I177" s="604">
        <v>27420.812720000002</v>
      </c>
      <c r="J177" s="605">
        <v>114.331055662205</v>
      </c>
      <c r="K177" s="608">
        <v>0.50209347833700002</v>
      </c>
    </row>
    <row r="178" spans="1:11" ht="14.4" customHeight="1" thickBot="1" x14ac:dyDescent="0.35">
      <c r="A178" s="623" t="s">
        <v>503</v>
      </c>
      <c r="B178" s="604">
        <v>51817.888109989297</v>
      </c>
      <c r="C178" s="604">
        <v>44931.616269999999</v>
      </c>
      <c r="D178" s="605">
        <v>-6886.2718399893402</v>
      </c>
      <c r="E178" s="606">
        <v>0.86710628141799995</v>
      </c>
      <c r="F178" s="604">
        <v>54416.547309438603</v>
      </c>
      <c r="G178" s="605">
        <v>27208.273654719302</v>
      </c>
      <c r="H178" s="607">
        <v>4219.7866000000004</v>
      </c>
      <c r="I178" s="604">
        <v>27355.516879999999</v>
      </c>
      <c r="J178" s="605">
        <v>147.24322528068299</v>
      </c>
      <c r="K178" s="608">
        <v>0.50270585387199995</v>
      </c>
    </row>
    <row r="179" spans="1:11" ht="14.4" customHeight="1" thickBot="1" x14ac:dyDescent="0.35">
      <c r="A179" s="624" t="s">
        <v>504</v>
      </c>
      <c r="B179" s="604">
        <v>51817.888109989297</v>
      </c>
      <c r="C179" s="604">
        <v>44931.616269999999</v>
      </c>
      <c r="D179" s="605">
        <v>-6886.2718399893402</v>
      </c>
      <c r="E179" s="606">
        <v>0.86710628141799995</v>
      </c>
      <c r="F179" s="604">
        <v>54416.547309438603</v>
      </c>
      <c r="G179" s="605">
        <v>27208.273654719302</v>
      </c>
      <c r="H179" s="607">
        <v>4219.7866000000004</v>
      </c>
      <c r="I179" s="604">
        <v>27355.516879999999</v>
      </c>
      <c r="J179" s="605">
        <v>147.24322528068299</v>
      </c>
      <c r="K179" s="608">
        <v>0.50270585387199995</v>
      </c>
    </row>
    <row r="180" spans="1:11" ht="14.4" customHeight="1" thickBot="1" x14ac:dyDescent="0.35">
      <c r="A180" s="625" t="s">
        <v>505</v>
      </c>
      <c r="B180" s="609">
        <v>204.84913706868801</v>
      </c>
      <c r="C180" s="609">
        <v>306.81216000000001</v>
      </c>
      <c r="D180" s="610">
        <v>101.963022931312</v>
      </c>
      <c r="E180" s="617">
        <v>1.497746899939</v>
      </c>
      <c r="F180" s="609">
        <v>283.54730943861802</v>
      </c>
      <c r="G180" s="610">
        <v>141.77365471930901</v>
      </c>
      <c r="H180" s="612">
        <v>14.579969999999999</v>
      </c>
      <c r="I180" s="609">
        <v>81.178240000000002</v>
      </c>
      <c r="J180" s="610">
        <v>-60.595414719308003</v>
      </c>
      <c r="K180" s="616">
        <v>0.28629522234100002</v>
      </c>
    </row>
    <row r="181" spans="1:11" ht="14.4" customHeight="1" thickBot="1" x14ac:dyDescent="0.35">
      <c r="A181" s="626" t="s">
        <v>506</v>
      </c>
      <c r="B181" s="604">
        <v>2.9768965355970001</v>
      </c>
      <c r="C181" s="604">
        <v>35.033790000000003</v>
      </c>
      <c r="D181" s="605">
        <v>32.056893464402002</v>
      </c>
      <c r="E181" s="606">
        <v>11.768561514</v>
      </c>
      <c r="F181" s="604">
        <v>32.586107860405001</v>
      </c>
      <c r="G181" s="605">
        <v>16.293053930201999</v>
      </c>
      <c r="H181" s="607">
        <v>12.500970000000001</v>
      </c>
      <c r="I181" s="604">
        <v>57.250619999999998</v>
      </c>
      <c r="J181" s="605">
        <v>40.957566069796997</v>
      </c>
      <c r="K181" s="608">
        <v>1.756902672919</v>
      </c>
    </row>
    <row r="182" spans="1:11" ht="14.4" customHeight="1" thickBot="1" x14ac:dyDescent="0.35">
      <c r="A182" s="626" t="s">
        <v>507</v>
      </c>
      <c r="B182" s="604">
        <v>12.132386139678999</v>
      </c>
      <c r="C182" s="604">
        <v>16.37359</v>
      </c>
      <c r="D182" s="605">
        <v>4.2412038603199997</v>
      </c>
      <c r="E182" s="606">
        <v>1.3495770585839999</v>
      </c>
      <c r="F182" s="604">
        <v>15.846178638619</v>
      </c>
      <c r="G182" s="605">
        <v>7.9230893193089997</v>
      </c>
      <c r="H182" s="607">
        <v>0.46800000000000003</v>
      </c>
      <c r="I182" s="604">
        <v>6.1368999999999998</v>
      </c>
      <c r="J182" s="605">
        <v>-1.7861893193089999</v>
      </c>
      <c r="K182" s="608">
        <v>0.38727949115999999</v>
      </c>
    </row>
    <row r="183" spans="1:11" ht="14.4" customHeight="1" thickBot="1" x14ac:dyDescent="0.35">
      <c r="A183" s="626" t="s">
        <v>508</v>
      </c>
      <c r="B183" s="604">
        <v>3.5165788487960001</v>
      </c>
      <c r="C183" s="604">
        <v>111.58642</v>
      </c>
      <c r="D183" s="605">
        <v>108.069841151204</v>
      </c>
      <c r="E183" s="606">
        <v>31.731527941764</v>
      </c>
      <c r="F183" s="604">
        <v>100.09904778318401</v>
      </c>
      <c r="G183" s="605">
        <v>50.049523891592003</v>
      </c>
      <c r="H183" s="607">
        <v>4.9406564584124654E-324</v>
      </c>
      <c r="I183" s="604">
        <v>1.5025999999999999</v>
      </c>
      <c r="J183" s="605">
        <v>-48.546923891592002</v>
      </c>
      <c r="K183" s="608">
        <v>1.5011131806E-2</v>
      </c>
    </row>
    <row r="184" spans="1:11" ht="14.4" customHeight="1" thickBot="1" x14ac:dyDescent="0.35">
      <c r="A184" s="626" t="s">
        <v>509</v>
      </c>
      <c r="B184" s="604">
        <v>163.21076625038401</v>
      </c>
      <c r="C184" s="604">
        <v>128.09736000000001</v>
      </c>
      <c r="D184" s="605">
        <v>-35.113406250384003</v>
      </c>
      <c r="E184" s="606">
        <v>0.78485851725900002</v>
      </c>
      <c r="F184" s="604">
        <v>135.01597515640799</v>
      </c>
      <c r="G184" s="605">
        <v>67.507987578203</v>
      </c>
      <c r="H184" s="607">
        <v>1.611</v>
      </c>
      <c r="I184" s="604">
        <v>16.288119999999999</v>
      </c>
      <c r="J184" s="605">
        <v>-51.219867578203001</v>
      </c>
      <c r="K184" s="608">
        <v>0.120638465049</v>
      </c>
    </row>
    <row r="185" spans="1:11" ht="14.4" customHeight="1" thickBot="1" x14ac:dyDescent="0.35">
      <c r="A185" s="626" t="s">
        <v>510</v>
      </c>
      <c r="B185" s="604">
        <v>23.012509294229002</v>
      </c>
      <c r="C185" s="604">
        <v>15.721</v>
      </c>
      <c r="D185" s="605">
        <v>-7.2915092942289998</v>
      </c>
      <c r="E185" s="606">
        <v>0.68315018579599995</v>
      </c>
      <c r="F185" s="604">
        <v>0</v>
      </c>
      <c r="G185" s="605">
        <v>0</v>
      </c>
      <c r="H185" s="607">
        <v>4.9406564584124654E-324</v>
      </c>
      <c r="I185" s="604">
        <v>2.9643938750474793E-323</v>
      </c>
      <c r="J185" s="605">
        <v>2.9643938750474793E-323</v>
      </c>
      <c r="K185" s="615" t="s">
        <v>333</v>
      </c>
    </row>
    <row r="186" spans="1:11" ht="14.4" customHeight="1" thickBot="1" x14ac:dyDescent="0.35">
      <c r="A186" s="625" t="s">
        <v>511</v>
      </c>
      <c r="B186" s="609">
        <v>186.00256586937601</v>
      </c>
      <c r="C186" s="609">
        <v>142.52003999999999</v>
      </c>
      <c r="D186" s="610">
        <v>-43.482525869375003</v>
      </c>
      <c r="E186" s="617">
        <v>0.76622620410499998</v>
      </c>
      <c r="F186" s="609">
        <v>0</v>
      </c>
      <c r="G186" s="610">
        <v>0</v>
      </c>
      <c r="H186" s="612">
        <v>5.10771</v>
      </c>
      <c r="I186" s="609">
        <v>91.521680000000003</v>
      </c>
      <c r="J186" s="610">
        <v>91.521680000000003</v>
      </c>
      <c r="K186" s="613" t="s">
        <v>333</v>
      </c>
    </row>
    <row r="187" spans="1:11" ht="14.4" customHeight="1" thickBot="1" x14ac:dyDescent="0.35">
      <c r="A187" s="626" t="s">
        <v>512</v>
      </c>
      <c r="B187" s="604">
        <v>184.00256644797801</v>
      </c>
      <c r="C187" s="604">
        <v>128.72192999999999</v>
      </c>
      <c r="D187" s="605">
        <v>-55.280636447977002</v>
      </c>
      <c r="E187" s="606">
        <v>0.69956594891500001</v>
      </c>
      <c r="F187" s="604">
        <v>0</v>
      </c>
      <c r="G187" s="605">
        <v>0</v>
      </c>
      <c r="H187" s="607">
        <v>5.10771</v>
      </c>
      <c r="I187" s="604">
        <v>91.13888</v>
      </c>
      <c r="J187" s="605">
        <v>91.13888</v>
      </c>
      <c r="K187" s="615" t="s">
        <v>333</v>
      </c>
    </row>
    <row r="188" spans="1:11" ht="14.4" customHeight="1" thickBot="1" x14ac:dyDescent="0.35">
      <c r="A188" s="626" t="s">
        <v>513</v>
      </c>
      <c r="B188" s="604">
        <v>1.9999994213979999</v>
      </c>
      <c r="C188" s="604">
        <v>13.798109999999999</v>
      </c>
      <c r="D188" s="605">
        <v>11.798110578600999</v>
      </c>
      <c r="E188" s="606">
        <v>6.8990569959029999</v>
      </c>
      <c r="F188" s="604">
        <v>0</v>
      </c>
      <c r="G188" s="605">
        <v>0</v>
      </c>
      <c r="H188" s="607">
        <v>4.9406564584124654E-324</v>
      </c>
      <c r="I188" s="604">
        <v>0.38279999999999997</v>
      </c>
      <c r="J188" s="605">
        <v>0.38279999999999997</v>
      </c>
      <c r="K188" s="615" t="s">
        <v>333</v>
      </c>
    </row>
    <row r="189" spans="1:11" ht="14.4" customHeight="1" thickBot="1" x14ac:dyDescent="0.35">
      <c r="A189" s="625" t="s">
        <v>514</v>
      </c>
      <c r="B189" s="609">
        <v>268.03657816465602</v>
      </c>
      <c r="C189" s="609">
        <v>43.690390000000001</v>
      </c>
      <c r="D189" s="610">
        <v>-224.34618816465601</v>
      </c>
      <c r="E189" s="617">
        <v>0.16300159589800001</v>
      </c>
      <c r="F189" s="609">
        <v>0</v>
      </c>
      <c r="G189" s="610">
        <v>0</v>
      </c>
      <c r="H189" s="612">
        <v>7.6477500000000003</v>
      </c>
      <c r="I189" s="609">
        <v>17.463509999999999</v>
      </c>
      <c r="J189" s="610">
        <v>17.463509999999999</v>
      </c>
      <c r="K189" s="613" t="s">
        <v>333</v>
      </c>
    </row>
    <row r="190" spans="1:11" ht="14.4" customHeight="1" thickBot="1" x14ac:dyDescent="0.35">
      <c r="A190" s="626" t="s">
        <v>515</v>
      </c>
      <c r="B190" s="604">
        <v>70.997598229898003</v>
      </c>
      <c r="C190" s="604">
        <v>20.869879999999998</v>
      </c>
      <c r="D190" s="605">
        <v>-50.127718229898001</v>
      </c>
      <c r="E190" s="606">
        <v>0.29395191556200001</v>
      </c>
      <c r="F190" s="604">
        <v>0</v>
      </c>
      <c r="G190" s="605">
        <v>0</v>
      </c>
      <c r="H190" s="607">
        <v>4.9406564584124654E-324</v>
      </c>
      <c r="I190" s="604">
        <v>2.8929499999999999</v>
      </c>
      <c r="J190" s="605">
        <v>2.8929499999999999</v>
      </c>
      <c r="K190" s="615" t="s">
        <v>333</v>
      </c>
    </row>
    <row r="191" spans="1:11" ht="14.4" customHeight="1" thickBot="1" x14ac:dyDescent="0.35">
      <c r="A191" s="626" t="s">
        <v>516</v>
      </c>
      <c r="B191" s="604">
        <v>197.03897993475701</v>
      </c>
      <c r="C191" s="604">
        <v>22.820509999999999</v>
      </c>
      <c r="D191" s="605">
        <v>-174.218469934757</v>
      </c>
      <c r="E191" s="606">
        <v>0.115817235795</v>
      </c>
      <c r="F191" s="604">
        <v>0</v>
      </c>
      <c r="G191" s="605">
        <v>0</v>
      </c>
      <c r="H191" s="607">
        <v>7.6477500000000003</v>
      </c>
      <c r="I191" s="604">
        <v>14.57056</v>
      </c>
      <c r="J191" s="605">
        <v>14.57056</v>
      </c>
      <c r="K191" s="615" t="s">
        <v>333</v>
      </c>
    </row>
    <row r="192" spans="1:11" ht="14.4" customHeight="1" thickBot="1" x14ac:dyDescent="0.35">
      <c r="A192" s="625" t="s">
        <v>517</v>
      </c>
      <c r="B192" s="609">
        <v>0</v>
      </c>
      <c r="C192" s="609">
        <v>-50.23066</v>
      </c>
      <c r="D192" s="610">
        <v>-50.23066</v>
      </c>
      <c r="E192" s="611" t="s">
        <v>333</v>
      </c>
      <c r="F192" s="609">
        <v>0</v>
      </c>
      <c r="G192" s="610">
        <v>0</v>
      </c>
      <c r="H192" s="612">
        <v>4.9406564584124654E-324</v>
      </c>
      <c r="I192" s="609">
        <v>2.9643938750474793E-323</v>
      </c>
      <c r="J192" s="610">
        <v>2.9643938750474793E-323</v>
      </c>
      <c r="K192" s="613" t="s">
        <v>333</v>
      </c>
    </row>
    <row r="193" spans="1:11" ht="14.4" customHeight="1" thickBot="1" x14ac:dyDescent="0.35">
      <c r="A193" s="626" t="s">
        <v>518</v>
      </c>
      <c r="B193" s="604">
        <v>0</v>
      </c>
      <c r="C193" s="604">
        <v>-50.141359999999999</v>
      </c>
      <c r="D193" s="605">
        <v>-50.141359999999999</v>
      </c>
      <c r="E193" s="614" t="s">
        <v>333</v>
      </c>
      <c r="F193" s="604">
        <v>0</v>
      </c>
      <c r="G193" s="605">
        <v>0</v>
      </c>
      <c r="H193" s="607">
        <v>4.9406564584124654E-324</v>
      </c>
      <c r="I193" s="604">
        <v>2.9643938750474793E-323</v>
      </c>
      <c r="J193" s="605">
        <v>2.9643938750474793E-323</v>
      </c>
      <c r="K193" s="615" t="s">
        <v>333</v>
      </c>
    </row>
    <row r="194" spans="1:11" ht="14.4" customHeight="1" thickBot="1" x14ac:dyDescent="0.35">
      <c r="A194" s="626" t="s">
        <v>519</v>
      </c>
      <c r="B194" s="604">
        <v>0</v>
      </c>
      <c r="C194" s="604">
        <v>-8.9300000000000004E-2</v>
      </c>
      <c r="D194" s="605">
        <v>-8.9300000000000004E-2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2.9643938750474793E-323</v>
      </c>
      <c r="J194" s="605">
        <v>2.9643938750474793E-323</v>
      </c>
      <c r="K194" s="615" t="s">
        <v>333</v>
      </c>
    </row>
    <row r="195" spans="1:11" ht="14.4" customHeight="1" thickBot="1" x14ac:dyDescent="0.35">
      <c r="A195" s="625" t="s">
        <v>520</v>
      </c>
      <c r="B195" s="609">
        <v>0</v>
      </c>
      <c r="C195" s="609">
        <v>0.495</v>
      </c>
      <c r="D195" s="610">
        <v>0.495</v>
      </c>
      <c r="E195" s="611" t="s">
        <v>333</v>
      </c>
      <c r="F195" s="609">
        <v>0</v>
      </c>
      <c r="G195" s="610">
        <v>0</v>
      </c>
      <c r="H195" s="612">
        <v>4.9406564584124654E-324</v>
      </c>
      <c r="I195" s="609">
        <v>0.18540000000000001</v>
      </c>
      <c r="J195" s="610">
        <v>0.18540000000000001</v>
      </c>
      <c r="K195" s="613" t="s">
        <v>333</v>
      </c>
    </row>
    <row r="196" spans="1:11" ht="14.4" customHeight="1" thickBot="1" x14ac:dyDescent="0.35">
      <c r="A196" s="626" t="s">
        <v>521</v>
      </c>
      <c r="B196" s="604">
        <v>0</v>
      </c>
      <c r="C196" s="604">
        <v>0.495</v>
      </c>
      <c r="D196" s="605">
        <v>0.495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0.18540000000000001</v>
      </c>
      <c r="J196" s="605">
        <v>0.18540000000000001</v>
      </c>
      <c r="K196" s="615" t="s">
        <v>333</v>
      </c>
    </row>
    <row r="197" spans="1:11" ht="14.4" customHeight="1" thickBot="1" x14ac:dyDescent="0.35">
      <c r="A197" s="625" t="s">
        <v>522</v>
      </c>
      <c r="B197" s="609">
        <v>51158.999828886597</v>
      </c>
      <c r="C197" s="609">
        <v>42436.847269999998</v>
      </c>
      <c r="D197" s="610">
        <v>-8722.1525588866207</v>
      </c>
      <c r="E197" s="617">
        <v>0.82950893121299996</v>
      </c>
      <c r="F197" s="609">
        <v>54133</v>
      </c>
      <c r="G197" s="610">
        <v>27066.5</v>
      </c>
      <c r="H197" s="612">
        <v>4005.3139500000002</v>
      </c>
      <c r="I197" s="609">
        <v>26830.939180000001</v>
      </c>
      <c r="J197" s="610">
        <v>-235.560820000006</v>
      </c>
      <c r="K197" s="616">
        <v>0.49564848022399999</v>
      </c>
    </row>
    <row r="198" spans="1:11" ht="14.4" customHeight="1" thickBot="1" x14ac:dyDescent="0.35">
      <c r="A198" s="626" t="s">
        <v>523</v>
      </c>
      <c r="B198" s="604">
        <v>23397.999929460799</v>
      </c>
      <c r="C198" s="604">
        <v>17794.501130000001</v>
      </c>
      <c r="D198" s="605">
        <v>-5603.49879946081</v>
      </c>
      <c r="E198" s="606">
        <v>0.760513769708</v>
      </c>
      <c r="F198" s="604">
        <v>26694</v>
      </c>
      <c r="G198" s="605">
        <v>13347</v>
      </c>
      <c r="H198" s="607">
        <v>1538.3177800000001</v>
      </c>
      <c r="I198" s="604">
        <v>11961.757890000001</v>
      </c>
      <c r="J198" s="605">
        <v>-1385.2421100000099</v>
      </c>
      <c r="K198" s="608">
        <v>0.44810661159800003</v>
      </c>
    </row>
    <row r="199" spans="1:11" ht="14.4" customHeight="1" thickBot="1" x14ac:dyDescent="0.35">
      <c r="A199" s="626" t="s">
        <v>524</v>
      </c>
      <c r="B199" s="604">
        <v>27760.999899425799</v>
      </c>
      <c r="C199" s="604">
        <v>24642.346140000001</v>
      </c>
      <c r="D199" s="605">
        <v>-3118.6537594258202</v>
      </c>
      <c r="E199" s="606">
        <v>0.887660611263</v>
      </c>
      <c r="F199" s="604">
        <v>27439</v>
      </c>
      <c r="G199" s="605">
        <v>13719.5</v>
      </c>
      <c r="H199" s="607">
        <v>2466.9961699999999</v>
      </c>
      <c r="I199" s="604">
        <v>14869.18129</v>
      </c>
      <c r="J199" s="605">
        <v>1149.68129</v>
      </c>
      <c r="K199" s="608">
        <v>0.54189953314600003</v>
      </c>
    </row>
    <row r="200" spans="1:11" ht="14.4" customHeight="1" thickBot="1" x14ac:dyDescent="0.35">
      <c r="A200" s="625" t="s">
        <v>525</v>
      </c>
      <c r="B200" s="609">
        <v>0</v>
      </c>
      <c r="C200" s="609">
        <v>2051.48207</v>
      </c>
      <c r="D200" s="610">
        <v>2051.48207</v>
      </c>
      <c r="E200" s="611" t="s">
        <v>333</v>
      </c>
      <c r="F200" s="609">
        <v>0</v>
      </c>
      <c r="G200" s="610">
        <v>0</v>
      </c>
      <c r="H200" s="612">
        <v>187.13722000000001</v>
      </c>
      <c r="I200" s="609">
        <v>334.22886999999997</v>
      </c>
      <c r="J200" s="610">
        <v>334.22886999999997</v>
      </c>
      <c r="K200" s="613" t="s">
        <v>333</v>
      </c>
    </row>
    <row r="201" spans="1:11" ht="14.4" customHeight="1" thickBot="1" x14ac:dyDescent="0.35">
      <c r="A201" s="626" t="s">
        <v>526</v>
      </c>
      <c r="B201" s="604">
        <v>4.9406564584124654E-324</v>
      </c>
      <c r="C201" s="604">
        <v>1367.81603</v>
      </c>
      <c r="D201" s="605">
        <v>1367.81603</v>
      </c>
      <c r="E201" s="614" t="s">
        <v>339</v>
      </c>
      <c r="F201" s="604">
        <v>0</v>
      </c>
      <c r="G201" s="605">
        <v>0</v>
      </c>
      <c r="H201" s="607">
        <v>4.9406564584124654E-324</v>
      </c>
      <c r="I201" s="604">
        <v>96.041380000000004</v>
      </c>
      <c r="J201" s="605">
        <v>96.041380000000004</v>
      </c>
      <c r="K201" s="615" t="s">
        <v>333</v>
      </c>
    </row>
    <row r="202" spans="1:11" ht="14.4" customHeight="1" thickBot="1" x14ac:dyDescent="0.35">
      <c r="A202" s="626" t="s">
        <v>527</v>
      </c>
      <c r="B202" s="604">
        <v>0</v>
      </c>
      <c r="C202" s="604">
        <v>683.66603999999995</v>
      </c>
      <c r="D202" s="605">
        <v>683.66603999999995</v>
      </c>
      <c r="E202" s="614" t="s">
        <v>333</v>
      </c>
      <c r="F202" s="604">
        <v>0</v>
      </c>
      <c r="G202" s="605">
        <v>0</v>
      </c>
      <c r="H202" s="607">
        <v>187.13722000000001</v>
      </c>
      <c r="I202" s="604">
        <v>238.18749</v>
      </c>
      <c r="J202" s="605">
        <v>238.18749</v>
      </c>
      <c r="K202" s="615" t="s">
        <v>333</v>
      </c>
    </row>
    <row r="203" spans="1:11" ht="14.4" customHeight="1" thickBot="1" x14ac:dyDescent="0.35">
      <c r="A203" s="623" t="s">
        <v>528</v>
      </c>
      <c r="B203" s="604">
        <v>329.573230553607</v>
      </c>
      <c r="C203" s="604">
        <v>252.59112999999999</v>
      </c>
      <c r="D203" s="605">
        <v>-76.982100553606998</v>
      </c>
      <c r="E203" s="606">
        <v>0.76641883072700001</v>
      </c>
      <c r="F203" s="604">
        <v>145.41601923695799</v>
      </c>
      <c r="G203" s="605">
        <v>72.708009618478997</v>
      </c>
      <c r="H203" s="607">
        <v>-1.9000000000000001E-4</v>
      </c>
      <c r="I203" s="604">
        <v>39.500839999999997</v>
      </c>
      <c r="J203" s="605">
        <v>-33.207169618479</v>
      </c>
      <c r="K203" s="608">
        <v>0.27164022373300001</v>
      </c>
    </row>
    <row r="204" spans="1:11" ht="14.4" customHeight="1" thickBot="1" x14ac:dyDescent="0.35">
      <c r="A204" s="624" t="s">
        <v>529</v>
      </c>
      <c r="B204" s="604">
        <v>202.934996794608</v>
      </c>
      <c r="C204" s="604">
        <v>161.33779999999999</v>
      </c>
      <c r="D204" s="605">
        <v>-41.597196794608003</v>
      </c>
      <c r="E204" s="606">
        <v>0.79502206395300001</v>
      </c>
      <c r="F204" s="604">
        <v>0</v>
      </c>
      <c r="G204" s="605">
        <v>0</v>
      </c>
      <c r="H204" s="607">
        <v>4.9406564584124654E-324</v>
      </c>
      <c r="I204" s="604">
        <v>2.42</v>
      </c>
      <c r="J204" s="605">
        <v>2.42</v>
      </c>
      <c r="K204" s="615" t="s">
        <v>333</v>
      </c>
    </row>
    <row r="205" spans="1:11" ht="14.4" customHeight="1" thickBot="1" x14ac:dyDescent="0.35">
      <c r="A205" s="625" t="s">
        <v>530</v>
      </c>
      <c r="B205" s="609">
        <v>4.9406564584124654E-324</v>
      </c>
      <c r="C205" s="609">
        <v>4.9406564584124654E-324</v>
      </c>
      <c r="D205" s="610">
        <v>0</v>
      </c>
      <c r="E205" s="617">
        <v>1</v>
      </c>
      <c r="F205" s="609">
        <v>4.9406564584124654E-324</v>
      </c>
      <c r="G205" s="610">
        <v>0</v>
      </c>
      <c r="H205" s="612">
        <v>4.9406564584124654E-324</v>
      </c>
      <c r="I205" s="609">
        <v>2.42</v>
      </c>
      <c r="J205" s="610">
        <v>2.42</v>
      </c>
      <c r="K205" s="613" t="s">
        <v>339</v>
      </c>
    </row>
    <row r="206" spans="1:11" ht="14.4" customHeight="1" thickBot="1" x14ac:dyDescent="0.35">
      <c r="A206" s="626" t="s">
        <v>531</v>
      </c>
      <c r="B206" s="604">
        <v>4.9406564584124654E-324</v>
      </c>
      <c r="C206" s="604">
        <v>4.9406564584124654E-324</v>
      </c>
      <c r="D206" s="605">
        <v>0</v>
      </c>
      <c r="E206" s="606">
        <v>1</v>
      </c>
      <c r="F206" s="604">
        <v>4.9406564584124654E-324</v>
      </c>
      <c r="G206" s="605">
        <v>0</v>
      </c>
      <c r="H206" s="607">
        <v>4.9406564584124654E-324</v>
      </c>
      <c r="I206" s="604">
        <v>2.42</v>
      </c>
      <c r="J206" s="605">
        <v>2.42</v>
      </c>
      <c r="K206" s="615" t="s">
        <v>339</v>
      </c>
    </row>
    <row r="207" spans="1:11" ht="14.4" customHeight="1" thickBot="1" x14ac:dyDescent="0.35">
      <c r="A207" s="625" t="s">
        <v>532</v>
      </c>
      <c r="B207" s="609">
        <v>202.934996794608</v>
      </c>
      <c r="C207" s="609">
        <v>161.33779999999999</v>
      </c>
      <c r="D207" s="610">
        <v>-41.597196794608003</v>
      </c>
      <c r="E207" s="617">
        <v>0.79502206395300001</v>
      </c>
      <c r="F207" s="609">
        <v>0</v>
      </c>
      <c r="G207" s="610">
        <v>0</v>
      </c>
      <c r="H207" s="612">
        <v>4.9406564584124654E-324</v>
      </c>
      <c r="I207" s="609">
        <v>2.9643938750474793E-323</v>
      </c>
      <c r="J207" s="610">
        <v>2.9643938750474793E-323</v>
      </c>
      <c r="K207" s="613" t="s">
        <v>333</v>
      </c>
    </row>
    <row r="208" spans="1:11" ht="14.4" customHeight="1" thickBot="1" x14ac:dyDescent="0.35">
      <c r="A208" s="626" t="s">
        <v>533</v>
      </c>
      <c r="B208" s="604">
        <v>0</v>
      </c>
      <c r="C208" s="604">
        <v>98.794520000000006</v>
      </c>
      <c r="D208" s="605">
        <v>98.794520000000006</v>
      </c>
      <c r="E208" s="614" t="s">
        <v>333</v>
      </c>
      <c r="F208" s="604">
        <v>0</v>
      </c>
      <c r="G208" s="605">
        <v>0</v>
      </c>
      <c r="H208" s="607">
        <v>4.9406564584124654E-324</v>
      </c>
      <c r="I208" s="604">
        <v>2.9643938750474793E-323</v>
      </c>
      <c r="J208" s="605">
        <v>2.9643938750474793E-323</v>
      </c>
      <c r="K208" s="615" t="s">
        <v>333</v>
      </c>
    </row>
    <row r="209" spans="1:11" ht="14.4" customHeight="1" thickBot="1" x14ac:dyDescent="0.35">
      <c r="A209" s="626" t="s">
        <v>534</v>
      </c>
      <c r="B209" s="604">
        <v>4.9406564584124654E-324</v>
      </c>
      <c r="C209" s="604">
        <v>0.64700000000000002</v>
      </c>
      <c r="D209" s="605">
        <v>0.64700000000000002</v>
      </c>
      <c r="E209" s="614" t="s">
        <v>339</v>
      </c>
      <c r="F209" s="604">
        <v>0</v>
      </c>
      <c r="G209" s="605">
        <v>0</v>
      </c>
      <c r="H209" s="607">
        <v>4.9406564584124654E-324</v>
      </c>
      <c r="I209" s="604">
        <v>2.9643938750474793E-323</v>
      </c>
      <c r="J209" s="605">
        <v>2.9643938750474793E-323</v>
      </c>
      <c r="K209" s="615" t="s">
        <v>333</v>
      </c>
    </row>
    <row r="210" spans="1:11" ht="14.4" customHeight="1" thickBot="1" x14ac:dyDescent="0.35">
      <c r="A210" s="626" t="s">
        <v>535</v>
      </c>
      <c r="B210" s="604">
        <v>0</v>
      </c>
      <c r="C210" s="604">
        <v>20.47512</v>
      </c>
      <c r="D210" s="605">
        <v>20.47512</v>
      </c>
      <c r="E210" s="614" t="s">
        <v>333</v>
      </c>
      <c r="F210" s="604">
        <v>0</v>
      </c>
      <c r="G210" s="605">
        <v>0</v>
      </c>
      <c r="H210" s="607">
        <v>4.9406564584124654E-324</v>
      </c>
      <c r="I210" s="604">
        <v>2.9643938750474793E-323</v>
      </c>
      <c r="J210" s="605">
        <v>2.9643938750474793E-323</v>
      </c>
      <c r="K210" s="615" t="s">
        <v>333</v>
      </c>
    </row>
    <row r="211" spans="1:11" ht="14.4" customHeight="1" thickBot="1" x14ac:dyDescent="0.35">
      <c r="A211" s="626" t="s">
        <v>536</v>
      </c>
      <c r="B211" s="604">
        <v>0</v>
      </c>
      <c r="C211" s="604">
        <v>17.84375</v>
      </c>
      <c r="D211" s="605">
        <v>17.84375</v>
      </c>
      <c r="E211" s="614" t="s">
        <v>333</v>
      </c>
      <c r="F211" s="604">
        <v>0</v>
      </c>
      <c r="G211" s="605">
        <v>0</v>
      </c>
      <c r="H211" s="607">
        <v>4.9406564584124654E-324</v>
      </c>
      <c r="I211" s="604">
        <v>2.9643938750474793E-323</v>
      </c>
      <c r="J211" s="605">
        <v>2.9643938750474793E-323</v>
      </c>
      <c r="K211" s="615" t="s">
        <v>333</v>
      </c>
    </row>
    <row r="212" spans="1:11" ht="14.4" customHeight="1" thickBot="1" x14ac:dyDescent="0.35">
      <c r="A212" s="626" t="s">
        <v>537</v>
      </c>
      <c r="B212" s="604">
        <v>0</v>
      </c>
      <c r="C212" s="604">
        <v>19.794910000000002</v>
      </c>
      <c r="D212" s="605">
        <v>19.794910000000002</v>
      </c>
      <c r="E212" s="614" t="s">
        <v>333</v>
      </c>
      <c r="F212" s="604">
        <v>0</v>
      </c>
      <c r="G212" s="605">
        <v>0</v>
      </c>
      <c r="H212" s="607">
        <v>4.9406564584124654E-324</v>
      </c>
      <c r="I212" s="604">
        <v>2.9643938750474793E-323</v>
      </c>
      <c r="J212" s="605">
        <v>2.9643938750474793E-323</v>
      </c>
      <c r="K212" s="615" t="s">
        <v>333</v>
      </c>
    </row>
    <row r="213" spans="1:11" ht="14.4" customHeight="1" thickBot="1" x14ac:dyDescent="0.35">
      <c r="A213" s="626" t="s">
        <v>538</v>
      </c>
      <c r="B213" s="604">
        <v>4.9406564584124654E-324</v>
      </c>
      <c r="C213" s="604">
        <v>3.7825000000000002</v>
      </c>
      <c r="D213" s="605">
        <v>3.7825000000000002</v>
      </c>
      <c r="E213" s="614" t="s">
        <v>339</v>
      </c>
      <c r="F213" s="604">
        <v>0</v>
      </c>
      <c r="G213" s="605">
        <v>0</v>
      </c>
      <c r="H213" s="607">
        <v>4.9406564584124654E-324</v>
      </c>
      <c r="I213" s="604">
        <v>2.9643938750474793E-323</v>
      </c>
      <c r="J213" s="605">
        <v>2.9643938750474793E-323</v>
      </c>
      <c r="K213" s="615" t="s">
        <v>333</v>
      </c>
    </row>
    <row r="214" spans="1:11" ht="14.4" customHeight="1" thickBot="1" x14ac:dyDescent="0.35">
      <c r="A214" s="629" t="s">
        <v>539</v>
      </c>
      <c r="B214" s="609">
        <v>126.63823375899899</v>
      </c>
      <c r="C214" s="609">
        <v>91.253330000000005</v>
      </c>
      <c r="D214" s="610">
        <v>-35.384903758999002</v>
      </c>
      <c r="E214" s="617">
        <v>0.72058277576399998</v>
      </c>
      <c r="F214" s="609">
        <v>145.41601923695799</v>
      </c>
      <c r="G214" s="610">
        <v>72.708009618478997</v>
      </c>
      <c r="H214" s="612">
        <v>-1.9000000000000001E-4</v>
      </c>
      <c r="I214" s="609">
        <v>37.080840000000002</v>
      </c>
      <c r="J214" s="610">
        <v>-35.627169618479002</v>
      </c>
      <c r="K214" s="616">
        <v>0.25499831582900001</v>
      </c>
    </row>
    <row r="215" spans="1:11" ht="14.4" customHeight="1" thickBot="1" x14ac:dyDescent="0.35">
      <c r="A215" s="625" t="s">
        <v>540</v>
      </c>
      <c r="B215" s="609">
        <v>0</v>
      </c>
      <c r="C215" s="609">
        <v>-5.806E-2</v>
      </c>
      <c r="D215" s="610">
        <v>-5.806E-2</v>
      </c>
      <c r="E215" s="611" t="s">
        <v>333</v>
      </c>
      <c r="F215" s="609">
        <v>0</v>
      </c>
      <c r="G215" s="610">
        <v>0</v>
      </c>
      <c r="H215" s="612">
        <v>-1.9000000000000001E-4</v>
      </c>
      <c r="I215" s="609">
        <v>-8.0000000000000007E-5</v>
      </c>
      <c r="J215" s="610">
        <v>-8.0000000000000007E-5</v>
      </c>
      <c r="K215" s="613" t="s">
        <v>333</v>
      </c>
    </row>
    <row r="216" spans="1:11" ht="14.4" customHeight="1" thickBot="1" x14ac:dyDescent="0.35">
      <c r="A216" s="626" t="s">
        <v>541</v>
      </c>
      <c r="B216" s="604">
        <v>0</v>
      </c>
      <c r="C216" s="604">
        <v>-5.806E-2</v>
      </c>
      <c r="D216" s="605">
        <v>-5.806E-2</v>
      </c>
      <c r="E216" s="614" t="s">
        <v>333</v>
      </c>
      <c r="F216" s="604">
        <v>0</v>
      </c>
      <c r="G216" s="605">
        <v>0</v>
      </c>
      <c r="H216" s="607">
        <v>-1.9000000000000001E-4</v>
      </c>
      <c r="I216" s="604">
        <v>-8.0000000000000007E-5</v>
      </c>
      <c r="J216" s="605">
        <v>-8.0000000000000007E-5</v>
      </c>
      <c r="K216" s="615" t="s">
        <v>333</v>
      </c>
    </row>
    <row r="217" spans="1:11" ht="14.4" customHeight="1" thickBot="1" x14ac:dyDescent="0.35">
      <c r="A217" s="625" t="s">
        <v>542</v>
      </c>
      <c r="B217" s="609">
        <v>126.63823375899899</v>
      </c>
      <c r="C217" s="609">
        <v>75.472390000000004</v>
      </c>
      <c r="D217" s="610">
        <v>-51.165843758999003</v>
      </c>
      <c r="E217" s="617">
        <v>0.59596843512200004</v>
      </c>
      <c r="F217" s="609">
        <v>145.41601923695799</v>
      </c>
      <c r="G217" s="610">
        <v>72.708009618478997</v>
      </c>
      <c r="H217" s="612">
        <v>4.9406564584124654E-324</v>
      </c>
      <c r="I217" s="609">
        <v>16.528919999999999</v>
      </c>
      <c r="J217" s="610">
        <v>-56.179089618478997</v>
      </c>
      <c r="K217" s="616">
        <v>0.113666431571</v>
      </c>
    </row>
    <row r="218" spans="1:11" ht="14.4" customHeight="1" thickBot="1" x14ac:dyDescent="0.35">
      <c r="A218" s="626" t="s">
        <v>543</v>
      </c>
      <c r="B218" s="604">
        <v>4.9406564584124654E-324</v>
      </c>
      <c r="C218" s="604">
        <v>10.5</v>
      </c>
      <c r="D218" s="605">
        <v>10.5</v>
      </c>
      <c r="E218" s="614" t="s">
        <v>339</v>
      </c>
      <c r="F218" s="604">
        <v>0</v>
      </c>
      <c r="G218" s="605">
        <v>0</v>
      </c>
      <c r="H218" s="607">
        <v>4.9406564584124654E-324</v>
      </c>
      <c r="I218" s="604">
        <v>2.9643938750474793E-323</v>
      </c>
      <c r="J218" s="605">
        <v>2.9643938750474793E-323</v>
      </c>
      <c r="K218" s="615" t="s">
        <v>333</v>
      </c>
    </row>
    <row r="219" spans="1:11" ht="14.4" customHeight="1" thickBot="1" x14ac:dyDescent="0.35">
      <c r="A219" s="626" t="s">
        <v>544</v>
      </c>
      <c r="B219" s="604">
        <v>94.311280463022996</v>
      </c>
      <c r="C219" s="604">
        <v>22.286429999999999</v>
      </c>
      <c r="D219" s="605">
        <v>-72.024850463023</v>
      </c>
      <c r="E219" s="606">
        <v>0.23630715107</v>
      </c>
      <c r="F219" s="604">
        <v>113.17353655562999</v>
      </c>
      <c r="G219" s="605">
        <v>56.586768277814002</v>
      </c>
      <c r="H219" s="607">
        <v>4.9406564584124654E-324</v>
      </c>
      <c r="I219" s="604">
        <v>2.9643938750474793E-323</v>
      </c>
      <c r="J219" s="605">
        <v>-56.586768277814002</v>
      </c>
      <c r="K219" s="608">
        <v>0</v>
      </c>
    </row>
    <row r="220" spans="1:11" ht="14.4" customHeight="1" thickBot="1" x14ac:dyDescent="0.35">
      <c r="A220" s="626" t="s">
        <v>545</v>
      </c>
      <c r="B220" s="604">
        <v>32.242482681327999</v>
      </c>
      <c r="C220" s="604">
        <v>42.685960000000001</v>
      </c>
      <c r="D220" s="605">
        <v>10.443477318671</v>
      </c>
      <c r="E220" s="606">
        <v>1.323904254578</v>
      </c>
      <c r="F220" s="604">
        <v>32.242482681327999</v>
      </c>
      <c r="G220" s="605">
        <v>16.121241340664</v>
      </c>
      <c r="H220" s="607">
        <v>4.9406564584124654E-324</v>
      </c>
      <c r="I220" s="604">
        <v>16.528919999999999</v>
      </c>
      <c r="J220" s="605">
        <v>0.40767865933500003</v>
      </c>
      <c r="K220" s="608">
        <v>0.51264414602800001</v>
      </c>
    </row>
    <row r="221" spans="1:11" ht="14.4" customHeight="1" thickBot="1" x14ac:dyDescent="0.35">
      <c r="A221" s="625" t="s">
        <v>546</v>
      </c>
      <c r="B221" s="609">
        <v>0</v>
      </c>
      <c r="C221" s="609">
        <v>15.839</v>
      </c>
      <c r="D221" s="610">
        <v>15.839</v>
      </c>
      <c r="E221" s="611" t="s">
        <v>333</v>
      </c>
      <c r="F221" s="609">
        <v>0</v>
      </c>
      <c r="G221" s="610">
        <v>0</v>
      </c>
      <c r="H221" s="612">
        <v>4.9406564584124654E-324</v>
      </c>
      <c r="I221" s="609">
        <v>20.552</v>
      </c>
      <c r="J221" s="610">
        <v>20.552</v>
      </c>
      <c r="K221" s="613" t="s">
        <v>333</v>
      </c>
    </row>
    <row r="222" spans="1:11" ht="14.4" customHeight="1" thickBot="1" x14ac:dyDescent="0.35">
      <c r="A222" s="626" t="s">
        <v>547</v>
      </c>
      <c r="B222" s="604">
        <v>0</v>
      </c>
      <c r="C222" s="604">
        <v>15.839</v>
      </c>
      <c r="D222" s="605">
        <v>15.839</v>
      </c>
      <c r="E222" s="614" t="s">
        <v>333</v>
      </c>
      <c r="F222" s="604">
        <v>0</v>
      </c>
      <c r="G222" s="605">
        <v>0</v>
      </c>
      <c r="H222" s="607">
        <v>4.9406564584124654E-324</v>
      </c>
      <c r="I222" s="604">
        <v>20.552</v>
      </c>
      <c r="J222" s="605">
        <v>20.552</v>
      </c>
      <c r="K222" s="615" t="s">
        <v>333</v>
      </c>
    </row>
    <row r="223" spans="1:11" ht="14.4" customHeight="1" thickBot="1" x14ac:dyDescent="0.35">
      <c r="A223" s="623" t="s">
        <v>548</v>
      </c>
      <c r="B223" s="604">
        <v>50.999999999998998</v>
      </c>
      <c r="C223" s="604">
        <v>50.92</v>
      </c>
      <c r="D223" s="605">
        <v>-7.9999999998999996E-2</v>
      </c>
      <c r="E223" s="606">
        <v>0.99843137254900005</v>
      </c>
      <c r="F223" s="604">
        <v>51</v>
      </c>
      <c r="G223" s="605">
        <v>25.5</v>
      </c>
      <c r="H223" s="607">
        <v>4.9406564584124654E-324</v>
      </c>
      <c r="I223" s="604">
        <v>25.795000000000002</v>
      </c>
      <c r="J223" s="605">
        <v>0.29499999999900001</v>
      </c>
      <c r="K223" s="608">
        <v>0.50578431372499999</v>
      </c>
    </row>
    <row r="224" spans="1:11" ht="14.4" customHeight="1" thickBot="1" x14ac:dyDescent="0.35">
      <c r="A224" s="629" t="s">
        <v>549</v>
      </c>
      <c r="B224" s="609">
        <v>50.999999999998998</v>
      </c>
      <c r="C224" s="609">
        <v>50.92</v>
      </c>
      <c r="D224" s="610">
        <v>-7.9999999998999996E-2</v>
      </c>
      <c r="E224" s="617">
        <v>0.99843137254900005</v>
      </c>
      <c r="F224" s="609">
        <v>51</v>
      </c>
      <c r="G224" s="610">
        <v>25.5</v>
      </c>
      <c r="H224" s="612">
        <v>4.9406564584124654E-324</v>
      </c>
      <c r="I224" s="609">
        <v>25.795000000000002</v>
      </c>
      <c r="J224" s="610">
        <v>0.29499999999900001</v>
      </c>
      <c r="K224" s="616">
        <v>0.50578431372499999</v>
      </c>
    </row>
    <row r="225" spans="1:11" ht="14.4" customHeight="1" thickBot="1" x14ac:dyDescent="0.35">
      <c r="A225" s="625" t="s">
        <v>550</v>
      </c>
      <c r="B225" s="609">
        <v>50.999999999998998</v>
      </c>
      <c r="C225" s="609">
        <v>50.92</v>
      </c>
      <c r="D225" s="610">
        <v>-7.9999999998999996E-2</v>
      </c>
      <c r="E225" s="617">
        <v>0.99843137254900005</v>
      </c>
      <c r="F225" s="609">
        <v>51</v>
      </c>
      <c r="G225" s="610">
        <v>25.5</v>
      </c>
      <c r="H225" s="612">
        <v>4.9406564584124654E-324</v>
      </c>
      <c r="I225" s="609">
        <v>25.795000000000002</v>
      </c>
      <c r="J225" s="610">
        <v>0.29499999999900001</v>
      </c>
      <c r="K225" s="616">
        <v>0.50578431372499999</v>
      </c>
    </row>
    <row r="226" spans="1:11" ht="14.4" customHeight="1" thickBot="1" x14ac:dyDescent="0.35">
      <c r="A226" s="626" t="s">
        <v>551</v>
      </c>
      <c r="B226" s="604">
        <v>50.999999999998998</v>
      </c>
      <c r="C226" s="604">
        <v>50.92</v>
      </c>
      <c r="D226" s="605">
        <v>-7.9999999998999996E-2</v>
      </c>
      <c r="E226" s="606">
        <v>0.99843137254900005</v>
      </c>
      <c r="F226" s="604">
        <v>51</v>
      </c>
      <c r="G226" s="605">
        <v>25.5</v>
      </c>
      <c r="H226" s="607">
        <v>4.9406564584124654E-324</v>
      </c>
      <c r="I226" s="604">
        <v>25.795000000000002</v>
      </c>
      <c r="J226" s="605">
        <v>0.29499999999900001</v>
      </c>
      <c r="K226" s="608">
        <v>0.50578431372499999</v>
      </c>
    </row>
    <row r="227" spans="1:11" ht="14.4" customHeight="1" thickBot="1" x14ac:dyDescent="0.35">
      <c r="A227" s="622" t="s">
        <v>552</v>
      </c>
      <c r="B227" s="604">
        <v>6206.3341208604697</v>
      </c>
      <c r="C227" s="604">
        <v>6170.5703700000004</v>
      </c>
      <c r="D227" s="605">
        <v>-35.763750860473003</v>
      </c>
      <c r="E227" s="606">
        <v>0.99423754020199995</v>
      </c>
      <c r="F227" s="604">
        <v>6451.0085058123104</v>
      </c>
      <c r="G227" s="605">
        <v>3225.5042529061502</v>
      </c>
      <c r="H227" s="607">
        <v>909.54555000000005</v>
      </c>
      <c r="I227" s="604">
        <v>3693.5387599999999</v>
      </c>
      <c r="J227" s="605">
        <v>468.03450709384703</v>
      </c>
      <c r="K227" s="608">
        <v>0.57255214539999999</v>
      </c>
    </row>
    <row r="228" spans="1:11" ht="14.4" customHeight="1" thickBot="1" x14ac:dyDescent="0.35">
      <c r="A228" s="627" t="s">
        <v>553</v>
      </c>
      <c r="B228" s="609">
        <v>6206.3341208604697</v>
      </c>
      <c r="C228" s="609">
        <v>6170.5703700000004</v>
      </c>
      <c r="D228" s="610">
        <v>-35.763750860473003</v>
      </c>
      <c r="E228" s="617">
        <v>0.99423754020199995</v>
      </c>
      <c r="F228" s="609">
        <v>6451.0085058123104</v>
      </c>
      <c r="G228" s="610">
        <v>3225.5042529061502</v>
      </c>
      <c r="H228" s="612">
        <v>909.54555000000005</v>
      </c>
      <c r="I228" s="609">
        <v>3693.5387599999999</v>
      </c>
      <c r="J228" s="610">
        <v>468.03450709384703</v>
      </c>
      <c r="K228" s="616">
        <v>0.57255214539999999</v>
      </c>
    </row>
    <row r="229" spans="1:11" ht="14.4" customHeight="1" thickBot="1" x14ac:dyDescent="0.35">
      <c r="A229" s="629" t="s">
        <v>54</v>
      </c>
      <c r="B229" s="609">
        <v>6206.3341208604697</v>
      </c>
      <c r="C229" s="609">
        <v>6170.5703700000004</v>
      </c>
      <c r="D229" s="610">
        <v>-35.763750860473003</v>
      </c>
      <c r="E229" s="617">
        <v>0.99423754020199995</v>
      </c>
      <c r="F229" s="609">
        <v>6451.0085058123104</v>
      </c>
      <c r="G229" s="610">
        <v>3225.5042529061502</v>
      </c>
      <c r="H229" s="612">
        <v>909.54555000000005</v>
      </c>
      <c r="I229" s="609">
        <v>3693.5387599999999</v>
      </c>
      <c r="J229" s="610">
        <v>468.03450709384703</v>
      </c>
      <c r="K229" s="616">
        <v>0.57255214539999999</v>
      </c>
    </row>
    <row r="230" spans="1:11" ht="14.4" customHeight="1" thickBot="1" x14ac:dyDescent="0.35">
      <c r="A230" s="625" t="s">
        <v>554</v>
      </c>
      <c r="B230" s="609">
        <v>33.999999999998998</v>
      </c>
      <c r="C230" s="609">
        <v>96.194999999999993</v>
      </c>
      <c r="D230" s="610">
        <v>62.195</v>
      </c>
      <c r="E230" s="617">
        <v>2.8292647058820002</v>
      </c>
      <c r="F230" s="609">
        <v>144</v>
      </c>
      <c r="G230" s="610">
        <v>72</v>
      </c>
      <c r="H230" s="612">
        <v>8.0162499999999994</v>
      </c>
      <c r="I230" s="609">
        <v>48.097499999999997</v>
      </c>
      <c r="J230" s="610">
        <v>-23.9025</v>
      </c>
      <c r="K230" s="616">
        <v>0.33401041666600001</v>
      </c>
    </row>
    <row r="231" spans="1:11" ht="14.4" customHeight="1" thickBot="1" x14ac:dyDescent="0.35">
      <c r="A231" s="626" t="s">
        <v>555</v>
      </c>
      <c r="B231" s="604">
        <v>33.999999999998998</v>
      </c>
      <c r="C231" s="604">
        <v>96.194999999999993</v>
      </c>
      <c r="D231" s="605">
        <v>62.195</v>
      </c>
      <c r="E231" s="606">
        <v>2.8292647058820002</v>
      </c>
      <c r="F231" s="604">
        <v>144</v>
      </c>
      <c r="G231" s="605">
        <v>72</v>
      </c>
      <c r="H231" s="607">
        <v>8.0162499999999994</v>
      </c>
      <c r="I231" s="604">
        <v>48.097499999999997</v>
      </c>
      <c r="J231" s="605">
        <v>-23.9025</v>
      </c>
      <c r="K231" s="608">
        <v>0.33401041666600001</v>
      </c>
    </row>
    <row r="232" spans="1:11" ht="14.4" customHeight="1" thickBot="1" x14ac:dyDescent="0.35">
      <c r="A232" s="625" t="s">
        <v>556</v>
      </c>
      <c r="B232" s="609">
        <v>101.855443537631</v>
      </c>
      <c r="C232" s="609">
        <v>53.945</v>
      </c>
      <c r="D232" s="610">
        <v>-47.910443537630997</v>
      </c>
      <c r="E232" s="617">
        <v>0.52962314164400004</v>
      </c>
      <c r="F232" s="609">
        <v>60.008505812305003</v>
      </c>
      <c r="G232" s="610">
        <v>30.004252906152001</v>
      </c>
      <c r="H232" s="612">
        <v>9.2723399999999998</v>
      </c>
      <c r="I232" s="609">
        <v>36.696339999999999</v>
      </c>
      <c r="J232" s="610">
        <v>6.6920870938470003</v>
      </c>
      <c r="K232" s="616">
        <v>0.61151897557199997</v>
      </c>
    </row>
    <row r="233" spans="1:11" ht="14.4" customHeight="1" thickBot="1" x14ac:dyDescent="0.35">
      <c r="A233" s="626" t="s">
        <v>557</v>
      </c>
      <c r="B233" s="604">
        <v>101.855443537631</v>
      </c>
      <c r="C233" s="604">
        <v>53.945</v>
      </c>
      <c r="D233" s="605">
        <v>-47.910443537630997</v>
      </c>
      <c r="E233" s="606">
        <v>0.52962314164400004</v>
      </c>
      <c r="F233" s="604">
        <v>60.008505812305003</v>
      </c>
      <c r="G233" s="605">
        <v>30.004252906152001</v>
      </c>
      <c r="H233" s="607">
        <v>9.2723399999999998</v>
      </c>
      <c r="I233" s="604">
        <v>36.696339999999999</v>
      </c>
      <c r="J233" s="605">
        <v>6.6920870938470003</v>
      </c>
      <c r="K233" s="608">
        <v>0.61151897557199997</v>
      </c>
    </row>
    <row r="234" spans="1:11" ht="14.4" customHeight="1" thickBot="1" x14ac:dyDescent="0.35">
      <c r="A234" s="625" t="s">
        <v>558</v>
      </c>
      <c r="B234" s="609">
        <v>814.47867732291002</v>
      </c>
      <c r="C234" s="609">
        <v>889.69183999999996</v>
      </c>
      <c r="D234" s="610">
        <v>75.213162677089997</v>
      </c>
      <c r="E234" s="617">
        <v>1.092345158653</v>
      </c>
      <c r="F234" s="609">
        <v>976</v>
      </c>
      <c r="G234" s="610">
        <v>488</v>
      </c>
      <c r="H234" s="612">
        <v>86.117199999999997</v>
      </c>
      <c r="I234" s="609">
        <v>476.93650000000002</v>
      </c>
      <c r="J234" s="610">
        <v>-11.063499999999999</v>
      </c>
      <c r="K234" s="616">
        <v>0.48866444672100001</v>
      </c>
    </row>
    <row r="235" spans="1:11" ht="14.4" customHeight="1" thickBot="1" x14ac:dyDescent="0.35">
      <c r="A235" s="626" t="s">
        <v>559</v>
      </c>
      <c r="B235" s="604">
        <v>814.47867732291002</v>
      </c>
      <c r="C235" s="604">
        <v>889.69183999999996</v>
      </c>
      <c r="D235" s="605">
        <v>75.213162677089997</v>
      </c>
      <c r="E235" s="606">
        <v>1.092345158653</v>
      </c>
      <c r="F235" s="604">
        <v>976</v>
      </c>
      <c r="G235" s="605">
        <v>488</v>
      </c>
      <c r="H235" s="607">
        <v>86.117199999999997</v>
      </c>
      <c r="I235" s="604">
        <v>476.93650000000002</v>
      </c>
      <c r="J235" s="605">
        <v>-11.063499999999999</v>
      </c>
      <c r="K235" s="608">
        <v>0.48866444672100001</v>
      </c>
    </row>
    <row r="236" spans="1:11" ht="14.4" customHeight="1" thickBot="1" x14ac:dyDescent="0.35">
      <c r="A236" s="625" t="s">
        <v>560</v>
      </c>
      <c r="B236" s="609">
        <v>0</v>
      </c>
      <c r="C236" s="609">
        <v>6.1420000000000003</v>
      </c>
      <c r="D236" s="610">
        <v>6.1420000000000003</v>
      </c>
      <c r="E236" s="611" t="s">
        <v>333</v>
      </c>
      <c r="F236" s="609">
        <v>4.9406564584124654E-324</v>
      </c>
      <c r="G236" s="610">
        <v>0</v>
      </c>
      <c r="H236" s="612">
        <v>0.28899999999999998</v>
      </c>
      <c r="I236" s="609">
        <v>1.9830000000000001</v>
      </c>
      <c r="J236" s="610">
        <v>1.9830000000000001</v>
      </c>
      <c r="K236" s="613" t="s">
        <v>339</v>
      </c>
    </row>
    <row r="237" spans="1:11" ht="14.4" customHeight="1" thickBot="1" x14ac:dyDescent="0.35">
      <c r="A237" s="626" t="s">
        <v>561</v>
      </c>
      <c r="B237" s="604">
        <v>0</v>
      </c>
      <c r="C237" s="604">
        <v>6.1420000000000003</v>
      </c>
      <c r="D237" s="605">
        <v>6.1420000000000003</v>
      </c>
      <c r="E237" s="614" t="s">
        <v>333</v>
      </c>
      <c r="F237" s="604">
        <v>4.9406564584124654E-324</v>
      </c>
      <c r="G237" s="605">
        <v>0</v>
      </c>
      <c r="H237" s="607">
        <v>0.28899999999999998</v>
      </c>
      <c r="I237" s="604">
        <v>1.9830000000000001</v>
      </c>
      <c r="J237" s="605">
        <v>1.9830000000000001</v>
      </c>
      <c r="K237" s="615" t="s">
        <v>339</v>
      </c>
    </row>
    <row r="238" spans="1:11" ht="14.4" customHeight="1" thickBot="1" x14ac:dyDescent="0.35">
      <c r="A238" s="625" t="s">
        <v>562</v>
      </c>
      <c r="B238" s="609">
        <v>719.99999999999102</v>
      </c>
      <c r="C238" s="609">
        <v>639.07980999999995</v>
      </c>
      <c r="D238" s="610">
        <v>-80.920189999990995</v>
      </c>
      <c r="E238" s="617">
        <v>0.88761084722200001</v>
      </c>
      <c r="F238" s="609">
        <v>903</v>
      </c>
      <c r="G238" s="610">
        <v>451.5</v>
      </c>
      <c r="H238" s="612">
        <v>56.36251</v>
      </c>
      <c r="I238" s="609">
        <v>325.00447000000003</v>
      </c>
      <c r="J238" s="610">
        <v>-126.49553</v>
      </c>
      <c r="K238" s="616">
        <v>0.35991635658900001</v>
      </c>
    </row>
    <row r="239" spans="1:11" ht="14.4" customHeight="1" thickBot="1" x14ac:dyDescent="0.35">
      <c r="A239" s="626" t="s">
        <v>563</v>
      </c>
      <c r="B239" s="604">
        <v>719.99999999999102</v>
      </c>
      <c r="C239" s="604">
        <v>638.80309</v>
      </c>
      <c r="D239" s="605">
        <v>-81.196909999990993</v>
      </c>
      <c r="E239" s="606">
        <v>0.887226513888</v>
      </c>
      <c r="F239" s="604">
        <v>888</v>
      </c>
      <c r="G239" s="605">
        <v>444</v>
      </c>
      <c r="H239" s="607">
        <v>55.100610000000003</v>
      </c>
      <c r="I239" s="604">
        <v>317.43297999999999</v>
      </c>
      <c r="J239" s="605">
        <v>-126.56702</v>
      </c>
      <c r="K239" s="608">
        <v>0.35746957207199997</v>
      </c>
    </row>
    <row r="240" spans="1:11" ht="14.4" customHeight="1" thickBot="1" x14ac:dyDescent="0.35">
      <c r="A240" s="626" t="s">
        <v>564</v>
      </c>
      <c r="B240" s="604">
        <v>0</v>
      </c>
      <c r="C240" s="604">
        <v>0.27672000000000002</v>
      </c>
      <c r="D240" s="605">
        <v>0.27672000000000002</v>
      </c>
      <c r="E240" s="614" t="s">
        <v>333</v>
      </c>
      <c r="F240" s="604">
        <v>15</v>
      </c>
      <c r="G240" s="605">
        <v>7.5</v>
      </c>
      <c r="H240" s="607">
        <v>1.2619</v>
      </c>
      <c r="I240" s="604">
        <v>7.5714899999999998</v>
      </c>
      <c r="J240" s="605">
        <v>7.1489999999000006E-2</v>
      </c>
      <c r="K240" s="608">
        <v>0.50476600000000005</v>
      </c>
    </row>
    <row r="241" spans="1:11" ht="14.4" customHeight="1" thickBot="1" x14ac:dyDescent="0.35">
      <c r="A241" s="625" t="s">
        <v>565</v>
      </c>
      <c r="B241" s="609">
        <v>0</v>
      </c>
      <c r="C241" s="609">
        <v>517.88229999999999</v>
      </c>
      <c r="D241" s="610">
        <v>517.88229999999999</v>
      </c>
      <c r="E241" s="611" t="s">
        <v>333</v>
      </c>
      <c r="F241" s="609">
        <v>4.9406564584124654E-324</v>
      </c>
      <c r="G241" s="610">
        <v>0</v>
      </c>
      <c r="H241" s="612">
        <v>55.458210000000001</v>
      </c>
      <c r="I241" s="609">
        <v>298.58866999999998</v>
      </c>
      <c r="J241" s="610">
        <v>298.58866999999998</v>
      </c>
      <c r="K241" s="613" t="s">
        <v>339</v>
      </c>
    </row>
    <row r="242" spans="1:11" ht="14.4" customHeight="1" thickBot="1" x14ac:dyDescent="0.35">
      <c r="A242" s="626" t="s">
        <v>566</v>
      </c>
      <c r="B242" s="604">
        <v>0</v>
      </c>
      <c r="C242" s="604">
        <v>517.88229999999999</v>
      </c>
      <c r="D242" s="605">
        <v>517.88229999999999</v>
      </c>
      <c r="E242" s="614" t="s">
        <v>333</v>
      </c>
      <c r="F242" s="604">
        <v>4.9406564584124654E-324</v>
      </c>
      <c r="G242" s="605">
        <v>0</v>
      </c>
      <c r="H242" s="607">
        <v>55.458210000000001</v>
      </c>
      <c r="I242" s="604">
        <v>298.58866999999998</v>
      </c>
      <c r="J242" s="605">
        <v>298.58866999999998</v>
      </c>
      <c r="K242" s="615" t="s">
        <v>339</v>
      </c>
    </row>
    <row r="243" spans="1:11" ht="14.4" customHeight="1" thickBot="1" x14ac:dyDescent="0.35">
      <c r="A243" s="625" t="s">
        <v>567</v>
      </c>
      <c r="B243" s="609">
        <v>4535.99999999994</v>
      </c>
      <c r="C243" s="609">
        <v>3967.6344199999999</v>
      </c>
      <c r="D243" s="610">
        <v>-568.36557999994204</v>
      </c>
      <c r="E243" s="617">
        <v>0.87469894620800004</v>
      </c>
      <c r="F243" s="609">
        <v>4368</v>
      </c>
      <c r="G243" s="610">
        <v>2184</v>
      </c>
      <c r="H243" s="612">
        <v>694.03003999999999</v>
      </c>
      <c r="I243" s="609">
        <v>2506.2322800000002</v>
      </c>
      <c r="J243" s="610">
        <v>322.23228</v>
      </c>
      <c r="K243" s="616">
        <v>0.57377112637299998</v>
      </c>
    </row>
    <row r="244" spans="1:11" ht="14.4" customHeight="1" thickBot="1" x14ac:dyDescent="0.35">
      <c r="A244" s="626" t="s">
        <v>568</v>
      </c>
      <c r="B244" s="604">
        <v>4535.99999999994</v>
      </c>
      <c r="C244" s="604">
        <v>3967.6344199999999</v>
      </c>
      <c r="D244" s="605">
        <v>-568.36557999994204</v>
      </c>
      <c r="E244" s="606">
        <v>0.87469894620800004</v>
      </c>
      <c r="F244" s="604">
        <v>4368</v>
      </c>
      <c r="G244" s="605">
        <v>2184</v>
      </c>
      <c r="H244" s="607">
        <v>694.03003999999999</v>
      </c>
      <c r="I244" s="604">
        <v>2506.2322800000002</v>
      </c>
      <c r="J244" s="605">
        <v>322.23228</v>
      </c>
      <c r="K244" s="608">
        <v>0.57377112637299998</v>
      </c>
    </row>
    <row r="245" spans="1:11" ht="14.4" customHeight="1" thickBot="1" x14ac:dyDescent="0.35">
      <c r="A245" s="630" t="s">
        <v>569</v>
      </c>
      <c r="B245" s="609">
        <v>0</v>
      </c>
      <c r="C245" s="609">
        <v>4.1413099999999998</v>
      </c>
      <c r="D245" s="610">
        <v>4.1413099999999998</v>
      </c>
      <c r="E245" s="611" t="s">
        <v>333</v>
      </c>
      <c r="F245" s="609">
        <v>4.9406564584124654E-324</v>
      </c>
      <c r="G245" s="610">
        <v>0</v>
      </c>
      <c r="H245" s="612">
        <v>1.3407800000000001</v>
      </c>
      <c r="I245" s="609">
        <v>7.04915</v>
      </c>
      <c r="J245" s="610">
        <v>7.04915</v>
      </c>
      <c r="K245" s="613" t="s">
        <v>339</v>
      </c>
    </row>
    <row r="246" spans="1:11" ht="14.4" customHeight="1" thickBot="1" x14ac:dyDescent="0.35">
      <c r="A246" s="627" t="s">
        <v>570</v>
      </c>
      <c r="B246" s="609">
        <v>0</v>
      </c>
      <c r="C246" s="609">
        <v>4.1413099999999998</v>
      </c>
      <c r="D246" s="610">
        <v>4.1413099999999998</v>
      </c>
      <c r="E246" s="611" t="s">
        <v>333</v>
      </c>
      <c r="F246" s="609">
        <v>4.9406564584124654E-324</v>
      </c>
      <c r="G246" s="610">
        <v>0</v>
      </c>
      <c r="H246" s="612">
        <v>1.3407800000000001</v>
      </c>
      <c r="I246" s="609">
        <v>7.04915</v>
      </c>
      <c r="J246" s="610">
        <v>7.04915</v>
      </c>
      <c r="K246" s="613" t="s">
        <v>339</v>
      </c>
    </row>
    <row r="247" spans="1:11" ht="14.4" customHeight="1" thickBot="1" x14ac:dyDescent="0.35">
      <c r="A247" s="629" t="s">
        <v>571</v>
      </c>
      <c r="B247" s="609">
        <v>0</v>
      </c>
      <c r="C247" s="609">
        <v>4.1413099999999998</v>
      </c>
      <c r="D247" s="610">
        <v>4.1413099999999998</v>
      </c>
      <c r="E247" s="611" t="s">
        <v>333</v>
      </c>
      <c r="F247" s="609">
        <v>4.9406564584124654E-324</v>
      </c>
      <c r="G247" s="610">
        <v>0</v>
      </c>
      <c r="H247" s="612">
        <v>1.3407800000000001</v>
      </c>
      <c r="I247" s="609">
        <v>7.04915</v>
      </c>
      <c r="J247" s="610">
        <v>7.04915</v>
      </c>
      <c r="K247" s="613" t="s">
        <v>339</v>
      </c>
    </row>
    <row r="248" spans="1:11" ht="14.4" customHeight="1" thickBot="1" x14ac:dyDescent="0.35">
      <c r="A248" s="625" t="s">
        <v>572</v>
      </c>
      <c r="B248" s="609">
        <v>0</v>
      </c>
      <c r="C248" s="609">
        <v>4.1413099999999998</v>
      </c>
      <c r="D248" s="610">
        <v>4.1413099999999998</v>
      </c>
      <c r="E248" s="611" t="s">
        <v>333</v>
      </c>
      <c r="F248" s="609">
        <v>4.9406564584124654E-324</v>
      </c>
      <c r="G248" s="610">
        <v>0</v>
      </c>
      <c r="H248" s="612">
        <v>1.3407800000000001</v>
      </c>
      <c r="I248" s="609">
        <v>7.04915</v>
      </c>
      <c r="J248" s="610">
        <v>7.04915</v>
      </c>
      <c r="K248" s="613" t="s">
        <v>339</v>
      </c>
    </row>
    <row r="249" spans="1:11" ht="14.4" customHeight="1" thickBot="1" x14ac:dyDescent="0.35">
      <c r="A249" s="626" t="s">
        <v>573</v>
      </c>
      <c r="B249" s="604">
        <v>0</v>
      </c>
      <c r="C249" s="604">
        <v>4.1413099999999998</v>
      </c>
      <c r="D249" s="605">
        <v>4.1413099999999998</v>
      </c>
      <c r="E249" s="614" t="s">
        <v>333</v>
      </c>
      <c r="F249" s="604">
        <v>4.9406564584124654E-324</v>
      </c>
      <c r="G249" s="605">
        <v>0</v>
      </c>
      <c r="H249" s="607">
        <v>1.3407800000000001</v>
      </c>
      <c r="I249" s="604">
        <v>5.9291499999999999</v>
      </c>
      <c r="J249" s="605">
        <v>5.9291499999999999</v>
      </c>
      <c r="K249" s="615" t="s">
        <v>339</v>
      </c>
    </row>
    <row r="250" spans="1:11" ht="14.4" customHeight="1" thickBot="1" x14ac:dyDescent="0.35">
      <c r="A250" s="626" t="s">
        <v>574</v>
      </c>
      <c r="B250" s="604">
        <v>4.9406564584124654E-324</v>
      </c>
      <c r="C250" s="604">
        <v>4.9406564584124654E-324</v>
      </c>
      <c r="D250" s="605">
        <v>0</v>
      </c>
      <c r="E250" s="606">
        <v>1</v>
      </c>
      <c r="F250" s="604">
        <v>4.9406564584124654E-324</v>
      </c>
      <c r="G250" s="605">
        <v>0</v>
      </c>
      <c r="H250" s="607">
        <v>4.9406564584124654E-324</v>
      </c>
      <c r="I250" s="604">
        <v>1.1200000000000001</v>
      </c>
      <c r="J250" s="605">
        <v>1.1200000000000001</v>
      </c>
      <c r="K250" s="615" t="s">
        <v>339</v>
      </c>
    </row>
    <row r="251" spans="1:11" ht="14.4" customHeight="1" thickBot="1" x14ac:dyDescent="0.35">
      <c r="A251" s="631"/>
      <c r="B251" s="604">
        <v>-15743.5420065748</v>
      </c>
      <c r="C251" s="604">
        <v>-22405.520039999999</v>
      </c>
      <c r="D251" s="605">
        <v>-6661.97803342524</v>
      </c>
      <c r="E251" s="606">
        <v>1.423156239596</v>
      </c>
      <c r="F251" s="604">
        <v>-12907.5086460849</v>
      </c>
      <c r="G251" s="605">
        <v>-6453.7543230424599</v>
      </c>
      <c r="H251" s="607">
        <v>-1875.7790500000001</v>
      </c>
      <c r="I251" s="604">
        <v>-6036.3529200000203</v>
      </c>
      <c r="J251" s="605">
        <v>417.40140304243101</v>
      </c>
      <c r="K251" s="608">
        <v>0.46766212485399999</v>
      </c>
    </row>
    <row r="252" spans="1:11" ht="14.4" customHeight="1" thickBot="1" x14ac:dyDescent="0.35">
      <c r="A252" s="632" t="s">
        <v>66</v>
      </c>
      <c r="B252" s="618">
        <v>-15743.5420065748</v>
      </c>
      <c r="C252" s="618">
        <v>-22405.520039999999</v>
      </c>
      <c r="D252" s="619">
        <v>-6661.97803342526</v>
      </c>
      <c r="E252" s="620" t="s">
        <v>333</v>
      </c>
      <c r="F252" s="618">
        <v>-12907.5086460849</v>
      </c>
      <c r="G252" s="619">
        <v>-6453.7543230424599</v>
      </c>
      <c r="H252" s="618">
        <v>-1875.7790500000001</v>
      </c>
      <c r="I252" s="618">
        <v>-6036.3529200000303</v>
      </c>
      <c r="J252" s="619">
        <v>417.40140304242999</v>
      </c>
      <c r="K252" s="621">
        <v>0.46766212485399999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575</v>
      </c>
      <c r="B5" s="634" t="s">
        <v>576</v>
      </c>
      <c r="C5" s="635" t="s">
        <v>577</v>
      </c>
      <c r="D5" s="635" t="s">
        <v>577</v>
      </c>
      <c r="E5" s="635"/>
      <c r="F5" s="635" t="s">
        <v>577</v>
      </c>
      <c r="G5" s="635" t="s">
        <v>577</v>
      </c>
      <c r="H5" s="635" t="s">
        <v>577</v>
      </c>
      <c r="I5" s="636" t="s">
        <v>577</v>
      </c>
      <c r="J5" s="637" t="s">
        <v>74</v>
      </c>
    </row>
    <row r="6" spans="1:10" ht="14.4" customHeight="1" x14ac:dyDescent="0.3">
      <c r="A6" s="633" t="s">
        <v>575</v>
      </c>
      <c r="B6" s="634" t="s">
        <v>344</v>
      </c>
      <c r="C6" s="635">
        <v>980.08369000000005</v>
      </c>
      <c r="D6" s="635">
        <v>683.67048999999804</v>
      </c>
      <c r="E6" s="635"/>
      <c r="F6" s="635">
        <v>558.18821000000003</v>
      </c>
      <c r="G6" s="635">
        <v>672.00189890547449</v>
      </c>
      <c r="H6" s="635">
        <v>-113.81368890547446</v>
      </c>
      <c r="I6" s="636">
        <v>0.83063487009359804</v>
      </c>
      <c r="J6" s="637" t="s">
        <v>1</v>
      </c>
    </row>
    <row r="7" spans="1:10" ht="14.4" customHeight="1" x14ac:dyDescent="0.3">
      <c r="A7" s="633" t="s">
        <v>575</v>
      </c>
      <c r="B7" s="634" t="s">
        <v>345</v>
      </c>
      <c r="C7" s="635">
        <v>38.12979</v>
      </c>
      <c r="D7" s="635">
        <v>14.824070000000001</v>
      </c>
      <c r="E7" s="635"/>
      <c r="F7" s="635">
        <v>36.904469999999996</v>
      </c>
      <c r="G7" s="635">
        <v>30.490886716058</v>
      </c>
      <c r="H7" s="635">
        <v>6.4135832839419962</v>
      </c>
      <c r="I7" s="636">
        <v>1.2103442692128821</v>
      </c>
      <c r="J7" s="637" t="s">
        <v>1</v>
      </c>
    </row>
    <row r="8" spans="1:10" ht="14.4" customHeight="1" x14ac:dyDescent="0.3">
      <c r="A8" s="633" t="s">
        <v>575</v>
      </c>
      <c r="B8" s="634" t="s">
        <v>578</v>
      </c>
      <c r="C8" s="635">
        <v>0</v>
      </c>
      <c r="D8" s="635" t="s">
        <v>577</v>
      </c>
      <c r="E8" s="635"/>
      <c r="F8" s="635" t="s">
        <v>577</v>
      </c>
      <c r="G8" s="635" t="s">
        <v>577</v>
      </c>
      <c r="H8" s="635" t="s">
        <v>577</v>
      </c>
      <c r="I8" s="636" t="s">
        <v>577</v>
      </c>
      <c r="J8" s="637" t="s">
        <v>1</v>
      </c>
    </row>
    <row r="9" spans="1:10" ht="14.4" customHeight="1" x14ac:dyDescent="0.3">
      <c r="A9" s="633" t="s">
        <v>575</v>
      </c>
      <c r="B9" s="634" t="s">
        <v>346</v>
      </c>
      <c r="C9" s="635">
        <v>12.9724</v>
      </c>
      <c r="D9" s="635">
        <v>7.6840799999999998</v>
      </c>
      <c r="E9" s="635"/>
      <c r="F9" s="635">
        <v>38.794919999999998</v>
      </c>
      <c r="G9" s="635">
        <v>17.500153661696501</v>
      </c>
      <c r="H9" s="635">
        <v>21.294766338303496</v>
      </c>
      <c r="I9" s="636">
        <v>2.2168331061522313</v>
      </c>
      <c r="J9" s="637" t="s">
        <v>1</v>
      </c>
    </row>
    <row r="10" spans="1:10" ht="14.4" customHeight="1" x14ac:dyDescent="0.3">
      <c r="A10" s="633" t="s">
        <v>575</v>
      </c>
      <c r="B10" s="634" t="s">
        <v>579</v>
      </c>
      <c r="C10" s="635">
        <v>237.21099000000001</v>
      </c>
      <c r="D10" s="635">
        <v>0</v>
      </c>
      <c r="E10" s="635"/>
      <c r="F10" s="635" t="s">
        <v>577</v>
      </c>
      <c r="G10" s="635" t="s">
        <v>577</v>
      </c>
      <c r="H10" s="635" t="s">
        <v>577</v>
      </c>
      <c r="I10" s="636" t="s">
        <v>577</v>
      </c>
      <c r="J10" s="637" t="s">
        <v>1</v>
      </c>
    </row>
    <row r="11" spans="1:10" ht="14.4" customHeight="1" x14ac:dyDescent="0.3">
      <c r="A11" s="633" t="s">
        <v>575</v>
      </c>
      <c r="B11" s="634" t="s">
        <v>347</v>
      </c>
      <c r="C11" s="635">
        <v>389.04048000000006</v>
      </c>
      <c r="D11" s="635">
        <v>282.15643</v>
      </c>
      <c r="E11" s="635"/>
      <c r="F11" s="635">
        <v>330.41592000000003</v>
      </c>
      <c r="G11" s="635">
        <v>388.38692558004652</v>
      </c>
      <c r="H11" s="635">
        <v>-57.971005580046494</v>
      </c>
      <c r="I11" s="636">
        <v>0.85073903944251417</v>
      </c>
      <c r="J11" s="637" t="s">
        <v>1</v>
      </c>
    </row>
    <row r="12" spans="1:10" ht="14.4" customHeight="1" x14ac:dyDescent="0.3">
      <c r="A12" s="633" t="s">
        <v>575</v>
      </c>
      <c r="B12" s="634" t="s">
        <v>348</v>
      </c>
      <c r="C12" s="635">
        <v>7.7456300000000002</v>
      </c>
      <c r="D12" s="635">
        <v>0.86334999999899997</v>
      </c>
      <c r="E12" s="635"/>
      <c r="F12" s="635">
        <v>3.9034700000000004</v>
      </c>
      <c r="G12" s="635">
        <v>13.0980297640745</v>
      </c>
      <c r="H12" s="635">
        <v>-9.1945597640744996</v>
      </c>
      <c r="I12" s="636">
        <v>0.29801963122014768</v>
      </c>
      <c r="J12" s="637" t="s">
        <v>1</v>
      </c>
    </row>
    <row r="13" spans="1:10" ht="14.4" customHeight="1" x14ac:dyDescent="0.3">
      <c r="A13" s="633" t="s">
        <v>575</v>
      </c>
      <c r="B13" s="634" t="s">
        <v>349</v>
      </c>
      <c r="C13" s="635">
        <v>8.80992</v>
      </c>
      <c r="D13" s="635">
        <v>4.8138999999990002</v>
      </c>
      <c r="E13" s="635"/>
      <c r="F13" s="635">
        <v>11.108999999999998</v>
      </c>
      <c r="G13" s="635">
        <v>6.7312032433480002</v>
      </c>
      <c r="H13" s="635">
        <v>4.377796756651998</v>
      </c>
      <c r="I13" s="636">
        <v>1.6503735808272144</v>
      </c>
      <c r="J13" s="637" t="s">
        <v>1</v>
      </c>
    </row>
    <row r="14" spans="1:10" ht="14.4" customHeight="1" x14ac:dyDescent="0.3">
      <c r="A14" s="633" t="s">
        <v>575</v>
      </c>
      <c r="B14" s="634" t="s">
        <v>580</v>
      </c>
      <c r="C14" s="635">
        <v>1673.9929</v>
      </c>
      <c r="D14" s="635">
        <v>994.01231999999595</v>
      </c>
      <c r="E14" s="635"/>
      <c r="F14" s="635">
        <v>979.31599000000006</v>
      </c>
      <c r="G14" s="635">
        <v>1128.2090978706981</v>
      </c>
      <c r="H14" s="635">
        <v>-148.89310787069803</v>
      </c>
      <c r="I14" s="636">
        <v>0.86802702783401731</v>
      </c>
      <c r="J14" s="637" t="s">
        <v>581</v>
      </c>
    </row>
    <row r="16" spans="1:10" ht="14.4" customHeight="1" x14ac:dyDescent="0.3">
      <c r="A16" s="633" t="s">
        <v>575</v>
      </c>
      <c r="B16" s="634" t="s">
        <v>576</v>
      </c>
      <c r="C16" s="635" t="s">
        <v>577</v>
      </c>
      <c r="D16" s="635" t="s">
        <v>577</v>
      </c>
      <c r="E16" s="635"/>
      <c r="F16" s="635" t="s">
        <v>577</v>
      </c>
      <c r="G16" s="635" t="s">
        <v>577</v>
      </c>
      <c r="H16" s="635" t="s">
        <v>577</v>
      </c>
      <c r="I16" s="636" t="s">
        <v>577</v>
      </c>
      <c r="J16" s="637" t="s">
        <v>74</v>
      </c>
    </row>
    <row r="17" spans="1:10" ht="14.4" customHeight="1" x14ac:dyDescent="0.3">
      <c r="A17" s="633" t="s">
        <v>582</v>
      </c>
      <c r="B17" s="634" t="s">
        <v>583</v>
      </c>
      <c r="C17" s="635" t="s">
        <v>577</v>
      </c>
      <c r="D17" s="635" t="s">
        <v>577</v>
      </c>
      <c r="E17" s="635"/>
      <c r="F17" s="635" t="s">
        <v>577</v>
      </c>
      <c r="G17" s="635" t="s">
        <v>577</v>
      </c>
      <c r="H17" s="635" t="s">
        <v>577</v>
      </c>
      <c r="I17" s="636" t="s">
        <v>577</v>
      </c>
      <c r="J17" s="637" t="s">
        <v>0</v>
      </c>
    </row>
    <row r="18" spans="1:10" ht="14.4" customHeight="1" x14ac:dyDescent="0.3">
      <c r="A18" s="633" t="s">
        <v>582</v>
      </c>
      <c r="B18" s="634" t="s">
        <v>344</v>
      </c>
      <c r="C18" s="635">
        <v>518.83931000000007</v>
      </c>
      <c r="D18" s="635">
        <v>343.81046999999899</v>
      </c>
      <c r="E18" s="635"/>
      <c r="F18" s="635">
        <v>257.17705000000001</v>
      </c>
      <c r="G18" s="635">
        <v>334.98020372386748</v>
      </c>
      <c r="H18" s="635">
        <v>-77.803153723867467</v>
      </c>
      <c r="I18" s="636">
        <v>0.76773805478964197</v>
      </c>
      <c r="J18" s="637" t="s">
        <v>1</v>
      </c>
    </row>
    <row r="19" spans="1:10" ht="14.4" customHeight="1" x14ac:dyDescent="0.3">
      <c r="A19" s="633" t="s">
        <v>582</v>
      </c>
      <c r="B19" s="634" t="s">
        <v>345</v>
      </c>
      <c r="C19" s="635">
        <v>16.467829999999999</v>
      </c>
      <c r="D19" s="635">
        <v>0</v>
      </c>
      <c r="E19" s="635"/>
      <c r="F19" s="635">
        <v>10.792479999999999</v>
      </c>
      <c r="G19" s="635">
        <v>1.7319329332815001</v>
      </c>
      <c r="H19" s="635">
        <v>9.0605470667184989</v>
      </c>
      <c r="I19" s="636">
        <v>6.2314653140473775</v>
      </c>
      <c r="J19" s="637" t="s">
        <v>1</v>
      </c>
    </row>
    <row r="20" spans="1:10" ht="14.4" customHeight="1" x14ac:dyDescent="0.3">
      <c r="A20" s="633" t="s">
        <v>582</v>
      </c>
      <c r="B20" s="634" t="s">
        <v>346</v>
      </c>
      <c r="C20" s="635">
        <v>4.4276999999999997</v>
      </c>
      <c r="D20" s="635">
        <v>0</v>
      </c>
      <c r="E20" s="635"/>
      <c r="F20" s="635">
        <v>27.268799999999999</v>
      </c>
      <c r="G20" s="635">
        <v>1.5000131710025</v>
      </c>
      <c r="H20" s="635">
        <v>25.768786828997499</v>
      </c>
      <c r="I20" s="636">
        <v>18.179040375875839</v>
      </c>
      <c r="J20" s="637" t="s">
        <v>1</v>
      </c>
    </row>
    <row r="21" spans="1:10" ht="14.4" customHeight="1" x14ac:dyDescent="0.3">
      <c r="A21" s="633" t="s">
        <v>582</v>
      </c>
      <c r="B21" s="634" t="s">
        <v>347</v>
      </c>
      <c r="C21" s="635">
        <v>256.35785000000004</v>
      </c>
      <c r="D21" s="635">
        <v>171.80482000000001</v>
      </c>
      <c r="E21" s="635"/>
      <c r="F21" s="635">
        <v>204.09210000000002</v>
      </c>
      <c r="G21" s="635">
        <v>240.80812722001451</v>
      </c>
      <c r="H21" s="635">
        <v>-36.716027220014496</v>
      </c>
      <c r="I21" s="636">
        <v>0.84752994990709396</v>
      </c>
      <c r="J21" s="637" t="s">
        <v>1</v>
      </c>
    </row>
    <row r="22" spans="1:10" ht="14.4" customHeight="1" x14ac:dyDescent="0.3">
      <c r="A22" s="633" t="s">
        <v>582</v>
      </c>
      <c r="B22" s="634" t="s">
        <v>348</v>
      </c>
      <c r="C22" s="635">
        <v>3.2685300000000002</v>
      </c>
      <c r="D22" s="635">
        <v>0.86334999999899997</v>
      </c>
      <c r="E22" s="635"/>
      <c r="F22" s="635">
        <v>0.67696000000000001</v>
      </c>
      <c r="G22" s="635">
        <v>1.3159702488909999</v>
      </c>
      <c r="H22" s="635">
        <v>-0.63901024889099989</v>
      </c>
      <c r="I22" s="636">
        <v>0.51441892441754722</v>
      </c>
      <c r="J22" s="637" t="s">
        <v>1</v>
      </c>
    </row>
    <row r="23" spans="1:10" ht="14.4" customHeight="1" x14ac:dyDescent="0.3">
      <c r="A23" s="633" t="s">
        <v>582</v>
      </c>
      <c r="B23" s="634" t="s">
        <v>349</v>
      </c>
      <c r="C23" s="635">
        <v>0.73416000000000003</v>
      </c>
      <c r="D23" s="635">
        <v>0</v>
      </c>
      <c r="E23" s="635"/>
      <c r="F23" s="635">
        <v>0</v>
      </c>
      <c r="G23" s="635">
        <v>0.1771369274565</v>
      </c>
      <c r="H23" s="635">
        <v>-0.1771369274565</v>
      </c>
      <c r="I23" s="636">
        <v>0</v>
      </c>
      <c r="J23" s="637" t="s">
        <v>1</v>
      </c>
    </row>
    <row r="24" spans="1:10" ht="14.4" customHeight="1" x14ac:dyDescent="0.3">
      <c r="A24" s="633" t="s">
        <v>582</v>
      </c>
      <c r="B24" s="634" t="s">
        <v>584</v>
      </c>
      <c r="C24" s="635">
        <v>800.0953800000002</v>
      </c>
      <c r="D24" s="635">
        <v>516.47863999999799</v>
      </c>
      <c r="E24" s="635"/>
      <c r="F24" s="635">
        <v>500.00739000000004</v>
      </c>
      <c r="G24" s="635">
        <v>580.5133842245134</v>
      </c>
      <c r="H24" s="635">
        <v>-80.505994224513358</v>
      </c>
      <c r="I24" s="636">
        <v>0.86131931422725361</v>
      </c>
      <c r="J24" s="637" t="s">
        <v>585</v>
      </c>
    </row>
    <row r="25" spans="1:10" ht="14.4" customHeight="1" x14ac:dyDescent="0.3">
      <c r="A25" s="633" t="s">
        <v>577</v>
      </c>
      <c r="B25" s="634" t="s">
        <v>577</v>
      </c>
      <c r="C25" s="635" t="s">
        <v>577</v>
      </c>
      <c r="D25" s="635" t="s">
        <v>577</v>
      </c>
      <c r="E25" s="635"/>
      <c r="F25" s="635" t="s">
        <v>577</v>
      </c>
      <c r="G25" s="635" t="s">
        <v>577</v>
      </c>
      <c r="H25" s="635" t="s">
        <v>577</v>
      </c>
      <c r="I25" s="636" t="s">
        <v>577</v>
      </c>
      <c r="J25" s="637" t="s">
        <v>586</v>
      </c>
    </row>
    <row r="26" spans="1:10" ht="14.4" customHeight="1" x14ac:dyDescent="0.3">
      <c r="A26" s="633" t="s">
        <v>587</v>
      </c>
      <c r="B26" s="634" t="s">
        <v>588</v>
      </c>
      <c r="C26" s="635" t="s">
        <v>577</v>
      </c>
      <c r="D26" s="635" t="s">
        <v>577</v>
      </c>
      <c r="E26" s="635"/>
      <c r="F26" s="635" t="s">
        <v>577</v>
      </c>
      <c r="G26" s="635" t="s">
        <v>577</v>
      </c>
      <c r="H26" s="635" t="s">
        <v>577</v>
      </c>
      <c r="I26" s="636" t="s">
        <v>577</v>
      </c>
      <c r="J26" s="637" t="s">
        <v>0</v>
      </c>
    </row>
    <row r="27" spans="1:10" ht="14.4" customHeight="1" x14ac:dyDescent="0.3">
      <c r="A27" s="633" t="s">
        <v>587</v>
      </c>
      <c r="B27" s="634" t="s">
        <v>344</v>
      </c>
      <c r="C27" s="635">
        <v>23.366519999999994</v>
      </c>
      <c r="D27" s="635">
        <v>18.744900000000001</v>
      </c>
      <c r="E27" s="635"/>
      <c r="F27" s="635">
        <v>19.845050000000001</v>
      </c>
      <c r="G27" s="635">
        <v>21.099856120866502</v>
      </c>
      <c r="H27" s="635">
        <v>-1.2548061208665011</v>
      </c>
      <c r="I27" s="636">
        <v>0.94053011007854348</v>
      </c>
      <c r="J27" s="637" t="s">
        <v>1</v>
      </c>
    </row>
    <row r="28" spans="1:10" ht="14.4" customHeight="1" x14ac:dyDescent="0.3">
      <c r="A28" s="633" t="s">
        <v>587</v>
      </c>
      <c r="B28" s="634" t="s">
        <v>347</v>
      </c>
      <c r="C28" s="635">
        <v>0.83723999999999998</v>
      </c>
      <c r="D28" s="635">
        <v>0.33526</v>
      </c>
      <c r="E28" s="635"/>
      <c r="F28" s="635">
        <v>0</v>
      </c>
      <c r="G28" s="635">
        <v>0.16966812168600001</v>
      </c>
      <c r="H28" s="635">
        <v>-0.16966812168600001</v>
      </c>
      <c r="I28" s="636">
        <v>0</v>
      </c>
      <c r="J28" s="637" t="s">
        <v>1</v>
      </c>
    </row>
    <row r="29" spans="1:10" ht="14.4" customHeight="1" x14ac:dyDescent="0.3">
      <c r="A29" s="633" t="s">
        <v>587</v>
      </c>
      <c r="B29" s="634" t="s">
        <v>349</v>
      </c>
      <c r="C29" s="635" t="s">
        <v>577</v>
      </c>
      <c r="D29" s="635">
        <v>0.74060000000000004</v>
      </c>
      <c r="E29" s="635"/>
      <c r="F29" s="635">
        <v>0</v>
      </c>
      <c r="G29" s="635">
        <v>0.35427385491300001</v>
      </c>
      <c r="H29" s="635">
        <v>-0.35427385491300001</v>
      </c>
      <c r="I29" s="636">
        <v>0</v>
      </c>
      <c r="J29" s="637" t="s">
        <v>1</v>
      </c>
    </row>
    <row r="30" spans="1:10" ht="14.4" customHeight="1" x14ac:dyDescent="0.3">
      <c r="A30" s="633" t="s">
        <v>587</v>
      </c>
      <c r="B30" s="634" t="s">
        <v>589</v>
      </c>
      <c r="C30" s="635">
        <v>24.203759999999996</v>
      </c>
      <c r="D30" s="635">
        <v>19.820760000000003</v>
      </c>
      <c r="E30" s="635"/>
      <c r="F30" s="635">
        <v>19.845050000000001</v>
      </c>
      <c r="G30" s="635">
        <v>21.623798097465503</v>
      </c>
      <c r="H30" s="635">
        <v>-1.7787480974655026</v>
      </c>
      <c r="I30" s="636">
        <v>0.91774118083011569</v>
      </c>
      <c r="J30" s="637" t="s">
        <v>585</v>
      </c>
    </row>
    <row r="31" spans="1:10" ht="14.4" customHeight="1" x14ac:dyDescent="0.3">
      <c r="A31" s="633" t="s">
        <v>577</v>
      </c>
      <c r="B31" s="634" t="s">
        <v>577</v>
      </c>
      <c r="C31" s="635" t="s">
        <v>577</v>
      </c>
      <c r="D31" s="635" t="s">
        <v>577</v>
      </c>
      <c r="E31" s="635"/>
      <c r="F31" s="635" t="s">
        <v>577</v>
      </c>
      <c r="G31" s="635" t="s">
        <v>577</v>
      </c>
      <c r="H31" s="635" t="s">
        <v>577</v>
      </c>
      <c r="I31" s="636" t="s">
        <v>577</v>
      </c>
      <c r="J31" s="637" t="s">
        <v>586</v>
      </c>
    </row>
    <row r="32" spans="1:10" ht="14.4" customHeight="1" x14ac:dyDescent="0.3">
      <c r="A32" s="633" t="s">
        <v>590</v>
      </c>
      <c r="B32" s="634" t="s">
        <v>591</v>
      </c>
      <c r="C32" s="635" t="s">
        <v>577</v>
      </c>
      <c r="D32" s="635" t="s">
        <v>577</v>
      </c>
      <c r="E32" s="635"/>
      <c r="F32" s="635" t="s">
        <v>577</v>
      </c>
      <c r="G32" s="635" t="s">
        <v>577</v>
      </c>
      <c r="H32" s="635" t="s">
        <v>577</v>
      </c>
      <c r="I32" s="636" t="s">
        <v>577</v>
      </c>
      <c r="J32" s="637" t="s">
        <v>0</v>
      </c>
    </row>
    <row r="33" spans="1:10" ht="14.4" customHeight="1" x14ac:dyDescent="0.3">
      <c r="A33" s="633" t="s">
        <v>590</v>
      </c>
      <c r="B33" s="634" t="s">
        <v>344</v>
      </c>
      <c r="C33" s="635">
        <v>437.87785999999994</v>
      </c>
      <c r="D33" s="635">
        <v>321.11511999999902</v>
      </c>
      <c r="E33" s="635"/>
      <c r="F33" s="635">
        <v>281.16611</v>
      </c>
      <c r="G33" s="635">
        <v>315.92183906074052</v>
      </c>
      <c r="H33" s="635">
        <v>-34.755729060740521</v>
      </c>
      <c r="I33" s="636">
        <v>0.88998630432111969</v>
      </c>
      <c r="J33" s="637" t="s">
        <v>1</v>
      </c>
    </row>
    <row r="34" spans="1:10" ht="14.4" customHeight="1" x14ac:dyDescent="0.3">
      <c r="A34" s="633" t="s">
        <v>590</v>
      </c>
      <c r="B34" s="634" t="s">
        <v>345</v>
      </c>
      <c r="C34" s="635">
        <v>21.661960000000001</v>
      </c>
      <c r="D34" s="635">
        <v>14.824070000000001</v>
      </c>
      <c r="E34" s="635"/>
      <c r="F34" s="635">
        <v>26.111989999999999</v>
      </c>
      <c r="G34" s="635">
        <v>28.758953782776501</v>
      </c>
      <c r="H34" s="635">
        <v>-2.6469637827765027</v>
      </c>
      <c r="I34" s="636">
        <v>0.90796035896264948</v>
      </c>
      <c r="J34" s="637" t="s">
        <v>1</v>
      </c>
    </row>
    <row r="35" spans="1:10" ht="14.4" customHeight="1" x14ac:dyDescent="0.3">
      <c r="A35" s="633" t="s">
        <v>590</v>
      </c>
      <c r="B35" s="634" t="s">
        <v>578</v>
      </c>
      <c r="C35" s="635">
        <v>0</v>
      </c>
      <c r="D35" s="635" t="s">
        <v>577</v>
      </c>
      <c r="E35" s="635"/>
      <c r="F35" s="635" t="s">
        <v>577</v>
      </c>
      <c r="G35" s="635" t="s">
        <v>577</v>
      </c>
      <c r="H35" s="635" t="s">
        <v>577</v>
      </c>
      <c r="I35" s="636" t="s">
        <v>577</v>
      </c>
      <c r="J35" s="637" t="s">
        <v>1</v>
      </c>
    </row>
    <row r="36" spans="1:10" ht="14.4" customHeight="1" x14ac:dyDescent="0.3">
      <c r="A36" s="633" t="s">
        <v>590</v>
      </c>
      <c r="B36" s="634" t="s">
        <v>346</v>
      </c>
      <c r="C36" s="635">
        <v>8.5447000000000006</v>
      </c>
      <c r="D36" s="635">
        <v>7.6840799999999998</v>
      </c>
      <c r="E36" s="635"/>
      <c r="F36" s="635">
        <v>11.526119999999999</v>
      </c>
      <c r="G36" s="635">
        <v>16.000140490694001</v>
      </c>
      <c r="H36" s="635">
        <v>-4.4740204906940022</v>
      </c>
      <c r="I36" s="636">
        <v>0.72037617461570536</v>
      </c>
      <c r="J36" s="637" t="s">
        <v>1</v>
      </c>
    </row>
    <row r="37" spans="1:10" ht="14.4" customHeight="1" x14ac:dyDescent="0.3">
      <c r="A37" s="633" t="s">
        <v>590</v>
      </c>
      <c r="B37" s="634" t="s">
        <v>579</v>
      </c>
      <c r="C37" s="635">
        <v>237.21099000000001</v>
      </c>
      <c r="D37" s="635">
        <v>0</v>
      </c>
      <c r="E37" s="635"/>
      <c r="F37" s="635" t="s">
        <v>577</v>
      </c>
      <c r="G37" s="635" t="s">
        <v>577</v>
      </c>
      <c r="H37" s="635" t="s">
        <v>577</v>
      </c>
      <c r="I37" s="636" t="s">
        <v>577</v>
      </c>
      <c r="J37" s="637" t="s">
        <v>1</v>
      </c>
    </row>
    <row r="38" spans="1:10" ht="14.4" customHeight="1" x14ac:dyDescent="0.3">
      <c r="A38" s="633" t="s">
        <v>590</v>
      </c>
      <c r="B38" s="634" t="s">
        <v>347</v>
      </c>
      <c r="C38" s="635">
        <v>131.84539000000001</v>
      </c>
      <c r="D38" s="635">
        <v>110.01634999999999</v>
      </c>
      <c r="E38" s="635"/>
      <c r="F38" s="635">
        <v>126.32381999999998</v>
      </c>
      <c r="G38" s="635">
        <v>147.40913023834599</v>
      </c>
      <c r="H38" s="635">
        <v>-21.085310238346011</v>
      </c>
      <c r="I38" s="636">
        <v>0.85696062242377291</v>
      </c>
      <c r="J38" s="637" t="s">
        <v>1</v>
      </c>
    </row>
    <row r="39" spans="1:10" ht="14.4" customHeight="1" x14ac:dyDescent="0.3">
      <c r="A39" s="633" t="s">
        <v>590</v>
      </c>
      <c r="B39" s="634" t="s">
        <v>348</v>
      </c>
      <c r="C39" s="635">
        <v>4.4771000000000001</v>
      </c>
      <c r="D39" s="635">
        <v>0</v>
      </c>
      <c r="E39" s="635"/>
      <c r="F39" s="635">
        <v>3.2265100000000002</v>
      </c>
      <c r="G39" s="635">
        <v>11.7820595151835</v>
      </c>
      <c r="H39" s="635">
        <v>-8.5555495151835004</v>
      </c>
      <c r="I39" s="636">
        <v>0.27384940602634095</v>
      </c>
      <c r="J39" s="637" t="s">
        <v>1</v>
      </c>
    </row>
    <row r="40" spans="1:10" ht="14.4" customHeight="1" x14ac:dyDescent="0.3">
      <c r="A40" s="633" t="s">
        <v>590</v>
      </c>
      <c r="B40" s="634" t="s">
        <v>349</v>
      </c>
      <c r="C40" s="635">
        <v>8.0757600000000007</v>
      </c>
      <c r="D40" s="635">
        <v>4.0732999999990005</v>
      </c>
      <c r="E40" s="635"/>
      <c r="F40" s="635">
        <v>11.108999999999998</v>
      </c>
      <c r="G40" s="635">
        <v>6.1997924609785002</v>
      </c>
      <c r="H40" s="635">
        <v>4.909207539021498</v>
      </c>
      <c r="I40" s="636">
        <v>1.7918341734695242</v>
      </c>
      <c r="J40" s="637" t="s">
        <v>1</v>
      </c>
    </row>
    <row r="41" spans="1:10" ht="14.4" customHeight="1" x14ac:dyDescent="0.3">
      <c r="A41" s="633" t="s">
        <v>590</v>
      </c>
      <c r="B41" s="634" t="s">
        <v>592</v>
      </c>
      <c r="C41" s="635">
        <v>849.69375999999977</v>
      </c>
      <c r="D41" s="635">
        <v>457.71291999999801</v>
      </c>
      <c r="E41" s="635"/>
      <c r="F41" s="635">
        <v>459.46354999999994</v>
      </c>
      <c r="G41" s="635">
        <v>526.07191554871895</v>
      </c>
      <c r="H41" s="635">
        <v>-66.608365548719007</v>
      </c>
      <c r="I41" s="636">
        <v>0.87338543727573215</v>
      </c>
      <c r="J41" s="637" t="s">
        <v>585</v>
      </c>
    </row>
    <row r="42" spans="1:10" ht="14.4" customHeight="1" x14ac:dyDescent="0.3">
      <c r="A42" s="633" t="s">
        <v>577</v>
      </c>
      <c r="B42" s="634" t="s">
        <v>577</v>
      </c>
      <c r="C42" s="635" t="s">
        <v>577</v>
      </c>
      <c r="D42" s="635" t="s">
        <v>577</v>
      </c>
      <c r="E42" s="635"/>
      <c r="F42" s="635" t="s">
        <v>577</v>
      </c>
      <c r="G42" s="635" t="s">
        <v>577</v>
      </c>
      <c r="H42" s="635" t="s">
        <v>577</v>
      </c>
      <c r="I42" s="636" t="s">
        <v>577</v>
      </c>
      <c r="J42" s="637" t="s">
        <v>586</v>
      </c>
    </row>
    <row r="43" spans="1:10" ht="14.4" customHeight="1" x14ac:dyDescent="0.3">
      <c r="A43" s="633" t="s">
        <v>593</v>
      </c>
      <c r="B43" s="634" t="s">
        <v>594</v>
      </c>
      <c r="C43" s="635" t="s">
        <v>577</v>
      </c>
      <c r="D43" s="635" t="s">
        <v>577</v>
      </c>
      <c r="E43" s="635"/>
      <c r="F43" s="635" t="s">
        <v>577</v>
      </c>
      <c r="G43" s="635" t="s">
        <v>577</v>
      </c>
      <c r="H43" s="635" t="s">
        <v>577</v>
      </c>
      <c r="I43" s="636" t="s">
        <v>577</v>
      </c>
      <c r="J43" s="637" t="s">
        <v>0</v>
      </c>
    </row>
    <row r="44" spans="1:10" ht="14.4" customHeight="1" x14ac:dyDescent="0.3">
      <c r="A44" s="633" t="s">
        <v>593</v>
      </c>
      <c r="B44" s="634" t="s">
        <v>344</v>
      </c>
      <c r="C44" s="635">
        <v>0</v>
      </c>
      <c r="D44" s="635" t="s">
        <v>577</v>
      </c>
      <c r="E44" s="635"/>
      <c r="F44" s="635" t="s">
        <v>577</v>
      </c>
      <c r="G44" s="635" t="s">
        <v>577</v>
      </c>
      <c r="H44" s="635" t="s">
        <v>577</v>
      </c>
      <c r="I44" s="636" t="s">
        <v>577</v>
      </c>
      <c r="J44" s="637" t="s">
        <v>1</v>
      </c>
    </row>
    <row r="45" spans="1:10" ht="14.4" customHeight="1" x14ac:dyDescent="0.3">
      <c r="A45" s="633" t="s">
        <v>593</v>
      </c>
      <c r="B45" s="634" t="s">
        <v>595</v>
      </c>
      <c r="C45" s="635">
        <v>0</v>
      </c>
      <c r="D45" s="635" t="s">
        <v>577</v>
      </c>
      <c r="E45" s="635"/>
      <c r="F45" s="635" t="s">
        <v>577</v>
      </c>
      <c r="G45" s="635" t="s">
        <v>577</v>
      </c>
      <c r="H45" s="635" t="s">
        <v>577</v>
      </c>
      <c r="I45" s="636" t="s">
        <v>577</v>
      </c>
      <c r="J45" s="637" t="s">
        <v>585</v>
      </c>
    </row>
    <row r="46" spans="1:10" ht="14.4" customHeight="1" x14ac:dyDescent="0.3">
      <c r="A46" s="633" t="s">
        <v>577</v>
      </c>
      <c r="B46" s="634" t="s">
        <v>577</v>
      </c>
      <c r="C46" s="635" t="s">
        <v>577</v>
      </c>
      <c r="D46" s="635" t="s">
        <v>577</v>
      </c>
      <c r="E46" s="635"/>
      <c r="F46" s="635" t="s">
        <v>577</v>
      </c>
      <c r="G46" s="635" t="s">
        <v>577</v>
      </c>
      <c r="H46" s="635" t="s">
        <v>577</v>
      </c>
      <c r="I46" s="636" t="s">
        <v>577</v>
      </c>
      <c r="J46" s="637" t="s">
        <v>586</v>
      </c>
    </row>
    <row r="47" spans="1:10" ht="14.4" customHeight="1" x14ac:dyDescent="0.3">
      <c r="A47" s="633" t="s">
        <v>575</v>
      </c>
      <c r="B47" s="634" t="s">
        <v>580</v>
      </c>
      <c r="C47" s="635">
        <v>1673.9929</v>
      </c>
      <c r="D47" s="635">
        <v>994.01231999999595</v>
      </c>
      <c r="E47" s="635"/>
      <c r="F47" s="635">
        <v>979.31598999999994</v>
      </c>
      <c r="G47" s="635">
        <v>1128.2090978706979</v>
      </c>
      <c r="H47" s="635">
        <v>-148.89310787069792</v>
      </c>
      <c r="I47" s="636">
        <v>0.86802702783401742</v>
      </c>
      <c r="J47" s="637" t="s">
        <v>581</v>
      </c>
    </row>
  </sheetData>
  <mergeCells count="3">
    <mergeCell ref="F3:I3"/>
    <mergeCell ref="C4:D4"/>
    <mergeCell ref="A1:I1"/>
  </mergeCells>
  <conditionalFormatting sqref="F15 F48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47">
    <cfRule type="expression" dxfId="61" priority="5">
      <formula>$H16&gt;0</formula>
    </cfRule>
  </conditionalFormatting>
  <conditionalFormatting sqref="A16:A47">
    <cfRule type="expression" dxfId="60" priority="2">
      <formula>AND($J16&lt;&gt;"mezeraKL",$J16&lt;&gt;"")</formula>
    </cfRule>
  </conditionalFormatting>
  <conditionalFormatting sqref="I16:I47">
    <cfRule type="expression" dxfId="59" priority="6">
      <formula>$I16&gt;1</formula>
    </cfRule>
  </conditionalFormatting>
  <conditionalFormatting sqref="B16:B47">
    <cfRule type="expression" dxfId="58" priority="1">
      <formula>OR($J16="NS",$J16="SumaNS",$J16="Účet")</formula>
    </cfRule>
  </conditionalFormatting>
  <conditionalFormatting sqref="A16:D47 F16:I47">
    <cfRule type="expression" dxfId="57" priority="8">
      <formula>AND($J16&lt;&gt;"",$J16&lt;&gt;"mezeraKL")</formula>
    </cfRule>
  </conditionalFormatting>
  <conditionalFormatting sqref="B16:D47 F16:I47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147.73412608380502</v>
      </c>
      <c r="M3" s="207">
        <f>SUBTOTAL(9,M5:M1048576)</f>
        <v>6556.0129999999999</v>
      </c>
      <c r="N3" s="208">
        <f>SUBTOTAL(9,N5:N1048576)</f>
        <v>968546.85114906484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575</v>
      </c>
      <c r="B5" s="644" t="s">
        <v>576</v>
      </c>
      <c r="C5" s="645" t="s">
        <v>582</v>
      </c>
      <c r="D5" s="646" t="s">
        <v>1757</v>
      </c>
      <c r="E5" s="645" t="s">
        <v>596</v>
      </c>
      <c r="F5" s="646" t="s">
        <v>1760</v>
      </c>
      <c r="G5" s="645"/>
      <c r="H5" s="645" t="s">
        <v>597</v>
      </c>
      <c r="I5" s="645" t="s">
        <v>598</v>
      </c>
      <c r="J5" s="645" t="s">
        <v>599</v>
      </c>
      <c r="K5" s="645" t="s">
        <v>600</v>
      </c>
      <c r="L5" s="647">
        <v>101.07</v>
      </c>
      <c r="M5" s="647">
        <v>1</v>
      </c>
      <c r="N5" s="648">
        <v>101.07</v>
      </c>
    </row>
    <row r="6" spans="1:14" ht="14.4" customHeight="1" x14ac:dyDescent="0.3">
      <c r="A6" s="649" t="s">
        <v>575</v>
      </c>
      <c r="B6" s="650" t="s">
        <v>576</v>
      </c>
      <c r="C6" s="651" t="s">
        <v>582</v>
      </c>
      <c r="D6" s="652" t="s">
        <v>1757</v>
      </c>
      <c r="E6" s="651" t="s">
        <v>596</v>
      </c>
      <c r="F6" s="652" t="s">
        <v>1760</v>
      </c>
      <c r="G6" s="651"/>
      <c r="H6" s="651" t="s">
        <v>601</v>
      </c>
      <c r="I6" s="651" t="s">
        <v>601</v>
      </c>
      <c r="J6" s="651" t="s">
        <v>602</v>
      </c>
      <c r="K6" s="651" t="s">
        <v>603</v>
      </c>
      <c r="L6" s="653">
        <v>49.89</v>
      </c>
      <c r="M6" s="653">
        <v>1</v>
      </c>
      <c r="N6" s="654">
        <v>49.89</v>
      </c>
    </row>
    <row r="7" spans="1:14" ht="14.4" customHeight="1" x14ac:dyDescent="0.3">
      <c r="A7" s="649" t="s">
        <v>575</v>
      </c>
      <c r="B7" s="650" t="s">
        <v>576</v>
      </c>
      <c r="C7" s="651" t="s">
        <v>582</v>
      </c>
      <c r="D7" s="652" t="s">
        <v>1757</v>
      </c>
      <c r="E7" s="651" t="s">
        <v>596</v>
      </c>
      <c r="F7" s="652" t="s">
        <v>1760</v>
      </c>
      <c r="G7" s="651" t="s">
        <v>604</v>
      </c>
      <c r="H7" s="651" t="s">
        <v>605</v>
      </c>
      <c r="I7" s="651" t="s">
        <v>605</v>
      </c>
      <c r="J7" s="651" t="s">
        <v>606</v>
      </c>
      <c r="K7" s="651" t="s">
        <v>607</v>
      </c>
      <c r="L7" s="653">
        <v>179.39997782645617</v>
      </c>
      <c r="M7" s="653">
        <v>130.9</v>
      </c>
      <c r="N7" s="654">
        <v>23483.457097483115</v>
      </c>
    </row>
    <row r="8" spans="1:14" ht="14.4" customHeight="1" x14ac:dyDescent="0.3">
      <c r="A8" s="649" t="s">
        <v>575</v>
      </c>
      <c r="B8" s="650" t="s">
        <v>576</v>
      </c>
      <c r="C8" s="651" t="s">
        <v>582</v>
      </c>
      <c r="D8" s="652" t="s">
        <v>1757</v>
      </c>
      <c r="E8" s="651" t="s">
        <v>596</v>
      </c>
      <c r="F8" s="652" t="s">
        <v>1760</v>
      </c>
      <c r="G8" s="651" t="s">
        <v>604</v>
      </c>
      <c r="H8" s="651" t="s">
        <v>608</v>
      </c>
      <c r="I8" s="651" t="s">
        <v>608</v>
      </c>
      <c r="J8" s="651" t="s">
        <v>609</v>
      </c>
      <c r="K8" s="651" t="s">
        <v>610</v>
      </c>
      <c r="L8" s="653">
        <v>181.58969017141376</v>
      </c>
      <c r="M8" s="653">
        <v>6</v>
      </c>
      <c r="N8" s="654">
        <v>1089.5381410284826</v>
      </c>
    </row>
    <row r="9" spans="1:14" ht="14.4" customHeight="1" x14ac:dyDescent="0.3">
      <c r="A9" s="649" t="s">
        <v>575</v>
      </c>
      <c r="B9" s="650" t="s">
        <v>576</v>
      </c>
      <c r="C9" s="651" t="s">
        <v>582</v>
      </c>
      <c r="D9" s="652" t="s">
        <v>1757</v>
      </c>
      <c r="E9" s="651" t="s">
        <v>596</v>
      </c>
      <c r="F9" s="652" t="s">
        <v>1760</v>
      </c>
      <c r="G9" s="651" t="s">
        <v>604</v>
      </c>
      <c r="H9" s="651" t="s">
        <v>611</v>
      </c>
      <c r="I9" s="651" t="s">
        <v>611</v>
      </c>
      <c r="J9" s="651" t="s">
        <v>612</v>
      </c>
      <c r="K9" s="651" t="s">
        <v>610</v>
      </c>
      <c r="L9" s="653">
        <v>149.499234769971</v>
      </c>
      <c r="M9" s="653">
        <v>2</v>
      </c>
      <c r="N9" s="654">
        <v>298.99846953994199</v>
      </c>
    </row>
    <row r="10" spans="1:14" ht="14.4" customHeight="1" x14ac:dyDescent="0.3">
      <c r="A10" s="649" t="s">
        <v>575</v>
      </c>
      <c r="B10" s="650" t="s">
        <v>576</v>
      </c>
      <c r="C10" s="651" t="s">
        <v>582</v>
      </c>
      <c r="D10" s="652" t="s">
        <v>1757</v>
      </c>
      <c r="E10" s="651" t="s">
        <v>596</v>
      </c>
      <c r="F10" s="652" t="s">
        <v>1760</v>
      </c>
      <c r="G10" s="651" t="s">
        <v>604</v>
      </c>
      <c r="H10" s="651" t="s">
        <v>613</v>
      </c>
      <c r="I10" s="651" t="s">
        <v>613</v>
      </c>
      <c r="J10" s="651" t="s">
        <v>606</v>
      </c>
      <c r="K10" s="651" t="s">
        <v>614</v>
      </c>
      <c r="L10" s="653">
        <v>97.17996872633006</v>
      </c>
      <c r="M10" s="653">
        <v>42</v>
      </c>
      <c r="N10" s="654">
        <v>4081.5586865058626</v>
      </c>
    </row>
    <row r="11" spans="1:14" ht="14.4" customHeight="1" x14ac:dyDescent="0.3">
      <c r="A11" s="649" t="s">
        <v>575</v>
      </c>
      <c r="B11" s="650" t="s">
        <v>576</v>
      </c>
      <c r="C11" s="651" t="s">
        <v>582</v>
      </c>
      <c r="D11" s="652" t="s">
        <v>1757</v>
      </c>
      <c r="E11" s="651" t="s">
        <v>596</v>
      </c>
      <c r="F11" s="652" t="s">
        <v>1760</v>
      </c>
      <c r="G11" s="651" t="s">
        <v>604</v>
      </c>
      <c r="H11" s="651" t="s">
        <v>615</v>
      </c>
      <c r="I11" s="651" t="s">
        <v>615</v>
      </c>
      <c r="J11" s="651" t="s">
        <v>606</v>
      </c>
      <c r="K11" s="651" t="s">
        <v>616</v>
      </c>
      <c r="L11" s="653">
        <v>97.750818196147492</v>
      </c>
      <c r="M11" s="653">
        <v>8</v>
      </c>
      <c r="N11" s="654">
        <v>782.00654556917993</v>
      </c>
    </row>
    <row r="12" spans="1:14" ht="14.4" customHeight="1" x14ac:dyDescent="0.3">
      <c r="A12" s="649" t="s">
        <v>575</v>
      </c>
      <c r="B12" s="650" t="s">
        <v>576</v>
      </c>
      <c r="C12" s="651" t="s">
        <v>582</v>
      </c>
      <c r="D12" s="652" t="s">
        <v>1757</v>
      </c>
      <c r="E12" s="651" t="s">
        <v>596</v>
      </c>
      <c r="F12" s="652" t="s">
        <v>1760</v>
      </c>
      <c r="G12" s="651" t="s">
        <v>604</v>
      </c>
      <c r="H12" s="651" t="s">
        <v>617</v>
      </c>
      <c r="I12" s="651" t="s">
        <v>618</v>
      </c>
      <c r="J12" s="651" t="s">
        <v>619</v>
      </c>
      <c r="K12" s="651" t="s">
        <v>620</v>
      </c>
      <c r="L12" s="653">
        <v>40.140151789023093</v>
      </c>
      <c r="M12" s="653">
        <v>1</v>
      </c>
      <c r="N12" s="654">
        <v>40.140151789023093</v>
      </c>
    </row>
    <row r="13" spans="1:14" ht="14.4" customHeight="1" x14ac:dyDescent="0.3">
      <c r="A13" s="649" t="s">
        <v>575</v>
      </c>
      <c r="B13" s="650" t="s">
        <v>576</v>
      </c>
      <c r="C13" s="651" t="s">
        <v>582</v>
      </c>
      <c r="D13" s="652" t="s">
        <v>1757</v>
      </c>
      <c r="E13" s="651" t="s">
        <v>596</v>
      </c>
      <c r="F13" s="652" t="s">
        <v>1760</v>
      </c>
      <c r="G13" s="651" t="s">
        <v>604</v>
      </c>
      <c r="H13" s="651" t="s">
        <v>621</v>
      </c>
      <c r="I13" s="651" t="s">
        <v>622</v>
      </c>
      <c r="J13" s="651" t="s">
        <v>623</v>
      </c>
      <c r="K13" s="651" t="s">
        <v>624</v>
      </c>
      <c r="L13" s="653">
        <v>53.700000000000017</v>
      </c>
      <c r="M13" s="653">
        <v>2</v>
      </c>
      <c r="N13" s="654">
        <v>107.40000000000003</v>
      </c>
    </row>
    <row r="14" spans="1:14" ht="14.4" customHeight="1" x14ac:dyDescent="0.3">
      <c r="A14" s="649" t="s">
        <v>575</v>
      </c>
      <c r="B14" s="650" t="s">
        <v>576</v>
      </c>
      <c r="C14" s="651" t="s">
        <v>582</v>
      </c>
      <c r="D14" s="652" t="s">
        <v>1757</v>
      </c>
      <c r="E14" s="651" t="s">
        <v>596</v>
      </c>
      <c r="F14" s="652" t="s">
        <v>1760</v>
      </c>
      <c r="G14" s="651" t="s">
        <v>604</v>
      </c>
      <c r="H14" s="651" t="s">
        <v>625</v>
      </c>
      <c r="I14" s="651" t="s">
        <v>626</v>
      </c>
      <c r="J14" s="651" t="s">
        <v>627</v>
      </c>
      <c r="K14" s="651" t="s">
        <v>628</v>
      </c>
      <c r="L14" s="653">
        <v>84.569999999999951</v>
      </c>
      <c r="M14" s="653">
        <v>1</v>
      </c>
      <c r="N14" s="654">
        <v>84.569999999999951</v>
      </c>
    </row>
    <row r="15" spans="1:14" ht="14.4" customHeight="1" x14ac:dyDescent="0.3">
      <c r="A15" s="649" t="s">
        <v>575</v>
      </c>
      <c r="B15" s="650" t="s">
        <v>576</v>
      </c>
      <c r="C15" s="651" t="s">
        <v>582</v>
      </c>
      <c r="D15" s="652" t="s">
        <v>1757</v>
      </c>
      <c r="E15" s="651" t="s">
        <v>596</v>
      </c>
      <c r="F15" s="652" t="s">
        <v>1760</v>
      </c>
      <c r="G15" s="651" t="s">
        <v>604</v>
      </c>
      <c r="H15" s="651" t="s">
        <v>629</v>
      </c>
      <c r="I15" s="651" t="s">
        <v>630</v>
      </c>
      <c r="J15" s="651" t="s">
        <v>631</v>
      </c>
      <c r="K15" s="651" t="s">
        <v>632</v>
      </c>
      <c r="L15" s="653">
        <v>99.058347308654334</v>
      </c>
      <c r="M15" s="653">
        <v>12</v>
      </c>
      <c r="N15" s="654">
        <v>1188.700167703852</v>
      </c>
    </row>
    <row r="16" spans="1:14" ht="14.4" customHeight="1" x14ac:dyDescent="0.3">
      <c r="A16" s="649" t="s">
        <v>575</v>
      </c>
      <c r="B16" s="650" t="s">
        <v>576</v>
      </c>
      <c r="C16" s="651" t="s">
        <v>582</v>
      </c>
      <c r="D16" s="652" t="s">
        <v>1757</v>
      </c>
      <c r="E16" s="651" t="s">
        <v>596</v>
      </c>
      <c r="F16" s="652" t="s">
        <v>1760</v>
      </c>
      <c r="G16" s="651" t="s">
        <v>604</v>
      </c>
      <c r="H16" s="651" t="s">
        <v>633</v>
      </c>
      <c r="I16" s="651" t="s">
        <v>634</v>
      </c>
      <c r="J16" s="651" t="s">
        <v>635</v>
      </c>
      <c r="K16" s="651" t="s">
        <v>636</v>
      </c>
      <c r="L16" s="653">
        <v>170.34009448458733</v>
      </c>
      <c r="M16" s="653">
        <v>6</v>
      </c>
      <c r="N16" s="654">
        <v>1022.040566907524</v>
      </c>
    </row>
    <row r="17" spans="1:14" ht="14.4" customHeight="1" x14ac:dyDescent="0.3">
      <c r="A17" s="649" t="s">
        <v>575</v>
      </c>
      <c r="B17" s="650" t="s">
        <v>576</v>
      </c>
      <c r="C17" s="651" t="s">
        <v>582</v>
      </c>
      <c r="D17" s="652" t="s">
        <v>1757</v>
      </c>
      <c r="E17" s="651" t="s">
        <v>596</v>
      </c>
      <c r="F17" s="652" t="s">
        <v>1760</v>
      </c>
      <c r="G17" s="651" t="s">
        <v>604</v>
      </c>
      <c r="H17" s="651" t="s">
        <v>637</v>
      </c>
      <c r="I17" s="651" t="s">
        <v>638</v>
      </c>
      <c r="J17" s="651" t="s">
        <v>639</v>
      </c>
      <c r="K17" s="651" t="s">
        <v>640</v>
      </c>
      <c r="L17" s="653">
        <v>65.485021407348455</v>
      </c>
      <c r="M17" s="653">
        <v>8</v>
      </c>
      <c r="N17" s="654">
        <v>523.88017125878764</v>
      </c>
    </row>
    <row r="18" spans="1:14" ht="14.4" customHeight="1" x14ac:dyDescent="0.3">
      <c r="A18" s="649" t="s">
        <v>575</v>
      </c>
      <c r="B18" s="650" t="s">
        <v>576</v>
      </c>
      <c r="C18" s="651" t="s">
        <v>582</v>
      </c>
      <c r="D18" s="652" t="s">
        <v>1757</v>
      </c>
      <c r="E18" s="651" t="s">
        <v>596</v>
      </c>
      <c r="F18" s="652" t="s">
        <v>1760</v>
      </c>
      <c r="G18" s="651" t="s">
        <v>604</v>
      </c>
      <c r="H18" s="651" t="s">
        <v>641</v>
      </c>
      <c r="I18" s="651" t="s">
        <v>642</v>
      </c>
      <c r="J18" s="651" t="s">
        <v>643</v>
      </c>
      <c r="K18" s="651" t="s">
        <v>644</v>
      </c>
      <c r="L18" s="653">
        <v>77.3</v>
      </c>
      <c r="M18" s="653">
        <v>7</v>
      </c>
      <c r="N18" s="654">
        <v>541.1</v>
      </c>
    </row>
    <row r="19" spans="1:14" ht="14.4" customHeight="1" x14ac:dyDescent="0.3">
      <c r="A19" s="649" t="s">
        <v>575</v>
      </c>
      <c r="B19" s="650" t="s">
        <v>576</v>
      </c>
      <c r="C19" s="651" t="s">
        <v>582</v>
      </c>
      <c r="D19" s="652" t="s">
        <v>1757</v>
      </c>
      <c r="E19" s="651" t="s">
        <v>596</v>
      </c>
      <c r="F19" s="652" t="s">
        <v>1760</v>
      </c>
      <c r="G19" s="651" t="s">
        <v>604</v>
      </c>
      <c r="H19" s="651" t="s">
        <v>645</v>
      </c>
      <c r="I19" s="651" t="s">
        <v>646</v>
      </c>
      <c r="J19" s="651" t="s">
        <v>647</v>
      </c>
      <c r="K19" s="651" t="s">
        <v>648</v>
      </c>
      <c r="L19" s="653">
        <v>29.230008214289327</v>
      </c>
      <c r="M19" s="653">
        <v>9</v>
      </c>
      <c r="N19" s="654">
        <v>263.07007392860396</v>
      </c>
    </row>
    <row r="20" spans="1:14" ht="14.4" customHeight="1" x14ac:dyDescent="0.3">
      <c r="A20" s="649" t="s">
        <v>575</v>
      </c>
      <c r="B20" s="650" t="s">
        <v>576</v>
      </c>
      <c r="C20" s="651" t="s">
        <v>582</v>
      </c>
      <c r="D20" s="652" t="s">
        <v>1757</v>
      </c>
      <c r="E20" s="651" t="s">
        <v>596</v>
      </c>
      <c r="F20" s="652" t="s">
        <v>1760</v>
      </c>
      <c r="G20" s="651" t="s">
        <v>604</v>
      </c>
      <c r="H20" s="651" t="s">
        <v>649</v>
      </c>
      <c r="I20" s="651" t="s">
        <v>650</v>
      </c>
      <c r="J20" s="651" t="s">
        <v>651</v>
      </c>
      <c r="K20" s="651" t="s">
        <v>652</v>
      </c>
      <c r="L20" s="653">
        <v>81.167039877822774</v>
      </c>
      <c r="M20" s="653">
        <v>74</v>
      </c>
      <c r="N20" s="654">
        <v>6006.360950958885</v>
      </c>
    </row>
    <row r="21" spans="1:14" ht="14.4" customHeight="1" x14ac:dyDescent="0.3">
      <c r="A21" s="649" t="s">
        <v>575</v>
      </c>
      <c r="B21" s="650" t="s">
        <v>576</v>
      </c>
      <c r="C21" s="651" t="s">
        <v>582</v>
      </c>
      <c r="D21" s="652" t="s">
        <v>1757</v>
      </c>
      <c r="E21" s="651" t="s">
        <v>596</v>
      </c>
      <c r="F21" s="652" t="s">
        <v>1760</v>
      </c>
      <c r="G21" s="651" t="s">
        <v>604</v>
      </c>
      <c r="H21" s="651" t="s">
        <v>653</v>
      </c>
      <c r="I21" s="651" t="s">
        <v>654</v>
      </c>
      <c r="J21" s="651" t="s">
        <v>655</v>
      </c>
      <c r="K21" s="651" t="s">
        <v>656</v>
      </c>
      <c r="L21" s="653">
        <v>67.150111885258156</v>
      </c>
      <c r="M21" s="653">
        <v>2</v>
      </c>
      <c r="N21" s="654">
        <v>134.30022377051631</v>
      </c>
    </row>
    <row r="22" spans="1:14" ht="14.4" customHeight="1" x14ac:dyDescent="0.3">
      <c r="A22" s="649" t="s">
        <v>575</v>
      </c>
      <c r="B22" s="650" t="s">
        <v>576</v>
      </c>
      <c r="C22" s="651" t="s">
        <v>582</v>
      </c>
      <c r="D22" s="652" t="s">
        <v>1757</v>
      </c>
      <c r="E22" s="651" t="s">
        <v>596</v>
      </c>
      <c r="F22" s="652" t="s">
        <v>1760</v>
      </c>
      <c r="G22" s="651" t="s">
        <v>604</v>
      </c>
      <c r="H22" s="651" t="s">
        <v>657</v>
      </c>
      <c r="I22" s="651" t="s">
        <v>658</v>
      </c>
      <c r="J22" s="651" t="s">
        <v>659</v>
      </c>
      <c r="K22" s="651" t="s">
        <v>660</v>
      </c>
      <c r="L22" s="653">
        <v>59.230112270035484</v>
      </c>
      <c r="M22" s="653">
        <v>4</v>
      </c>
      <c r="N22" s="654">
        <v>236.92044908014194</v>
      </c>
    </row>
    <row r="23" spans="1:14" ht="14.4" customHeight="1" x14ac:dyDescent="0.3">
      <c r="A23" s="649" t="s">
        <v>575</v>
      </c>
      <c r="B23" s="650" t="s">
        <v>576</v>
      </c>
      <c r="C23" s="651" t="s">
        <v>582</v>
      </c>
      <c r="D23" s="652" t="s">
        <v>1757</v>
      </c>
      <c r="E23" s="651" t="s">
        <v>596</v>
      </c>
      <c r="F23" s="652" t="s">
        <v>1760</v>
      </c>
      <c r="G23" s="651" t="s">
        <v>604</v>
      </c>
      <c r="H23" s="651" t="s">
        <v>661</v>
      </c>
      <c r="I23" s="651" t="s">
        <v>662</v>
      </c>
      <c r="J23" s="651" t="s">
        <v>663</v>
      </c>
      <c r="K23" s="651" t="s">
        <v>664</v>
      </c>
      <c r="L23" s="653">
        <v>42.293333333333322</v>
      </c>
      <c r="M23" s="653">
        <v>6</v>
      </c>
      <c r="N23" s="654">
        <v>253.75999999999993</v>
      </c>
    </row>
    <row r="24" spans="1:14" ht="14.4" customHeight="1" x14ac:dyDescent="0.3">
      <c r="A24" s="649" t="s">
        <v>575</v>
      </c>
      <c r="B24" s="650" t="s">
        <v>576</v>
      </c>
      <c r="C24" s="651" t="s">
        <v>582</v>
      </c>
      <c r="D24" s="652" t="s">
        <v>1757</v>
      </c>
      <c r="E24" s="651" t="s">
        <v>596</v>
      </c>
      <c r="F24" s="652" t="s">
        <v>1760</v>
      </c>
      <c r="G24" s="651" t="s">
        <v>604</v>
      </c>
      <c r="H24" s="651" t="s">
        <v>665</v>
      </c>
      <c r="I24" s="651" t="s">
        <v>666</v>
      </c>
      <c r="J24" s="651" t="s">
        <v>667</v>
      </c>
      <c r="K24" s="651" t="s">
        <v>668</v>
      </c>
      <c r="L24" s="653">
        <v>260</v>
      </c>
      <c r="M24" s="653">
        <v>26</v>
      </c>
      <c r="N24" s="654">
        <v>6760</v>
      </c>
    </row>
    <row r="25" spans="1:14" ht="14.4" customHeight="1" x14ac:dyDescent="0.3">
      <c r="A25" s="649" t="s">
        <v>575</v>
      </c>
      <c r="B25" s="650" t="s">
        <v>576</v>
      </c>
      <c r="C25" s="651" t="s">
        <v>582</v>
      </c>
      <c r="D25" s="652" t="s">
        <v>1757</v>
      </c>
      <c r="E25" s="651" t="s">
        <v>596</v>
      </c>
      <c r="F25" s="652" t="s">
        <v>1760</v>
      </c>
      <c r="G25" s="651" t="s">
        <v>604</v>
      </c>
      <c r="H25" s="651" t="s">
        <v>669</v>
      </c>
      <c r="I25" s="651" t="s">
        <v>670</v>
      </c>
      <c r="J25" s="651" t="s">
        <v>671</v>
      </c>
      <c r="K25" s="651" t="s">
        <v>672</v>
      </c>
      <c r="L25" s="653">
        <v>151.14000000000001</v>
      </c>
      <c r="M25" s="653">
        <v>1</v>
      </c>
      <c r="N25" s="654">
        <v>151.14000000000001</v>
      </c>
    </row>
    <row r="26" spans="1:14" ht="14.4" customHeight="1" x14ac:dyDescent="0.3">
      <c r="A26" s="649" t="s">
        <v>575</v>
      </c>
      <c r="B26" s="650" t="s">
        <v>576</v>
      </c>
      <c r="C26" s="651" t="s">
        <v>582</v>
      </c>
      <c r="D26" s="652" t="s">
        <v>1757</v>
      </c>
      <c r="E26" s="651" t="s">
        <v>596</v>
      </c>
      <c r="F26" s="652" t="s">
        <v>1760</v>
      </c>
      <c r="G26" s="651" t="s">
        <v>604</v>
      </c>
      <c r="H26" s="651" t="s">
        <v>673</v>
      </c>
      <c r="I26" s="651" t="s">
        <v>674</v>
      </c>
      <c r="J26" s="651" t="s">
        <v>675</v>
      </c>
      <c r="K26" s="651" t="s">
        <v>676</v>
      </c>
      <c r="L26" s="653">
        <v>282.93000000000006</v>
      </c>
      <c r="M26" s="653">
        <v>1</v>
      </c>
      <c r="N26" s="654">
        <v>282.93000000000006</v>
      </c>
    </row>
    <row r="27" spans="1:14" ht="14.4" customHeight="1" x14ac:dyDescent="0.3">
      <c r="A27" s="649" t="s">
        <v>575</v>
      </c>
      <c r="B27" s="650" t="s">
        <v>576</v>
      </c>
      <c r="C27" s="651" t="s">
        <v>582</v>
      </c>
      <c r="D27" s="652" t="s">
        <v>1757</v>
      </c>
      <c r="E27" s="651" t="s">
        <v>596</v>
      </c>
      <c r="F27" s="652" t="s">
        <v>1760</v>
      </c>
      <c r="G27" s="651" t="s">
        <v>604</v>
      </c>
      <c r="H27" s="651" t="s">
        <v>677</v>
      </c>
      <c r="I27" s="651" t="s">
        <v>678</v>
      </c>
      <c r="J27" s="651" t="s">
        <v>679</v>
      </c>
      <c r="K27" s="651" t="s">
        <v>680</v>
      </c>
      <c r="L27" s="653">
        <v>95.864000000000104</v>
      </c>
      <c r="M27" s="653">
        <v>1</v>
      </c>
      <c r="N27" s="654">
        <v>95.864000000000104</v>
      </c>
    </row>
    <row r="28" spans="1:14" ht="14.4" customHeight="1" x14ac:dyDescent="0.3">
      <c r="A28" s="649" t="s">
        <v>575</v>
      </c>
      <c r="B28" s="650" t="s">
        <v>576</v>
      </c>
      <c r="C28" s="651" t="s">
        <v>582</v>
      </c>
      <c r="D28" s="652" t="s">
        <v>1757</v>
      </c>
      <c r="E28" s="651" t="s">
        <v>596</v>
      </c>
      <c r="F28" s="652" t="s">
        <v>1760</v>
      </c>
      <c r="G28" s="651" t="s">
        <v>604</v>
      </c>
      <c r="H28" s="651" t="s">
        <v>681</v>
      </c>
      <c r="I28" s="651" t="s">
        <v>681</v>
      </c>
      <c r="J28" s="651" t="s">
        <v>682</v>
      </c>
      <c r="K28" s="651" t="s">
        <v>683</v>
      </c>
      <c r="L28" s="653">
        <v>38.189955588511651</v>
      </c>
      <c r="M28" s="653">
        <v>27</v>
      </c>
      <c r="N28" s="654">
        <v>1031.1288008898146</v>
      </c>
    </row>
    <row r="29" spans="1:14" ht="14.4" customHeight="1" x14ac:dyDescent="0.3">
      <c r="A29" s="649" t="s">
        <v>575</v>
      </c>
      <c r="B29" s="650" t="s">
        <v>576</v>
      </c>
      <c r="C29" s="651" t="s">
        <v>582</v>
      </c>
      <c r="D29" s="652" t="s">
        <v>1757</v>
      </c>
      <c r="E29" s="651" t="s">
        <v>596</v>
      </c>
      <c r="F29" s="652" t="s">
        <v>1760</v>
      </c>
      <c r="G29" s="651" t="s">
        <v>604</v>
      </c>
      <c r="H29" s="651" t="s">
        <v>684</v>
      </c>
      <c r="I29" s="651" t="s">
        <v>685</v>
      </c>
      <c r="J29" s="651" t="s">
        <v>686</v>
      </c>
      <c r="K29" s="651" t="s">
        <v>687</v>
      </c>
      <c r="L29" s="653">
        <v>73.523477643422979</v>
      </c>
      <c r="M29" s="653">
        <v>57</v>
      </c>
      <c r="N29" s="654">
        <v>4190.8382256751102</v>
      </c>
    </row>
    <row r="30" spans="1:14" ht="14.4" customHeight="1" x14ac:dyDescent="0.3">
      <c r="A30" s="649" t="s">
        <v>575</v>
      </c>
      <c r="B30" s="650" t="s">
        <v>576</v>
      </c>
      <c r="C30" s="651" t="s">
        <v>582</v>
      </c>
      <c r="D30" s="652" t="s">
        <v>1757</v>
      </c>
      <c r="E30" s="651" t="s">
        <v>596</v>
      </c>
      <c r="F30" s="652" t="s">
        <v>1760</v>
      </c>
      <c r="G30" s="651" t="s">
        <v>604</v>
      </c>
      <c r="H30" s="651" t="s">
        <v>688</v>
      </c>
      <c r="I30" s="651" t="s">
        <v>689</v>
      </c>
      <c r="J30" s="651" t="s">
        <v>690</v>
      </c>
      <c r="K30" s="651" t="s">
        <v>691</v>
      </c>
      <c r="L30" s="653">
        <v>164.88000000000005</v>
      </c>
      <c r="M30" s="653">
        <v>1</v>
      </c>
      <c r="N30" s="654">
        <v>164.88000000000005</v>
      </c>
    </row>
    <row r="31" spans="1:14" ht="14.4" customHeight="1" x14ac:dyDescent="0.3">
      <c r="A31" s="649" t="s">
        <v>575</v>
      </c>
      <c r="B31" s="650" t="s">
        <v>576</v>
      </c>
      <c r="C31" s="651" t="s">
        <v>582</v>
      </c>
      <c r="D31" s="652" t="s">
        <v>1757</v>
      </c>
      <c r="E31" s="651" t="s">
        <v>596</v>
      </c>
      <c r="F31" s="652" t="s">
        <v>1760</v>
      </c>
      <c r="G31" s="651" t="s">
        <v>604</v>
      </c>
      <c r="H31" s="651" t="s">
        <v>692</v>
      </c>
      <c r="I31" s="651" t="s">
        <v>693</v>
      </c>
      <c r="J31" s="651" t="s">
        <v>694</v>
      </c>
      <c r="K31" s="651" t="s">
        <v>695</v>
      </c>
      <c r="L31" s="653">
        <v>77.289999999999978</v>
      </c>
      <c r="M31" s="653">
        <v>1</v>
      </c>
      <c r="N31" s="654">
        <v>77.289999999999978</v>
      </c>
    </row>
    <row r="32" spans="1:14" ht="14.4" customHeight="1" x14ac:dyDescent="0.3">
      <c r="A32" s="649" t="s">
        <v>575</v>
      </c>
      <c r="B32" s="650" t="s">
        <v>576</v>
      </c>
      <c r="C32" s="651" t="s">
        <v>582</v>
      </c>
      <c r="D32" s="652" t="s">
        <v>1757</v>
      </c>
      <c r="E32" s="651" t="s">
        <v>596</v>
      </c>
      <c r="F32" s="652" t="s">
        <v>1760</v>
      </c>
      <c r="G32" s="651" t="s">
        <v>604</v>
      </c>
      <c r="H32" s="651" t="s">
        <v>696</v>
      </c>
      <c r="I32" s="651" t="s">
        <v>697</v>
      </c>
      <c r="J32" s="651" t="s">
        <v>698</v>
      </c>
      <c r="K32" s="651" t="s">
        <v>699</v>
      </c>
      <c r="L32" s="653">
        <v>339.71572754672343</v>
      </c>
      <c r="M32" s="653">
        <v>7</v>
      </c>
      <c r="N32" s="654">
        <v>2378.010092827064</v>
      </c>
    </row>
    <row r="33" spans="1:14" ht="14.4" customHeight="1" x14ac:dyDescent="0.3">
      <c r="A33" s="649" t="s">
        <v>575</v>
      </c>
      <c r="B33" s="650" t="s">
        <v>576</v>
      </c>
      <c r="C33" s="651" t="s">
        <v>582</v>
      </c>
      <c r="D33" s="652" t="s">
        <v>1757</v>
      </c>
      <c r="E33" s="651" t="s">
        <v>596</v>
      </c>
      <c r="F33" s="652" t="s">
        <v>1760</v>
      </c>
      <c r="G33" s="651" t="s">
        <v>604</v>
      </c>
      <c r="H33" s="651" t="s">
        <v>700</v>
      </c>
      <c r="I33" s="651" t="s">
        <v>701</v>
      </c>
      <c r="J33" s="651" t="s">
        <v>702</v>
      </c>
      <c r="K33" s="651" t="s">
        <v>703</v>
      </c>
      <c r="L33" s="653">
        <v>76.92</v>
      </c>
      <c r="M33" s="653">
        <v>1</v>
      </c>
      <c r="N33" s="654">
        <v>76.92</v>
      </c>
    </row>
    <row r="34" spans="1:14" ht="14.4" customHeight="1" x14ac:dyDescent="0.3">
      <c r="A34" s="649" t="s">
        <v>575</v>
      </c>
      <c r="B34" s="650" t="s">
        <v>576</v>
      </c>
      <c r="C34" s="651" t="s">
        <v>582</v>
      </c>
      <c r="D34" s="652" t="s">
        <v>1757</v>
      </c>
      <c r="E34" s="651" t="s">
        <v>596</v>
      </c>
      <c r="F34" s="652" t="s">
        <v>1760</v>
      </c>
      <c r="G34" s="651" t="s">
        <v>604</v>
      </c>
      <c r="H34" s="651" t="s">
        <v>704</v>
      </c>
      <c r="I34" s="651" t="s">
        <v>705</v>
      </c>
      <c r="J34" s="651" t="s">
        <v>706</v>
      </c>
      <c r="K34" s="651" t="s">
        <v>707</v>
      </c>
      <c r="L34" s="653">
        <v>22.569067486599888</v>
      </c>
      <c r="M34" s="653">
        <v>101</v>
      </c>
      <c r="N34" s="654">
        <v>2279.4758161465888</v>
      </c>
    </row>
    <row r="35" spans="1:14" ht="14.4" customHeight="1" x14ac:dyDescent="0.3">
      <c r="A35" s="649" t="s">
        <v>575</v>
      </c>
      <c r="B35" s="650" t="s">
        <v>576</v>
      </c>
      <c r="C35" s="651" t="s">
        <v>582</v>
      </c>
      <c r="D35" s="652" t="s">
        <v>1757</v>
      </c>
      <c r="E35" s="651" t="s">
        <v>596</v>
      </c>
      <c r="F35" s="652" t="s">
        <v>1760</v>
      </c>
      <c r="G35" s="651" t="s">
        <v>604</v>
      </c>
      <c r="H35" s="651" t="s">
        <v>708</v>
      </c>
      <c r="I35" s="651" t="s">
        <v>709</v>
      </c>
      <c r="J35" s="651" t="s">
        <v>710</v>
      </c>
      <c r="K35" s="651"/>
      <c r="L35" s="653">
        <v>102.20002787894431</v>
      </c>
      <c r="M35" s="653">
        <v>1</v>
      </c>
      <c r="N35" s="654">
        <v>102.20002787894431</v>
      </c>
    </row>
    <row r="36" spans="1:14" ht="14.4" customHeight="1" x14ac:dyDescent="0.3">
      <c r="A36" s="649" t="s">
        <v>575</v>
      </c>
      <c r="B36" s="650" t="s">
        <v>576</v>
      </c>
      <c r="C36" s="651" t="s">
        <v>582</v>
      </c>
      <c r="D36" s="652" t="s">
        <v>1757</v>
      </c>
      <c r="E36" s="651" t="s">
        <v>596</v>
      </c>
      <c r="F36" s="652" t="s">
        <v>1760</v>
      </c>
      <c r="G36" s="651" t="s">
        <v>604</v>
      </c>
      <c r="H36" s="651" t="s">
        <v>711</v>
      </c>
      <c r="I36" s="651" t="s">
        <v>712</v>
      </c>
      <c r="J36" s="651" t="s">
        <v>713</v>
      </c>
      <c r="K36" s="651" t="s">
        <v>714</v>
      </c>
      <c r="L36" s="653">
        <v>77</v>
      </c>
      <c r="M36" s="653">
        <v>1</v>
      </c>
      <c r="N36" s="654">
        <v>77</v>
      </c>
    </row>
    <row r="37" spans="1:14" ht="14.4" customHeight="1" x14ac:dyDescent="0.3">
      <c r="A37" s="649" t="s">
        <v>575</v>
      </c>
      <c r="B37" s="650" t="s">
        <v>576</v>
      </c>
      <c r="C37" s="651" t="s">
        <v>582</v>
      </c>
      <c r="D37" s="652" t="s">
        <v>1757</v>
      </c>
      <c r="E37" s="651" t="s">
        <v>596</v>
      </c>
      <c r="F37" s="652" t="s">
        <v>1760</v>
      </c>
      <c r="G37" s="651" t="s">
        <v>604</v>
      </c>
      <c r="H37" s="651" t="s">
        <v>715</v>
      </c>
      <c r="I37" s="651" t="s">
        <v>716</v>
      </c>
      <c r="J37" s="651" t="s">
        <v>717</v>
      </c>
      <c r="K37" s="651" t="s">
        <v>718</v>
      </c>
      <c r="L37" s="653">
        <v>67.870000000000019</v>
      </c>
      <c r="M37" s="653">
        <v>1</v>
      </c>
      <c r="N37" s="654">
        <v>67.870000000000019</v>
      </c>
    </row>
    <row r="38" spans="1:14" ht="14.4" customHeight="1" x14ac:dyDescent="0.3">
      <c r="A38" s="649" t="s">
        <v>575</v>
      </c>
      <c r="B38" s="650" t="s">
        <v>576</v>
      </c>
      <c r="C38" s="651" t="s">
        <v>582</v>
      </c>
      <c r="D38" s="652" t="s">
        <v>1757</v>
      </c>
      <c r="E38" s="651" t="s">
        <v>596</v>
      </c>
      <c r="F38" s="652" t="s">
        <v>1760</v>
      </c>
      <c r="G38" s="651" t="s">
        <v>604</v>
      </c>
      <c r="H38" s="651" t="s">
        <v>719</v>
      </c>
      <c r="I38" s="651" t="s">
        <v>720</v>
      </c>
      <c r="J38" s="651" t="s">
        <v>721</v>
      </c>
      <c r="K38" s="651" t="s">
        <v>722</v>
      </c>
      <c r="L38" s="653">
        <v>134.22999999999993</v>
      </c>
      <c r="M38" s="653">
        <v>1</v>
      </c>
      <c r="N38" s="654">
        <v>134.22999999999993</v>
      </c>
    </row>
    <row r="39" spans="1:14" ht="14.4" customHeight="1" x14ac:dyDescent="0.3">
      <c r="A39" s="649" t="s">
        <v>575</v>
      </c>
      <c r="B39" s="650" t="s">
        <v>576</v>
      </c>
      <c r="C39" s="651" t="s">
        <v>582</v>
      </c>
      <c r="D39" s="652" t="s">
        <v>1757</v>
      </c>
      <c r="E39" s="651" t="s">
        <v>596</v>
      </c>
      <c r="F39" s="652" t="s">
        <v>1760</v>
      </c>
      <c r="G39" s="651" t="s">
        <v>604</v>
      </c>
      <c r="H39" s="651" t="s">
        <v>723</v>
      </c>
      <c r="I39" s="651" t="s">
        <v>724</v>
      </c>
      <c r="J39" s="651" t="s">
        <v>725</v>
      </c>
      <c r="K39" s="651" t="s">
        <v>726</v>
      </c>
      <c r="L39" s="653">
        <v>83.969999999999985</v>
      </c>
      <c r="M39" s="653">
        <v>3</v>
      </c>
      <c r="N39" s="654">
        <v>251.90999999999997</v>
      </c>
    </row>
    <row r="40" spans="1:14" ht="14.4" customHeight="1" x14ac:dyDescent="0.3">
      <c r="A40" s="649" t="s">
        <v>575</v>
      </c>
      <c r="B40" s="650" t="s">
        <v>576</v>
      </c>
      <c r="C40" s="651" t="s">
        <v>582</v>
      </c>
      <c r="D40" s="652" t="s">
        <v>1757</v>
      </c>
      <c r="E40" s="651" t="s">
        <v>596</v>
      </c>
      <c r="F40" s="652" t="s">
        <v>1760</v>
      </c>
      <c r="G40" s="651" t="s">
        <v>604</v>
      </c>
      <c r="H40" s="651" t="s">
        <v>727</v>
      </c>
      <c r="I40" s="651" t="s">
        <v>728</v>
      </c>
      <c r="J40" s="651" t="s">
        <v>729</v>
      </c>
      <c r="K40" s="651" t="s">
        <v>730</v>
      </c>
      <c r="L40" s="653">
        <v>75.276666666666671</v>
      </c>
      <c r="M40" s="653">
        <v>9</v>
      </c>
      <c r="N40" s="654">
        <v>677.49</v>
      </c>
    </row>
    <row r="41" spans="1:14" ht="14.4" customHeight="1" x14ac:dyDescent="0.3">
      <c r="A41" s="649" t="s">
        <v>575</v>
      </c>
      <c r="B41" s="650" t="s">
        <v>576</v>
      </c>
      <c r="C41" s="651" t="s">
        <v>582</v>
      </c>
      <c r="D41" s="652" t="s">
        <v>1757</v>
      </c>
      <c r="E41" s="651" t="s">
        <v>596</v>
      </c>
      <c r="F41" s="652" t="s">
        <v>1760</v>
      </c>
      <c r="G41" s="651" t="s">
        <v>604</v>
      </c>
      <c r="H41" s="651" t="s">
        <v>731</v>
      </c>
      <c r="I41" s="651" t="s">
        <v>732</v>
      </c>
      <c r="J41" s="651" t="s">
        <v>733</v>
      </c>
      <c r="K41" s="651" t="s">
        <v>734</v>
      </c>
      <c r="L41" s="653">
        <v>122.86511941657909</v>
      </c>
      <c r="M41" s="653">
        <v>6</v>
      </c>
      <c r="N41" s="654">
        <v>737.19071649947455</v>
      </c>
    </row>
    <row r="42" spans="1:14" ht="14.4" customHeight="1" x14ac:dyDescent="0.3">
      <c r="A42" s="649" t="s">
        <v>575</v>
      </c>
      <c r="B42" s="650" t="s">
        <v>576</v>
      </c>
      <c r="C42" s="651" t="s">
        <v>582</v>
      </c>
      <c r="D42" s="652" t="s">
        <v>1757</v>
      </c>
      <c r="E42" s="651" t="s">
        <v>596</v>
      </c>
      <c r="F42" s="652" t="s">
        <v>1760</v>
      </c>
      <c r="G42" s="651" t="s">
        <v>604</v>
      </c>
      <c r="H42" s="651" t="s">
        <v>735</v>
      </c>
      <c r="I42" s="651" t="s">
        <v>736</v>
      </c>
      <c r="J42" s="651" t="s">
        <v>737</v>
      </c>
      <c r="K42" s="651" t="s">
        <v>738</v>
      </c>
      <c r="L42" s="653">
        <v>69.700012675553936</v>
      </c>
      <c r="M42" s="653">
        <v>3</v>
      </c>
      <c r="N42" s="654">
        <v>209.10003802666179</v>
      </c>
    </row>
    <row r="43" spans="1:14" ht="14.4" customHeight="1" x14ac:dyDescent="0.3">
      <c r="A43" s="649" t="s">
        <v>575</v>
      </c>
      <c r="B43" s="650" t="s">
        <v>576</v>
      </c>
      <c r="C43" s="651" t="s">
        <v>582</v>
      </c>
      <c r="D43" s="652" t="s">
        <v>1757</v>
      </c>
      <c r="E43" s="651" t="s">
        <v>596</v>
      </c>
      <c r="F43" s="652" t="s">
        <v>1760</v>
      </c>
      <c r="G43" s="651" t="s">
        <v>604</v>
      </c>
      <c r="H43" s="651" t="s">
        <v>739</v>
      </c>
      <c r="I43" s="651" t="s">
        <v>740</v>
      </c>
      <c r="J43" s="651" t="s">
        <v>741</v>
      </c>
      <c r="K43" s="651" t="s">
        <v>742</v>
      </c>
      <c r="L43" s="653">
        <v>120.55500000000002</v>
      </c>
      <c r="M43" s="653">
        <v>2</v>
      </c>
      <c r="N43" s="654">
        <v>241.11000000000004</v>
      </c>
    </row>
    <row r="44" spans="1:14" ht="14.4" customHeight="1" x14ac:dyDescent="0.3">
      <c r="A44" s="649" t="s">
        <v>575</v>
      </c>
      <c r="B44" s="650" t="s">
        <v>576</v>
      </c>
      <c r="C44" s="651" t="s">
        <v>582</v>
      </c>
      <c r="D44" s="652" t="s">
        <v>1757</v>
      </c>
      <c r="E44" s="651" t="s">
        <v>596</v>
      </c>
      <c r="F44" s="652" t="s">
        <v>1760</v>
      </c>
      <c r="G44" s="651" t="s">
        <v>604</v>
      </c>
      <c r="H44" s="651" t="s">
        <v>743</v>
      </c>
      <c r="I44" s="651" t="s">
        <v>744</v>
      </c>
      <c r="J44" s="651" t="s">
        <v>741</v>
      </c>
      <c r="K44" s="651" t="s">
        <v>745</v>
      </c>
      <c r="L44" s="653">
        <v>143.35511330985824</v>
      </c>
      <c r="M44" s="653">
        <v>2</v>
      </c>
      <c r="N44" s="654">
        <v>286.71022661971648</v>
      </c>
    </row>
    <row r="45" spans="1:14" ht="14.4" customHeight="1" x14ac:dyDescent="0.3">
      <c r="A45" s="649" t="s">
        <v>575</v>
      </c>
      <c r="B45" s="650" t="s">
        <v>576</v>
      </c>
      <c r="C45" s="651" t="s">
        <v>582</v>
      </c>
      <c r="D45" s="652" t="s">
        <v>1757</v>
      </c>
      <c r="E45" s="651" t="s">
        <v>596</v>
      </c>
      <c r="F45" s="652" t="s">
        <v>1760</v>
      </c>
      <c r="G45" s="651" t="s">
        <v>604</v>
      </c>
      <c r="H45" s="651" t="s">
        <v>746</v>
      </c>
      <c r="I45" s="651" t="s">
        <v>747</v>
      </c>
      <c r="J45" s="651" t="s">
        <v>748</v>
      </c>
      <c r="K45" s="651" t="s">
        <v>749</v>
      </c>
      <c r="L45" s="653">
        <v>73.815221076539942</v>
      </c>
      <c r="M45" s="653">
        <v>8</v>
      </c>
      <c r="N45" s="654">
        <v>590.52176861231953</v>
      </c>
    </row>
    <row r="46" spans="1:14" ht="14.4" customHeight="1" x14ac:dyDescent="0.3">
      <c r="A46" s="649" t="s">
        <v>575</v>
      </c>
      <c r="B46" s="650" t="s">
        <v>576</v>
      </c>
      <c r="C46" s="651" t="s">
        <v>582</v>
      </c>
      <c r="D46" s="652" t="s">
        <v>1757</v>
      </c>
      <c r="E46" s="651" t="s">
        <v>596</v>
      </c>
      <c r="F46" s="652" t="s">
        <v>1760</v>
      </c>
      <c r="G46" s="651" t="s">
        <v>604</v>
      </c>
      <c r="H46" s="651" t="s">
        <v>750</v>
      </c>
      <c r="I46" s="651" t="s">
        <v>751</v>
      </c>
      <c r="J46" s="651" t="s">
        <v>752</v>
      </c>
      <c r="K46" s="651" t="s">
        <v>753</v>
      </c>
      <c r="L46" s="653">
        <v>65.56</v>
      </c>
      <c r="M46" s="653">
        <v>1</v>
      </c>
      <c r="N46" s="654">
        <v>65.56</v>
      </c>
    </row>
    <row r="47" spans="1:14" ht="14.4" customHeight="1" x14ac:dyDescent="0.3">
      <c r="A47" s="649" t="s">
        <v>575</v>
      </c>
      <c r="B47" s="650" t="s">
        <v>576</v>
      </c>
      <c r="C47" s="651" t="s">
        <v>582</v>
      </c>
      <c r="D47" s="652" t="s">
        <v>1757</v>
      </c>
      <c r="E47" s="651" t="s">
        <v>596</v>
      </c>
      <c r="F47" s="652" t="s">
        <v>1760</v>
      </c>
      <c r="G47" s="651" t="s">
        <v>604</v>
      </c>
      <c r="H47" s="651" t="s">
        <v>754</v>
      </c>
      <c r="I47" s="651" t="s">
        <v>755</v>
      </c>
      <c r="J47" s="651" t="s">
        <v>663</v>
      </c>
      <c r="K47" s="651" t="s">
        <v>756</v>
      </c>
      <c r="L47" s="653">
        <v>47.009946562765776</v>
      </c>
      <c r="M47" s="653">
        <v>9</v>
      </c>
      <c r="N47" s="654">
        <v>423.08951906489199</v>
      </c>
    </row>
    <row r="48" spans="1:14" ht="14.4" customHeight="1" x14ac:dyDescent="0.3">
      <c r="A48" s="649" t="s">
        <v>575</v>
      </c>
      <c r="B48" s="650" t="s">
        <v>576</v>
      </c>
      <c r="C48" s="651" t="s">
        <v>582</v>
      </c>
      <c r="D48" s="652" t="s">
        <v>1757</v>
      </c>
      <c r="E48" s="651" t="s">
        <v>596</v>
      </c>
      <c r="F48" s="652" t="s">
        <v>1760</v>
      </c>
      <c r="G48" s="651" t="s">
        <v>604</v>
      </c>
      <c r="H48" s="651" t="s">
        <v>757</v>
      </c>
      <c r="I48" s="651" t="s">
        <v>757</v>
      </c>
      <c r="J48" s="651" t="s">
        <v>758</v>
      </c>
      <c r="K48" s="651" t="s">
        <v>759</v>
      </c>
      <c r="L48" s="653">
        <v>106.65</v>
      </c>
      <c r="M48" s="653">
        <v>1</v>
      </c>
      <c r="N48" s="654">
        <v>106.65</v>
      </c>
    </row>
    <row r="49" spans="1:14" ht="14.4" customHeight="1" x14ac:dyDescent="0.3">
      <c r="A49" s="649" t="s">
        <v>575</v>
      </c>
      <c r="B49" s="650" t="s">
        <v>576</v>
      </c>
      <c r="C49" s="651" t="s">
        <v>582</v>
      </c>
      <c r="D49" s="652" t="s">
        <v>1757</v>
      </c>
      <c r="E49" s="651" t="s">
        <v>596</v>
      </c>
      <c r="F49" s="652" t="s">
        <v>1760</v>
      </c>
      <c r="G49" s="651" t="s">
        <v>604</v>
      </c>
      <c r="H49" s="651" t="s">
        <v>760</v>
      </c>
      <c r="I49" s="651" t="s">
        <v>761</v>
      </c>
      <c r="J49" s="651" t="s">
        <v>762</v>
      </c>
      <c r="K49" s="651" t="s">
        <v>763</v>
      </c>
      <c r="L49" s="653">
        <v>41.6196966285302</v>
      </c>
      <c r="M49" s="653">
        <v>2</v>
      </c>
      <c r="N49" s="654">
        <v>83.239393257060399</v>
      </c>
    </row>
    <row r="50" spans="1:14" ht="14.4" customHeight="1" x14ac:dyDescent="0.3">
      <c r="A50" s="649" t="s">
        <v>575</v>
      </c>
      <c r="B50" s="650" t="s">
        <v>576</v>
      </c>
      <c r="C50" s="651" t="s">
        <v>582</v>
      </c>
      <c r="D50" s="652" t="s">
        <v>1757</v>
      </c>
      <c r="E50" s="651" t="s">
        <v>596</v>
      </c>
      <c r="F50" s="652" t="s">
        <v>1760</v>
      </c>
      <c r="G50" s="651" t="s">
        <v>604</v>
      </c>
      <c r="H50" s="651" t="s">
        <v>764</v>
      </c>
      <c r="I50" s="651" t="s">
        <v>765</v>
      </c>
      <c r="J50" s="651" t="s">
        <v>762</v>
      </c>
      <c r="K50" s="651" t="s">
        <v>766</v>
      </c>
      <c r="L50" s="653">
        <v>292.47000000000008</v>
      </c>
      <c r="M50" s="653">
        <v>2</v>
      </c>
      <c r="N50" s="654">
        <v>584.94000000000017</v>
      </c>
    </row>
    <row r="51" spans="1:14" ht="14.4" customHeight="1" x14ac:dyDescent="0.3">
      <c r="A51" s="649" t="s">
        <v>575</v>
      </c>
      <c r="B51" s="650" t="s">
        <v>576</v>
      </c>
      <c r="C51" s="651" t="s">
        <v>582</v>
      </c>
      <c r="D51" s="652" t="s">
        <v>1757</v>
      </c>
      <c r="E51" s="651" t="s">
        <v>596</v>
      </c>
      <c r="F51" s="652" t="s">
        <v>1760</v>
      </c>
      <c r="G51" s="651" t="s">
        <v>604</v>
      </c>
      <c r="H51" s="651" t="s">
        <v>767</v>
      </c>
      <c r="I51" s="651" t="s">
        <v>768</v>
      </c>
      <c r="J51" s="651" t="s">
        <v>769</v>
      </c>
      <c r="K51" s="651" t="s">
        <v>770</v>
      </c>
      <c r="L51" s="653">
        <v>49.644031261598464</v>
      </c>
      <c r="M51" s="653">
        <v>25</v>
      </c>
      <c r="N51" s="654">
        <v>1241.1007815399616</v>
      </c>
    </row>
    <row r="52" spans="1:14" ht="14.4" customHeight="1" x14ac:dyDescent="0.3">
      <c r="A52" s="649" t="s">
        <v>575</v>
      </c>
      <c r="B52" s="650" t="s">
        <v>576</v>
      </c>
      <c r="C52" s="651" t="s">
        <v>582</v>
      </c>
      <c r="D52" s="652" t="s">
        <v>1757</v>
      </c>
      <c r="E52" s="651" t="s">
        <v>596</v>
      </c>
      <c r="F52" s="652" t="s">
        <v>1760</v>
      </c>
      <c r="G52" s="651" t="s">
        <v>604</v>
      </c>
      <c r="H52" s="651" t="s">
        <v>771</v>
      </c>
      <c r="I52" s="651" t="s">
        <v>772</v>
      </c>
      <c r="J52" s="651" t="s">
        <v>773</v>
      </c>
      <c r="K52" s="651" t="s">
        <v>774</v>
      </c>
      <c r="L52" s="653">
        <v>57.009999999999991</v>
      </c>
      <c r="M52" s="653">
        <v>1</v>
      </c>
      <c r="N52" s="654">
        <v>57.009999999999991</v>
      </c>
    </row>
    <row r="53" spans="1:14" ht="14.4" customHeight="1" x14ac:dyDescent="0.3">
      <c r="A53" s="649" t="s">
        <v>575</v>
      </c>
      <c r="B53" s="650" t="s">
        <v>576</v>
      </c>
      <c r="C53" s="651" t="s">
        <v>582</v>
      </c>
      <c r="D53" s="652" t="s">
        <v>1757</v>
      </c>
      <c r="E53" s="651" t="s">
        <v>596</v>
      </c>
      <c r="F53" s="652" t="s">
        <v>1760</v>
      </c>
      <c r="G53" s="651" t="s">
        <v>604</v>
      </c>
      <c r="H53" s="651" t="s">
        <v>775</v>
      </c>
      <c r="I53" s="651" t="s">
        <v>776</v>
      </c>
      <c r="J53" s="651" t="s">
        <v>777</v>
      </c>
      <c r="K53" s="651" t="s">
        <v>778</v>
      </c>
      <c r="L53" s="653">
        <v>27.47</v>
      </c>
      <c r="M53" s="653">
        <v>2</v>
      </c>
      <c r="N53" s="654">
        <v>54.94</v>
      </c>
    </row>
    <row r="54" spans="1:14" ht="14.4" customHeight="1" x14ac:dyDescent="0.3">
      <c r="A54" s="649" t="s">
        <v>575</v>
      </c>
      <c r="B54" s="650" t="s">
        <v>576</v>
      </c>
      <c r="C54" s="651" t="s">
        <v>582</v>
      </c>
      <c r="D54" s="652" t="s">
        <v>1757</v>
      </c>
      <c r="E54" s="651" t="s">
        <v>596</v>
      </c>
      <c r="F54" s="652" t="s">
        <v>1760</v>
      </c>
      <c r="G54" s="651" t="s">
        <v>604</v>
      </c>
      <c r="H54" s="651" t="s">
        <v>779</v>
      </c>
      <c r="I54" s="651" t="s">
        <v>237</v>
      </c>
      <c r="J54" s="651" t="s">
        <v>780</v>
      </c>
      <c r="K54" s="651"/>
      <c r="L54" s="653">
        <v>639.01032809833293</v>
      </c>
      <c r="M54" s="653">
        <v>4</v>
      </c>
      <c r="N54" s="654">
        <v>2556.0413123933317</v>
      </c>
    </row>
    <row r="55" spans="1:14" ht="14.4" customHeight="1" x14ac:dyDescent="0.3">
      <c r="A55" s="649" t="s">
        <v>575</v>
      </c>
      <c r="B55" s="650" t="s">
        <v>576</v>
      </c>
      <c r="C55" s="651" t="s">
        <v>582</v>
      </c>
      <c r="D55" s="652" t="s">
        <v>1757</v>
      </c>
      <c r="E55" s="651" t="s">
        <v>596</v>
      </c>
      <c r="F55" s="652" t="s">
        <v>1760</v>
      </c>
      <c r="G55" s="651" t="s">
        <v>604</v>
      </c>
      <c r="H55" s="651" t="s">
        <v>781</v>
      </c>
      <c r="I55" s="651" t="s">
        <v>782</v>
      </c>
      <c r="J55" s="651" t="s">
        <v>783</v>
      </c>
      <c r="K55" s="651" t="s">
        <v>784</v>
      </c>
      <c r="L55" s="653">
        <v>157.89908606108528</v>
      </c>
      <c r="M55" s="653">
        <v>1</v>
      </c>
      <c r="N55" s="654">
        <v>157.89908606108528</v>
      </c>
    </row>
    <row r="56" spans="1:14" ht="14.4" customHeight="1" x14ac:dyDescent="0.3">
      <c r="A56" s="649" t="s">
        <v>575</v>
      </c>
      <c r="B56" s="650" t="s">
        <v>576</v>
      </c>
      <c r="C56" s="651" t="s">
        <v>582</v>
      </c>
      <c r="D56" s="652" t="s">
        <v>1757</v>
      </c>
      <c r="E56" s="651" t="s">
        <v>596</v>
      </c>
      <c r="F56" s="652" t="s">
        <v>1760</v>
      </c>
      <c r="G56" s="651" t="s">
        <v>604</v>
      </c>
      <c r="H56" s="651" t="s">
        <v>785</v>
      </c>
      <c r="I56" s="651" t="s">
        <v>237</v>
      </c>
      <c r="J56" s="651" t="s">
        <v>786</v>
      </c>
      <c r="K56" s="651"/>
      <c r="L56" s="653">
        <v>97.32030631406667</v>
      </c>
      <c r="M56" s="653">
        <v>43</v>
      </c>
      <c r="N56" s="654">
        <v>4184.7731715048667</v>
      </c>
    </row>
    <row r="57" spans="1:14" ht="14.4" customHeight="1" x14ac:dyDescent="0.3">
      <c r="A57" s="649" t="s">
        <v>575</v>
      </c>
      <c r="B57" s="650" t="s">
        <v>576</v>
      </c>
      <c r="C57" s="651" t="s">
        <v>582</v>
      </c>
      <c r="D57" s="652" t="s">
        <v>1757</v>
      </c>
      <c r="E57" s="651" t="s">
        <v>596</v>
      </c>
      <c r="F57" s="652" t="s">
        <v>1760</v>
      </c>
      <c r="G57" s="651" t="s">
        <v>604</v>
      </c>
      <c r="H57" s="651" t="s">
        <v>787</v>
      </c>
      <c r="I57" s="651" t="s">
        <v>237</v>
      </c>
      <c r="J57" s="651" t="s">
        <v>788</v>
      </c>
      <c r="K57" s="651"/>
      <c r="L57" s="653">
        <v>178.74000000000004</v>
      </c>
      <c r="M57" s="653">
        <v>1</v>
      </c>
      <c r="N57" s="654">
        <v>178.74000000000004</v>
      </c>
    </row>
    <row r="58" spans="1:14" ht="14.4" customHeight="1" x14ac:dyDescent="0.3">
      <c r="A58" s="649" t="s">
        <v>575</v>
      </c>
      <c r="B58" s="650" t="s">
        <v>576</v>
      </c>
      <c r="C58" s="651" t="s">
        <v>582</v>
      </c>
      <c r="D58" s="652" t="s">
        <v>1757</v>
      </c>
      <c r="E58" s="651" t="s">
        <v>596</v>
      </c>
      <c r="F58" s="652" t="s">
        <v>1760</v>
      </c>
      <c r="G58" s="651" t="s">
        <v>604</v>
      </c>
      <c r="H58" s="651" t="s">
        <v>789</v>
      </c>
      <c r="I58" s="651" t="s">
        <v>237</v>
      </c>
      <c r="J58" s="651" t="s">
        <v>790</v>
      </c>
      <c r="K58" s="651"/>
      <c r="L58" s="653">
        <v>135.18331325661961</v>
      </c>
      <c r="M58" s="653">
        <v>6</v>
      </c>
      <c r="N58" s="654">
        <v>811.09987953971768</v>
      </c>
    </row>
    <row r="59" spans="1:14" ht="14.4" customHeight="1" x14ac:dyDescent="0.3">
      <c r="A59" s="649" t="s">
        <v>575</v>
      </c>
      <c r="B59" s="650" t="s">
        <v>576</v>
      </c>
      <c r="C59" s="651" t="s">
        <v>582</v>
      </c>
      <c r="D59" s="652" t="s">
        <v>1757</v>
      </c>
      <c r="E59" s="651" t="s">
        <v>596</v>
      </c>
      <c r="F59" s="652" t="s">
        <v>1760</v>
      </c>
      <c r="G59" s="651" t="s">
        <v>604</v>
      </c>
      <c r="H59" s="651" t="s">
        <v>791</v>
      </c>
      <c r="I59" s="651" t="s">
        <v>237</v>
      </c>
      <c r="J59" s="651" t="s">
        <v>792</v>
      </c>
      <c r="K59" s="651"/>
      <c r="L59" s="653">
        <v>100.24468693939968</v>
      </c>
      <c r="M59" s="653">
        <v>42</v>
      </c>
      <c r="N59" s="654">
        <v>4210.276851454787</v>
      </c>
    </row>
    <row r="60" spans="1:14" ht="14.4" customHeight="1" x14ac:dyDescent="0.3">
      <c r="A60" s="649" t="s">
        <v>575</v>
      </c>
      <c r="B60" s="650" t="s">
        <v>576</v>
      </c>
      <c r="C60" s="651" t="s">
        <v>582</v>
      </c>
      <c r="D60" s="652" t="s">
        <v>1757</v>
      </c>
      <c r="E60" s="651" t="s">
        <v>596</v>
      </c>
      <c r="F60" s="652" t="s">
        <v>1760</v>
      </c>
      <c r="G60" s="651" t="s">
        <v>604</v>
      </c>
      <c r="H60" s="651" t="s">
        <v>793</v>
      </c>
      <c r="I60" s="651" t="s">
        <v>237</v>
      </c>
      <c r="J60" s="651" t="s">
        <v>794</v>
      </c>
      <c r="K60" s="651"/>
      <c r="L60" s="653">
        <v>38.125</v>
      </c>
      <c r="M60" s="653">
        <v>6</v>
      </c>
      <c r="N60" s="654">
        <v>228.75</v>
      </c>
    </row>
    <row r="61" spans="1:14" ht="14.4" customHeight="1" x14ac:dyDescent="0.3">
      <c r="A61" s="649" t="s">
        <v>575</v>
      </c>
      <c r="B61" s="650" t="s">
        <v>576</v>
      </c>
      <c r="C61" s="651" t="s">
        <v>582</v>
      </c>
      <c r="D61" s="652" t="s">
        <v>1757</v>
      </c>
      <c r="E61" s="651" t="s">
        <v>596</v>
      </c>
      <c r="F61" s="652" t="s">
        <v>1760</v>
      </c>
      <c r="G61" s="651" t="s">
        <v>604</v>
      </c>
      <c r="H61" s="651" t="s">
        <v>795</v>
      </c>
      <c r="I61" s="651" t="s">
        <v>796</v>
      </c>
      <c r="J61" s="651" t="s">
        <v>797</v>
      </c>
      <c r="K61" s="651" t="s">
        <v>798</v>
      </c>
      <c r="L61" s="653">
        <v>28.41</v>
      </c>
      <c r="M61" s="653">
        <v>2</v>
      </c>
      <c r="N61" s="654">
        <v>56.82</v>
      </c>
    </row>
    <row r="62" spans="1:14" ht="14.4" customHeight="1" x14ac:dyDescent="0.3">
      <c r="A62" s="649" t="s">
        <v>575</v>
      </c>
      <c r="B62" s="650" t="s">
        <v>576</v>
      </c>
      <c r="C62" s="651" t="s">
        <v>582</v>
      </c>
      <c r="D62" s="652" t="s">
        <v>1757</v>
      </c>
      <c r="E62" s="651" t="s">
        <v>596</v>
      </c>
      <c r="F62" s="652" t="s">
        <v>1760</v>
      </c>
      <c r="G62" s="651" t="s">
        <v>604</v>
      </c>
      <c r="H62" s="651" t="s">
        <v>799</v>
      </c>
      <c r="I62" s="651" t="s">
        <v>800</v>
      </c>
      <c r="J62" s="651" t="s">
        <v>801</v>
      </c>
      <c r="K62" s="651" t="s">
        <v>802</v>
      </c>
      <c r="L62" s="653">
        <v>64.404478697030797</v>
      </c>
      <c r="M62" s="653">
        <v>89</v>
      </c>
      <c r="N62" s="654">
        <v>5731.9986040357408</v>
      </c>
    </row>
    <row r="63" spans="1:14" ht="14.4" customHeight="1" x14ac:dyDescent="0.3">
      <c r="A63" s="649" t="s">
        <v>575</v>
      </c>
      <c r="B63" s="650" t="s">
        <v>576</v>
      </c>
      <c r="C63" s="651" t="s">
        <v>582</v>
      </c>
      <c r="D63" s="652" t="s">
        <v>1757</v>
      </c>
      <c r="E63" s="651" t="s">
        <v>596</v>
      </c>
      <c r="F63" s="652" t="s">
        <v>1760</v>
      </c>
      <c r="G63" s="651" t="s">
        <v>604</v>
      </c>
      <c r="H63" s="651" t="s">
        <v>803</v>
      </c>
      <c r="I63" s="651" t="s">
        <v>804</v>
      </c>
      <c r="J63" s="651" t="s">
        <v>805</v>
      </c>
      <c r="K63" s="651" t="s">
        <v>806</v>
      </c>
      <c r="L63" s="653">
        <v>34.849861945748565</v>
      </c>
      <c r="M63" s="653">
        <v>2</v>
      </c>
      <c r="N63" s="654">
        <v>69.699723891497129</v>
      </c>
    </row>
    <row r="64" spans="1:14" ht="14.4" customHeight="1" x14ac:dyDescent="0.3">
      <c r="A64" s="649" t="s">
        <v>575</v>
      </c>
      <c r="B64" s="650" t="s">
        <v>576</v>
      </c>
      <c r="C64" s="651" t="s">
        <v>582</v>
      </c>
      <c r="D64" s="652" t="s">
        <v>1757</v>
      </c>
      <c r="E64" s="651" t="s">
        <v>596</v>
      </c>
      <c r="F64" s="652" t="s">
        <v>1760</v>
      </c>
      <c r="G64" s="651" t="s">
        <v>604</v>
      </c>
      <c r="H64" s="651" t="s">
        <v>807</v>
      </c>
      <c r="I64" s="651" t="s">
        <v>808</v>
      </c>
      <c r="J64" s="651" t="s">
        <v>809</v>
      </c>
      <c r="K64" s="651" t="s">
        <v>810</v>
      </c>
      <c r="L64" s="653">
        <v>121.20000000000006</v>
      </c>
      <c r="M64" s="653">
        <v>1</v>
      </c>
      <c r="N64" s="654">
        <v>121.20000000000006</v>
      </c>
    </row>
    <row r="65" spans="1:14" ht="14.4" customHeight="1" x14ac:dyDescent="0.3">
      <c r="A65" s="649" t="s">
        <v>575</v>
      </c>
      <c r="B65" s="650" t="s">
        <v>576</v>
      </c>
      <c r="C65" s="651" t="s">
        <v>582</v>
      </c>
      <c r="D65" s="652" t="s">
        <v>1757</v>
      </c>
      <c r="E65" s="651" t="s">
        <v>596</v>
      </c>
      <c r="F65" s="652" t="s">
        <v>1760</v>
      </c>
      <c r="G65" s="651" t="s">
        <v>604</v>
      </c>
      <c r="H65" s="651" t="s">
        <v>811</v>
      </c>
      <c r="I65" s="651" t="s">
        <v>812</v>
      </c>
      <c r="J65" s="651" t="s">
        <v>813</v>
      </c>
      <c r="K65" s="651" t="s">
        <v>814</v>
      </c>
      <c r="L65" s="653">
        <v>59.21</v>
      </c>
      <c r="M65" s="653">
        <v>1</v>
      </c>
      <c r="N65" s="654">
        <v>59.21</v>
      </c>
    </row>
    <row r="66" spans="1:14" ht="14.4" customHeight="1" x14ac:dyDescent="0.3">
      <c r="A66" s="649" t="s">
        <v>575</v>
      </c>
      <c r="B66" s="650" t="s">
        <v>576</v>
      </c>
      <c r="C66" s="651" t="s">
        <v>582</v>
      </c>
      <c r="D66" s="652" t="s">
        <v>1757</v>
      </c>
      <c r="E66" s="651" t="s">
        <v>596</v>
      </c>
      <c r="F66" s="652" t="s">
        <v>1760</v>
      </c>
      <c r="G66" s="651" t="s">
        <v>604</v>
      </c>
      <c r="H66" s="651" t="s">
        <v>815</v>
      </c>
      <c r="I66" s="651" t="s">
        <v>816</v>
      </c>
      <c r="J66" s="651" t="s">
        <v>813</v>
      </c>
      <c r="K66" s="651" t="s">
        <v>817</v>
      </c>
      <c r="L66" s="653">
        <v>29.52</v>
      </c>
      <c r="M66" s="653">
        <v>3</v>
      </c>
      <c r="N66" s="654">
        <v>88.56</v>
      </c>
    </row>
    <row r="67" spans="1:14" ht="14.4" customHeight="1" x14ac:dyDescent="0.3">
      <c r="A67" s="649" t="s">
        <v>575</v>
      </c>
      <c r="B67" s="650" t="s">
        <v>576</v>
      </c>
      <c r="C67" s="651" t="s">
        <v>582</v>
      </c>
      <c r="D67" s="652" t="s">
        <v>1757</v>
      </c>
      <c r="E67" s="651" t="s">
        <v>596</v>
      </c>
      <c r="F67" s="652" t="s">
        <v>1760</v>
      </c>
      <c r="G67" s="651" t="s">
        <v>604</v>
      </c>
      <c r="H67" s="651" t="s">
        <v>818</v>
      </c>
      <c r="I67" s="651" t="s">
        <v>819</v>
      </c>
      <c r="J67" s="651" t="s">
        <v>820</v>
      </c>
      <c r="K67" s="651" t="s">
        <v>821</v>
      </c>
      <c r="L67" s="653">
        <v>72.189999999999969</v>
      </c>
      <c r="M67" s="653">
        <v>1</v>
      </c>
      <c r="N67" s="654">
        <v>72.189999999999969</v>
      </c>
    </row>
    <row r="68" spans="1:14" ht="14.4" customHeight="1" x14ac:dyDescent="0.3">
      <c r="A68" s="649" t="s">
        <v>575</v>
      </c>
      <c r="B68" s="650" t="s">
        <v>576</v>
      </c>
      <c r="C68" s="651" t="s">
        <v>582</v>
      </c>
      <c r="D68" s="652" t="s">
        <v>1757</v>
      </c>
      <c r="E68" s="651" t="s">
        <v>596</v>
      </c>
      <c r="F68" s="652" t="s">
        <v>1760</v>
      </c>
      <c r="G68" s="651" t="s">
        <v>604</v>
      </c>
      <c r="H68" s="651" t="s">
        <v>822</v>
      </c>
      <c r="I68" s="651" t="s">
        <v>823</v>
      </c>
      <c r="J68" s="651" t="s">
        <v>824</v>
      </c>
      <c r="K68" s="651" t="s">
        <v>825</v>
      </c>
      <c r="L68" s="653">
        <v>180.14988436078283</v>
      </c>
      <c r="M68" s="653">
        <v>1</v>
      </c>
      <c r="N68" s="654">
        <v>180.14988436078283</v>
      </c>
    </row>
    <row r="69" spans="1:14" ht="14.4" customHeight="1" x14ac:dyDescent="0.3">
      <c r="A69" s="649" t="s">
        <v>575</v>
      </c>
      <c r="B69" s="650" t="s">
        <v>576</v>
      </c>
      <c r="C69" s="651" t="s">
        <v>582</v>
      </c>
      <c r="D69" s="652" t="s">
        <v>1757</v>
      </c>
      <c r="E69" s="651" t="s">
        <v>596</v>
      </c>
      <c r="F69" s="652" t="s">
        <v>1760</v>
      </c>
      <c r="G69" s="651" t="s">
        <v>604</v>
      </c>
      <c r="H69" s="651" t="s">
        <v>826</v>
      </c>
      <c r="I69" s="651" t="s">
        <v>827</v>
      </c>
      <c r="J69" s="651" t="s">
        <v>828</v>
      </c>
      <c r="K69" s="651" t="s">
        <v>829</v>
      </c>
      <c r="L69" s="653">
        <v>27.469915087588575</v>
      </c>
      <c r="M69" s="653">
        <v>3</v>
      </c>
      <c r="N69" s="654">
        <v>82.409745262765725</v>
      </c>
    </row>
    <row r="70" spans="1:14" ht="14.4" customHeight="1" x14ac:dyDescent="0.3">
      <c r="A70" s="649" t="s">
        <v>575</v>
      </c>
      <c r="B70" s="650" t="s">
        <v>576</v>
      </c>
      <c r="C70" s="651" t="s">
        <v>582</v>
      </c>
      <c r="D70" s="652" t="s">
        <v>1757</v>
      </c>
      <c r="E70" s="651" t="s">
        <v>596</v>
      </c>
      <c r="F70" s="652" t="s">
        <v>1760</v>
      </c>
      <c r="G70" s="651" t="s">
        <v>604</v>
      </c>
      <c r="H70" s="651" t="s">
        <v>830</v>
      </c>
      <c r="I70" s="651" t="s">
        <v>831</v>
      </c>
      <c r="J70" s="651" t="s">
        <v>832</v>
      </c>
      <c r="K70" s="651" t="s">
        <v>810</v>
      </c>
      <c r="L70" s="653">
        <v>198.43999999999994</v>
      </c>
      <c r="M70" s="653">
        <v>1</v>
      </c>
      <c r="N70" s="654">
        <v>198.43999999999994</v>
      </c>
    </row>
    <row r="71" spans="1:14" ht="14.4" customHeight="1" x14ac:dyDescent="0.3">
      <c r="A71" s="649" t="s">
        <v>575</v>
      </c>
      <c r="B71" s="650" t="s">
        <v>576</v>
      </c>
      <c r="C71" s="651" t="s">
        <v>582</v>
      </c>
      <c r="D71" s="652" t="s">
        <v>1757</v>
      </c>
      <c r="E71" s="651" t="s">
        <v>596</v>
      </c>
      <c r="F71" s="652" t="s">
        <v>1760</v>
      </c>
      <c r="G71" s="651" t="s">
        <v>604</v>
      </c>
      <c r="H71" s="651" t="s">
        <v>833</v>
      </c>
      <c r="I71" s="651" t="s">
        <v>834</v>
      </c>
      <c r="J71" s="651" t="s">
        <v>835</v>
      </c>
      <c r="K71" s="651" t="s">
        <v>836</v>
      </c>
      <c r="L71" s="653">
        <v>28.132844017220872</v>
      </c>
      <c r="M71" s="653">
        <v>11</v>
      </c>
      <c r="N71" s="654">
        <v>309.46128418942959</v>
      </c>
    </row>
    <row r="72" spans="1:14" ht="14.4" customHeight="1" x14ac:dyDescent="0.3">
      <c r="A72" s="649" t="s">
        <v>575</v>
      </c>
      <c r="B72" s="650" t="s">
        <v>576</v>
      </c>
      <c r="C72" s="651" t="s">
        <v>582</v>
      </c>
      <c r="D72" s="652" t="s">
        <v>1757</v>
      </c>
      <c r="E72" s="651" t="s">
        <v>596</v>
      </c>
      <c r="F72" s="652" t="s">
        <v>1760</v>
      </c>
      <c r="G72" s="651" t="s">
        <v>604</v>
      </c>
      <c r="H72" s="651" t="s">
        <v>837</v>
      </c>
      <c r="I72" s="651" t="s">
        <v>838</v>
      </c>
      <c r="J72" s="651" t="s">
        <v>839</v>
      </c>
      <c r="K72" s="651"/>
      <c r="L72" s="653">
        <v>218.17795833333335</v>
      </c>
      <c r="M72" s="653">
        <v>6</v>
      </c>
      <c r="N72" s="654">
        <v>1309.0677500000002</v>
      </c>
    </row>
    <row r="73" spans="1:14" ht="14.4" customHeight="1" x14ac:dyDescent="0.3">
      <c r="A73" s="649" t="s">
        <v>575</v>
      </c>
      <c r="B73" s="650" t="s">
        <v>576</v>
      </c>
      <c r="C73" s="651" t="s">
        <v>582</v>
      </c>
      <c r="D73" s="652" t="s">
        <v>1757</v>
      </c>
      <c r="E73" s="651" t="s">
        <v>596</v>
      </c>
      <c r="F73" s="652" t="s">
        <v>1760</v>
      </c>
      <c r="G73" s="651" t="s">
        <v>604</v>
      </c>
      <c r="H73" s="651" t="s">
        <v>840</v>
      </c>
      <c r="I73" s="651" t="s">
        <v>237</v>
      </c>
      <c r="J73" s="651" t="s">
        <v>841</v>
      </c>
      <c r="K73" s="651"/>
      <c r="L73" s="653">
        <v>191.1309715827318</v>
      </c>
      <c r="M73" s="653">
        <v>20</v>
      </c>
      <c r="N73" s="654">
        <v>3822.6194316546362</v>
      </c>
    </row>
    <row r="74" spans="1:14" ht="14.4" customHeight="1" x14ac:dyDescent="0.3">
      <c r="A74" s="649" t="s">
        <v>575</v>
      </c>
      <c r="B74" s="650" t="s">
        <v>576</v>
      </c>
      <c r="C74" s="651" t="s">
        <v>582</v>
      </c>
      <c r="D74" s="652" t="s">
        <v>1757</v>
      </c>
      <c r="E74" s="651" t="s">
        <v>596</v>
      </c>
      <c r="F74" s="652" t="s">
        <v>1760</v>
      </c>
      <c r="G74" s="651" t="s">
        <v>604</v>
      </c>
      <c r="H74" s="651" t="s">
        <v>842</v>
      </c>
      <c r="I74" s="651" t="s">
        <v>237</v>
      </c>
      <c r="J74" s="651" t="s">
        <v>843</v>
      </c>
      <c r="K74" s="651"/>
      <c r="L74" s="653">
        <v>150.35</v>
      </c>
      <c r="M74" s="653">
        <v>2</v>
      </c>
      <c r="N74" s="654">
        <v>300.7</v>
      </c>
    </row>
    <row r="75" spans="1:14" ht="14.4" customHeight="1" x14ac:dyDescent="0.3">
      <c r="A75" s="649" t="s">
        <v>575</v>
      </c>
      <c r="B75" s="650" t="s">
        <v>576</v>
      </c>
      <c r="C75" s="651" t="s">
        <v>582</v>
      </c>
      <c r="D75" s="652" t="s">
        <v>1757</v>
      </c>
      <c r="E75" s="651" t="s">
        <v>596</v>
      </c>
      <c r="F75" s="652" t="s">
        <v>1760</v>
      </c>
      <c r="G75" s="651" t="s">
        <v>604</v>
      </c>
      <c r="H75" s="651" t="s">
        <v>844</v>
      </c>
      <c r="I75" s="651" t="s">
        <v>237</v>
      </c>
      <c r="J75" s="651" t="s">
        <v>845</v>
      </c>
      <c r="K75" s="651"/>
      <c r="L75" s="653">
        <v>99.38129607456716</v>
      </c>
      <c r="M75" s="653">
        <v>23</v>
      </c>
      <c r="N75" s="654">
        <v>2285.7698097150446</v>
      </c>
    </row>
    <row r="76" spans="1:14" ht="14.4" customHeight="1" x14ac:dyDescent="0.3">
      <c r="A76" s="649" t="s">
        <v>575</v>
      </c>
      <c r="B76" s="650" t="s">
        <v>576</v>
      </c>
      <c r="C76" s="651" t="s">
        <v>582</v>
      </c>
      <c r="D76" s="652" t="s">
        <v>1757</v>
      </c>
      <c r="E76" s="651" t="s">
        <v>596</v>
      </c>
      <c r="F76" s="652" t="s">
        <v>1760</v>
      </c>
      <c r="G76" s="651" t="s">
        <v>604</v>
      </c>
      <c r="H76" s="651" t="s">
        <v>846</v>
      </c>
      <c r="I76" s="651" t="s">
        <v>847</v>
      </c>
      <c r="J76" s="651" t="s">
        <v>848</v>
      </c>
      <c r="K76" s="651" t="s">
        <v>849</v>
      </c>
      <c r="L76" s="653">
        <v>59.95</v>
      </c>
      <c r="M76" s="653">
        <v>2</v>
      </c>
      <c r="N76" s="654">
        <v>119.9</v>
      </c>
    </row>
    <row r="77" spans="1:14" ht="14.4" customHeight="1" x14ac:dyDescent="0.3">
      <c r="A77" s="649" t="s">
        <v>575</v>
      </c>
      <c r="B77" s="650" t="s">
        <v>576</v>
      </c>
      <c r="C77" s="651" t="s">
        <v>582</v>
      </c>
      <c r="D77" s="652" t="s">
        <v>1757</v>
      </c>
      <c r="E77" s="651" t="s">
        <v>596</v>
      </c>
      <c r="F77" s="652" t="s">
        <v>1760</v>
      </c>
      <c r="G77" s="651" t="s">
        <v>604</v>
      </c>
      <c r="H77" s="651" t="s">
        <v>850</v>
      </c>
      <c r="I77" s="651" t="s">
        <v>851</v>
      </c>
      <c r="J77" s="651" t="s">
        <v>852</v>
      </c>
      <c r="K77" s="651" t="s">
        <v>853</v>
      </c>
      <c r="L77" s="653">
        <v>63.479999999999961</v>
      </c>
      <c r="M77" s="653">
        <v>1</v>
      </c>
      <c r="N77" s="654">
        <v>63.479999999999961</v>
      </c>
    </row>
    <row r="78" spans="1:14" ht="14.4" customHeight="1" x14ac:dyDescent="0.3">
      <c r="A78" s="649" t="s">
        <v>575</v>
      </c>
      <c r="B78" s="650" t="s">
        <v>576</v>
      </c>
      <c r="C78" s="651" t="s">
        <v>582</v>
      </c>
      <c r="D78" s="652" t="s">
        <v>1757</v>
      </c>
      <c r="E78" s="651" t="s">
        <v>596</v>
      </c>
      <c r="F78" s="652" t="s">
        <v>1760</v>
      </c>
      <c r="G78" s="651" t="s">
        <v>604</v>
      </c>
      <c r="H78" s="651" t="s">
        <v>854</v>
      </c>
      <c r="I78" s="651" t="s">
        <v>855</v>
      </c>
      <c r="J78" s="651" t="s">
        <v>856</v>
      </c>
      <c r="K78" s="651" t="s">
        <v>857</v>
      </c>
      <c r="L78" s="653">
        <v>112.37999502077666</v>
      </c>
      <c r="M78" s="653">
        <v>7</v>
      </c>
      <c r="N78" s="654">
        <v>786.65996514543667</v>
      </c>
    </row>
    <row r="79" spans="1:14" ht="14.4" customHeight="1" x14ac:dyDescent="0.3">
      <c r="A79" s="649" t="s">
        <v>575</v>
      </c>
      <c r="B79" s="650" t="s">
        <v>576</v>
      </c>
      <c r="C79" s="651" t="s">
        <v>582</v>
      </c>
      <c r="D79" s="652" t="s">
        <v>1757</v>
      </c>
      <c r="E79" s="651" t="s">
        <v>596</v>
      </c>
      <c r="F79" s="652" t="s">
        <v>1760</v>
      </c>
      <c r="G79" s="651" t="s">
        <v>604</v>
      </c>
      <c r="H79" s="651" t="s">
        <v>858</v>
      </c>
      <c r="I79" s="651" t="s">
        <v>859</v>
      </c>
      <c r="J79" s="651" t="s">
        <v>860</v>
      </c>
      <c r="K79" s="651" t="s">
        <v>861</v>
      </c>
      <c r="L79" s="653">
        <v>700.3</v>
      </c>
      <c r="M79" s="653">
        <v>1</v>
      </c>
      <c r="N79" s="654">
        <v>700.3</v>
      </c>
    </row>
    <row r="80" spans="1:14" ht="14.4" customHeight="1" x14ac:dyDescent="0.3">
      <c r="A80" s="649" t="s">
        <v>575</v>
      </c>
      <c r="B80" s="650" t="s">
        <v>576</v>
      </c>
      <c r="C80" s="651" t="s">
        <v>582</v>
      </c>
      <c r="D80" s="652" t="s">
        <v>1757</v>
      </c>
      <c r="E80" s="651" t="s">
        <v>596</v>
      </c>
      <c r="F80" s="652" t="s">
        <v>1760</v>
      </c>
      <c r="G80" s="651" t="s">
        <v>604</v>
      </c>
      <c r="H80" s="651" t="s">
        <v>862</v>
      </c>
      <c r="I80" s="651" t="s">
        <v>863</v>
      </c>
      <c r="J80" s="651" t="s">
        <v>864</v>
      </c>
      <c r="K80" s="651" t="s">
        <v>865</v>
      </c>
      <c r="L80" s="653">
        <v>119.74959895450968</v>
      </c>
      <c r="M80" s="653">
        <v>1</v>
      </c>
      <c r="N80" s="654">
        <v>119.74959895450968</v>
      </c>
    </row>
    <row r="81" spans="1:14" ht="14.4" customHeight="1" x14ac:dyDescent="0.3">
      <c r="A81" s="649" t="s">
        <v>575</v>
      </c>
      <c r="B81" s="650" t="s">
        <v>576</v>
      </c>
      <c r="C81" s="651" t="s">
        <v>582</v>
      </c>
      <c r="D81" s="652" t="s">
        <v>1757</v>
      </c>
      <c r="E81" s="651" t="s">
        <v>596</v>
      </c>
      <c r="F81" s="652" t="s">
        <v>1760</v>
      </c>
      <c r="G81" s="651" t="s">
        <v>604</v>
      </c>
      <c r="H81" s="651" t="s">
        <v>866</v>
      </c>
      <c r="I81" s="651" t="s">
        <v>867</v>
      </c>
      <c r="J81" s="651" t="s">
        <v>868</v>
      </c>
      <c r="K81" s="651" t="s">
        <v>869</v>
      </c>
      <c r="L81" s="653">
        <v>117.32971066699399</v>
      </c>
      <c r="M81" s="653">
        <v>2</v>
      </c>
      <c r="N81" s="654">
        <v>234.65942133398798</v>
      </c>
    </row>
    <row r="82" spans="1:14" ht="14.4" customHeight="1" x14ac:dyDescent="0.3">
      <c r="A82" s="649" t="s">
        <v>575</v>
      </c>
      <c r="B82" s="650" t="s">
        <v>576</v>
      </c>
      <c r="C82" s="651" t="s">
        <v>582</v>
      </c>
      <c r="D82" s="652" t="s">
        <v>1757</v>
      </c>
      <c r="E82" s="651" t="s">
        <v>596</v>
      </c>
      <c r="F82" s="652" t="s">
        <v>1760</v>
      </c>
      <c r="G82" s="651" t="s">
        <v>604</v>
      </c>
      <c r="H82" s="651" t="s">
        <v>870</v>
      </c>
      <c r="I82" s="651" t="s">
        <v>871</v>
      </c>
      <c r="J82" s="651" t="s">
        <v>872</v>
      </c>
      <c r="K82" s="651" t="s">
        <v>873</v>
      </c>
      <c r="L82" s="653">
        <v>67.100000000000009</v>
      </c>
      <c r="M82" s="653">
        <v>3</v>
      </c>
      <c r="N82" s="654">
        <v>201.3</v>
      </c>
    </row>
    <row r="83" spans="1:14" ht="14.4" customHeight="1" x14ac:dyDescent="0.3">
      <c r="A83" s="649" t="s">
        <v>575</v>
      </c>
      <c r="B83" s="650" t="s">
        <v>576</v>
      </c>
      <c r="C83" s="651" t="s">
        <v>582</v>
      </c>
      <c r="D83" s="652" t="s">
        <v>1757</v>
      </c>
      <c r="E83" s="651" t="s">
        <v>596</v>
      </c>
      <c r="F83" s="652" t="s">
        <v>1760</v>
      </c>
      <c r="G83" s="651" t="s">
        <v>604</v>
      </c>
      <c r="H83" s="651" t="s">
        <v>874</v>
      </c>
      <c r="I83" s="651" t="s">
        <v>875</v>
      </c>
      <c r="J83" s="651" t="s">
        <v>876</v>
      </c>
      <c r="K83" s="651" t="s">
        <v>877</v>
      </c>
      <c r="L83" s="653">
        <v>42.29</v>
      </c>
      <c r="M83" s="653">
        <v>1</v>
      </c>
      <c r="N83" s="654">
        <v>42.29</v>
      </c>
    </row>
    <row r="84" spans="1:14" ht="14.4" customHeight="1" x14ac:dyDescent="0.3">
      <c r="A84" s="649" t="s">
        <v>575</v>
      </c>
      <c r="B84" s="650" t="s">
        <v>576</v>
      </c>
      <c r="C84" s="651" t="s">
        <v>582</v>
      </c>
      <c r="D84" s="652" t="s">
        <v>1757</v>
      </c>
      <c r="E84" s="651" t="s">
        <v>596</v>
      </c>
      <c r="F84" s="652" t="s">
        <v>1760</v>
      </c>
      <c r="G84" s="651" t="s">
        <v>604</v>
      </c>
      <c r="H84" s="651" t="s">
        <v>878</v>
      </c>
      <c r="I84" s="651" t="s">
        <v>879</v>
      </c>
      <c r="J84" s="651" t="s">
        <v>880</v>
      </c>
      <c r="K84" s="651" t="s">
        <v>881</v>
      </c>
      <c r="L84" s="653">
        <v>138.81445063519112</v>
      </c>
      <c r="M84" s="653">
        <v>2</v>
      </c>
      <c r="N84" s="654">
        <v>277.62890127038224</v>
      </c>
    </row>
    <row r="85" spans="1:14" ht="14.4" customHeight="1" x14ac:dyDescent="0.3">
      <c r="A85" s="649" t="s">
        <v>575</v>
      </c>
      <c r="B85" s="650" t="s">
        <v>576</v>
      </c>
      <c r="C85" s="651" t="s">
        <v>582</v>
      </c>
      <c r="D85" s="652" t="s">
        <v>1757</v>
      </c>
      <c r="E85" s="651" t="s">
        <v>596</v>
      </c>
      <c r="F85" s="652" t="s">
        <v>1760</v>
      </c>
      <c r="G85" s="651" t="s">
        <v>604</v>
      </c>
      <c r="H85" s="651" t="s">
        <v>882</v>
      </c>
      <c r="I85" s="651" t="s">
        <v>883</v>
      </c>
      <c r="J85" s="651" t="s">
        <v>706</v>
      </c>
      <c r="K85" s="651" t="s">
        <v>884</v>
      </c>
      <c r="L85" s="653">
        <v>60.350221125773849</v>
      </c>
      <c r="M85" s="653">
        <v>12</v>
      </c>
      <c r="N85" s="654">
        <v>724.20265350928616</v>
      </c>
    </row>
    <row r="86" spans="1:14" ht="14.4" customHeight="1" x14ac:dyDescent="0.3">
      <c r="A86" s="649" t="s">
        <v>575</v>
      </c>
      <c r="B86" s="650" t="s">
        <v>576</v>
      </c>
      <c r="C86" s="651" t="s">
        <v>582</v>
      </c>
      <c r="D86" s="652" t="s">
        <v>1757</v>
      </c>
      <c r="E86" s="651" t="s">
        <v>596</v>
      </c>
      <c r="F86" s="652" t="s">
        <v>1760</v>
      </c>
      <c r="G86" s="651" t="s">
        <v>604</v>
      </c>
      <c r="H86" s="651" t="s">
        <v>885</v>
      </c>
      <c r="I86" s="651" t="s">
        <v>886</v>
      </c>
      <c r="J86" s="651" t="s">
        <v>887</v>
      </c>
      <c r="K86" s="651" t="s">
        <v>888</v>
      </c>
      <c r="L86" s="653">
        <v>95.439999999999984</v>
      </c>
      <c r="M86" s="653">
        <v>1</v>
      </c>
      <c r="N86" s="654">
        <v>95.439999999999984</v>
      </c>
    </row>
    <row r="87" spans="1:14" ht="14.4" customHeight="1" x14ac:dyDescent="0.3">
      <c r="A87" s="649" t="s">
        <v>575</v>
      </c>
      <c r="B87" s="650" t="s">
        <v>576</v>
      </c>
      <c r="C87" s="651" t="s">
        <v>582</v>
      </c>
      <c r="D87" s="652" t="s">
        <v>1757</v>
      </c>
      <c r="E87" s="651" t="s">
        <v>596</v>
      </c>
      <c r="F87" s="652" t="s">
        <v>1760</v>
      </c>
      <c r="G87" s="651" t="s">
        <v>604</v>
      </c>
      <c r="H87" s="651" t="s">
        <v>889</v>
      </c>
      <c r="I87" s="651" t="s">
        <v>890</v>
      </c>
      <c r="J87" s="651" t="s">
        <v>891</v>
      </c>
      <c r="K87" s="651" t="s">
        <v>892</v>
      </c>
      <c r="L87" s="653">
        <v>43.75491508090397</v>
      </c>
      <c r="M87" s="653">
        <v>12</v>
      </c>
      <c r="N87" s="654">
        <v>525.05898097084764</v>
      </c>
    </row>
    <row r="88" spans="1:14" ht="14.4" customHeight="1" x14ac:dyDescent="0.3">
      <c r="A88" s="649" t="s">
        <v>575</v>
      </c>
      <c r="B88" s="650" t="s">
        <v>576</v>
      </c>
      <c r="C88" s="651" t="s">
        <v>582</v>
      </c>
      <c r="D88" s="652" t="s">
        <v>1757</v>
      </c>
      <c r="E88" s="651" t="s">
        <v>596</v>
      </c>
      <c r="F88" s="652" t="s">
        <v>1760</v>
      </c>
      <c r="G88" s="651" t="s">
        <v>604</v>
      </c>
      <c r="H88" s="651" t="s">
        <v>893</v>
      </c>
      <c r="I88" s="651" t="s">
        <v>894</v>
      </c>
      <c r="J88" s="651" t="s">
        <v>895</v>
      </c>
      <c r="K88" s="651" t="s">
        <v>896</v>
      </c>
      <c r="L88" s="653">
        <v>67.44</v>
      </c>
      <c r="M88" s="653">
        <v>1</v>
      </c>
      <c r="N88" s="654">
        <v>67.44</v>
      </c>
    </row>
    <row r="89" spans="1:14" ht="14.4" customHeight="1" x14ac:dyDescent="0.3">
      <c r="A89" s="649" t="s">
        <v>575</v>
      </c>
      <c r="B89" s="650" t="s">
        <v>576</v>
      </c>
      <c r="C89" s="651" t="s">
        <v>582</v>
      </c>
      <c r="D89" s="652" t="s">
        <v>1757</v>
      </c>
      <c r="E89" s="651" t="s">
        <v>596</v>
      </c>
      <c r="F89" s="652" t="s">
        <v>1760</v>
      </c>
      <c r="G89" s="651" t="s">
        <v>604</v>
      </c>
      <c r="H89" s="651" t="s">
        <v>897</v>
      </c>
      <c r="I89" s="651" t="s">
        <v>237</v>
      </c>
      <c r="J89" s="651" t="s">
        <v>898</v>
      </c>
      <c r="K89" s="651"/>
      <c r="L89" s="653">
        <v>29.780001516976501</v>
      </c>
      <c r="M89" s="653">
        <v>10</v>
      </c>
      <c r="N89" s="654">
        <v>297.800015169765</v>
      </c>
    </row>
    <row r="90" spans="1:14" ht="14.4" customHeight="1" x14ac:dyDescent="0.3">
      <c r="A90" s="649" t="s">
        <v>575</v>
      </c>
      <c r="B90" s="650" t="s">
        <v>576</v>
      </c>
      <c r="C90" s="651" t="s">
        <v>582</v>
      </c>
      <c r="D90" s="652" t="s">
        <v>1757</v>
      </c>
      <c r="E90" s="651" t="s">
        <v>596</v>
      </c>
      <c r="F90" s="652" t="s">
        <v>1760</v>
      </c>
      <c r="G90" s="651" t="s">
        <v>604</v>
      </c>
      <c r="H90" s="651" t="s">
        <v>899</v>
      </c>
      <c r="I90" s="651" t="s">
        <v>900</v>
      </c>
      <c r="J90" s="651" t="s">
        <v>901</v>
      </c>
      <c r="K90" s="651" t="s">
        <v>902</v>
      </c>
      <c r="L90" s="653">
        <v>191.46000000000004</v>
      </c>
      <c r="M90" s="653">
        <v>2</v>
      </c>
      <c r="N90" s="654">
        <v>382.92000000000007</v>
      </c>
    </row>
    <row r="91" spans="1:14" ht="14.4" customHeight="1" x14ac:dyDescent="0.3">
      <c r="A91" s="649" t="s">
        <v>575</v>
      </c>
      <c r="B91" s="650" t="s">
        <v>576</v>
      </c>
      <c r="C91" s="651" t="s">
        <v>582</v>
      </c>
      <c r="D91" s="652" t="s">
        <v>1757</v>
      </c>
      <c r="E91" s="651" t="s">
        <v>596</v>
      </c>
      <c r="F91" s="652" t="s">
        <v>1760</v>
      </c>
      <c r="G91" s="651" t="s">
        <v>604</v>
      </c>
      <c r="H91" s="651" t="s">
        <v>903</v>
      </c>
      <c r="I91" s="651" t="s">
        <v>904</v>
      </c>
      <c r="J91" s="651" t="s">
        <v>905</v>
      </c>
      <c r="K91" s="651" t="s">
        <v>902</v>
      </c>
      <c r="L91" s="653">
        <v>237.64999902215499</v>
      </c>
      <c r="M91" s="653">
        <v>1</v>
      </c>
      <c r="N91" s="654">
        <v>237.64999902215499</v>
      </c>
    </row>
    <row r="92" spans="1:14" ht="14.4" customHeight="1" x14ac:dyDescent="0.3">
      <c r="A92" s="649" t="s">
        <v>575</v>
      </c>
      <c r="B92" s="650" t="s">
        <v>576</v>
      </c>
      <c r="C92" s="651" t="s">
        <v>582</v>
      </c>
      <c r="D92" s="652" t="s">
        <v>1757</v>
      </c>
      <c r="E92" s="651" t="s">
        <v>596</v>
      </c>
      <c r="F92" s="652" t="s">
        <v>1760</v>
      </c>
      <c r="G92" s="651" t="s">
        <v>604</v>
      </c>
      <c r="H92" s="651" t="s">
        <v>906</v>
      </c>
      <c r="I92" s="651" t="s">
        <v>907</v>
      </c>
      <c r="J92" s="651" t="s">
        <v>908</v>
      </c>
      <c r="K92" s="651" t="s">
        <v>909</v>
      </c>
      <c r="L92" s="653">
        <v>49.998329455941715</v>
      </c>
      <c r="M92" s="653">
        <v>25</v>
      </c>
      <c r="N92" s="654">
        <v>1249.9582363985428</v>
      </c>
    </row>
    <row r="93" spans="1:14" ht="14.4" customHeight="1" x14ac:dyDescent="0.3">
      <c r="A93" s="649" t="s">
        <v>575</v>
      </c>
      <c r="B93" s="650" t="s">
        <v>576</v>
      </c>
      <c r="C93" s="651" t="s">
        <v>582</v>
      </c>
      <c r="D93" s="652" t="s">
        <v>1757</v>
      </c>
      <c r="E93" s="651" t="s">
        <v>596</v>
      </c>
      <c r="F93" s="652" t="s">
        <v>1760</v>
      </c>
      <c r="G93" s="651" t="s">
        <v>604</v>
      </c>
      <c r="H93" s="651" t="s">
        <v>910</v>
      </c>
      <c r="I93" s="651" t="s">
        <v>237</v>
      </c>
      <c r="J93" s="651" t="s">
        <v>911</v>
      </c>
      <c r="K93" s="651"/>
      <c r="L93" s="653">
        <v>71.583500000000001</v>
      </c>
      <c r="M93" s="653">
        <v>2</v>
      </c>
      <c r="N93" s="654">
        <v>143.167</v>
      </c>
    </row>
    <row r="94" spans="1:14" ht="14.4" customHeight="1" x14ac:dyDescent="0.3">
      <c r="A94" s="649" t="s">
        <v>575</v>
      </c>
      <c r="B94" s="650" t="s">
        <v>576</v>
      </c>
      <c r="C94" s="651" t="s">
        <v>582</v>
      </c>
      <c r="D94" s="652" t="s">
        <v>1757</v>
      </c>
      <c r="E94" s="651" t="s">
        <v>596</v>
      </c>
      <c r="F94" s="652" t="s">
        <v>1760</v>
      </c>
      <c r="G94" s="651" t="s">
        <v>604</v>
      </c>
      <c r="H94" s="651" t="s">
        <v>912</v>
      </c>
      <c r="I94" s="651" t="s">
        <v>913</v>
      </c>
      <c r="J94" s="651" t="s">
        <v>914</v>
      </c>
      <c r="K94" s="651" t="s">
        <v>915</v>
      </c>
      <c r="L94" s="653">
        <v>389.29059685540534</v>
      </c>
      <c r="M94" s="653">
        <v>6</v>
      </c>
      <c r="N94" s="654">
        <v>2335.7435811324322</v>
      </c>
    </row>
    <row r="95" spans="1:14" ht="14.4" customHeight="1" x14ac:dyDescent="0.3">
      <c r="A95" s="649" t="s">
        <v>575</v>
      </c>
      <c r="B95" s="650" t="s">
        <v>576</v>
      </c>
      <c r="C95" s="651" t="s">
        <v>582</v>
      </c>
      <c r="D95" s="652" t="s">
        <v>1757</v>
      </c>
      <c r="E95" s="651" t="s">
        <v>596</v>
      </c>
      <c r="F95" s="652" t="s">
        <v>1760</v>
      </c>
      <c r="G95" s="651" t="s">
        <v>604</v>
      </c>
      <c r="H95" s="651" t="s">
        <v>916</v>
      </c>
      <c r="I95" s="651" t="s">
        <v>917</v>
      </c>
      <c r="J95" s="651" t="s">
        <v>918</v>
      </c>
      <c r="K95" s="651" t="s">
        <v>919</v>
      </c>
      <c r="L95" s="653">
        <v>1100.73</v>
      </c>
      <c r="M95" s="653">
        <v>1</v>
      </c>
      <c r="N95" s="654">
        <v>1100.73</v>
      </c>
    </row>
    <row r="96" spans="1:14" ht="14.4" customHeight="1" x14ac:dyDescent="0.3">
      <c r="A96" s="649" t="s">
        <v>575</v>
      </c>
      <c r="B96" s="650" t="s">
        <v>576</v>
      </c>
      <c r="C96" s="651" t="s">
        <v>582</v>
      </c>
      <c r="D96" s="652" t="s">
        <v>1757</v>
      </c>
      <c r="E96" s="651" t="s">
        <v>596</v>
      </c>
      <c r="F96" s="652" t="s">
        <v>1760</v>
      </c>
      <c r="G96" s="651" t="s">
        <v>604</v>
      </c>
      <c r="H96" s="651" t="s">
        <v>920</v>
      </c>
      <c r="I96" s="651" t="s">
        <v>237</v>
      </c>
      <c r="J96" s="651" t="s">
        <v>921</v>
      </c>
      <c r="K96" s="651"/>
      <c r="L96" s="653">
        <v>92.664001643225731</v>
      </c>
      <c r="M96" s="653">
        <v>3</v>
      </c>
      <c r="N96" s="654">
        <v>277.99200492967719</v>
      </c>
    </row>
    <row r="97" spans="1:14" ht="14.4" customHeight="1" x14ac:dyDescent="0.3">
      <c r="A97" s="649" t="s">
        <v>575</v>
      </c>
      <c r="B97" s="650" t="s">
        <v>576</v>
      </c>
      <c r="C97" s="651" t="s">
        <v>582</v>
      </c>
      <c r="D97" s="652" t="s">
        <v>1757</v>
      </c>
      <c r="E97" s="651" t="s">
        <v>596</v>
      </c>
      <c r="F97" s="652" t="s">
        <v>1760</v>
      </c>
      <c r="G97" s="651" t="s">
        <v>604</v>
      </c>
      <c r="H97" s="651" t="s">
        <v>922</v>
      </c>
      <c r="I97" s="651" t="s">
        <v>923</v>
      </c>
      <c r="J97" s="651" t="s">
        <v>924</v>
      </c>
      <c r="K97" s="651" t="s">
        <v>925</v>
      </c>
      <c r="L97" s="653">
        <v>109.47000000000003</v>
      </c>
      <c r="M97" s="653">
        <v>1</v>
      </c>
      <c r="N97" s="654">
        <v>109.47000000000003</v>
      </c>
    </row>
    <row r="98" spans="1:14" ht="14.4" customHeight="1" x14ac:dyDescent="0.3">
      <c r="A98" s="649" t="s">
        <v>575</v>
      </c>
      <c r="B98" s="650" t="s">
        <v>576</v>
      </c>
      <c r="C98" s="651" t="s">
        <v>582</v>
      </c>
      <c r="D98" s="652" t="s">
        <v>1757</v>
      </c>
      <c r="E98" s="651" t="s">
        <v>596</v>
      </c>
      <c r="F98" s="652" t="s">
        <v>1760</v>
      </c>
      <c r="G98" s="651" t="s">
        <v>604</v>
      </c>
      <c r="H98" s="651" t="s">
        <v>926</v>
      </c>
      <c r="I98" s="651" t="s">
        <v>927</v>
      </c>
      <c r="J98" s="651" t="s">
        <v>928</v>
      </c>
      <c r="K98" s="651" t="s">
        <v>929</v>
      </c>
      <c r="L98" s="653">
        <v>128.57000000000002</v>
      </c>
      <c r="M98" s="653">
        <v>3</v>
      </c>
      <c r="N98" s="654">
        <v>385.71000000000004</v>
      </c>
    </row>
    <row r="99" spans="1:14" ht="14.4" customHeight="1" x14ac:dyDescent="0.3">
      <c r="A99" s="649" t="s">
        <v>575</v>
      </c>
      <c r="B99" s="650" t="s">
        <v>576</v>
      </c>
      <c r="C99" s="651" t="s">
        <v>582</v>
      </c>
      <c r="D99" s="652" t="s">
        <v>1757</v>
      </c>
      <c r="E99" s="651" t="s">
        <v>596</v>
      </c>
      <c r="F99" s="652" t="s">
        <v>1760</v>
      </c>
      <c r="G99" s="651" t="s">
        <v>604</v>
      </c>
      <c r="H99" s="651" t="s">
        <v>930</v>
      </c>
      <c r="I99" s="651" t="s">
        <v>237</v>
      </c>
      <c r="J99" s="651" t="s">
        <v>931</v>
      </c>
      <c r="K99" s="651"/>
      <c r="L99" s="653">
        <v>136.80995471328401</v>
      </c>
      <c r="M99" s="653">
        <v>4</v>
      </c>
      <c r="N99" s="654">
        <v>547.23981885313606</v>
      </c>
    </row>
    <row r="100" spans="1:14" ht="14.4" customHeight="1" x14ac:dyDescent="0.3">
      <c r="A100" s="649" t="s">
        <v>575</v>
      </c>
      <c r="B100" s="650" t="s">
        <v>576</v>
      </c>
      <c r="C100" s="651" t="s">
        <v>582</v>
      </c>
      <c r="D100" s="652" t="s">
        <v>1757</v>
      </c>
      <c r="E100" s="651" t="s">
        <v>596</v>
      </c>
      <c r="F100" s="652" t="s">
        <v>1760</v>
      </c>
      <c r="G100" s="651" t="s">
        <v>604</v>
      </c>
      <c r="H100" s="651" t="s">
        <v>932</v>
      </c>
      <c r="I100" s="651" t="s">
        <v>933</v>
      </c>
      <c r="J100" s="651" t="s">
        <v>934</v>
      </c>
      <c r="K100" s="651" t="s">
        <v>935</v>
      </c>
      <c r="L100" s="653">
        <v>32.890000000000008</v>
      </c>
      <c r="M100" s="653">
        <v>3</v>
      </c>
      <c r="N100" s="654">
        <v>98.670000000000016</v>
      </c>
    </row>
    <row r="101" spans="1:14" ht="14.4" customHeight="1" x14ac:dyDescent="0.3">
      <c r="A101" s="649" t="s">
        <v>575</v>
      </c>
      <c r="B101" s="650" t="s">
        <v>576</v>
      </c>
      <c r="C101" s="651" t="s">
        <v>582</v>
      </c>
      <c r="D101" s="652" t="s">
        <v>1757</v>
      </c>
      <c r="E101" s="651" t="s">
        <v>596</v>
      </c>
      <c r="F101" s="652" t="s">
        <v>1760</v>
      </c>
      <c r="G101" s="651" t="s">
        <v>604</v>
      </c>
      <c r="H101" s="651" t="s">
        <v>936</v>
      </c>
      <c r="I101" s="651" t="s">
        <v>937</v>
      </c>
      <c r="J101" s="651" t="s">
        <v>938</v>
      </c>
      <c r="K101" s="651" t="s">
        <v>939</v>
      </c>
      <c r="L101" s="653">
        <v>128.16999999999999</v>
      </c>
      <c r="M101" s="653">
        <v>2</v>
      </c>
      <c r="N101" s="654">
        <v>256.33999999999997</v>
      </c>
    </row>
    <row r="102" spans="1:14" ht="14.4" customHeight="1" x14ac:dyDescent="0.3">
      <c r="A102" s="649" t="s">
        <v>575</v>
      </c>
      <c r="B102" s="650" t="s">
        <v>576</v>
      </c>
      <c r="C102" s="651" t="s">
        <v>582</v>
      </c>
      <c r="D102" s="652" t="s">
        <v>1757</v>
      </c>
      <c r="E102" s="651" t="s">
        <v>596</v>
      </c>
      <c r="F102" s="652" t="s">
        <v>1760</v>
      </c>
      <c r="G102" s="651" t="s">
        <v>604</v>
      </c>
      <c r="H102" s="651" t="s">
        <v>940</v>
      </c>
      <c r="I102" s="651" t="s">
        <v>941</v>
      </c>
      <c r="J102" s="651" t="s">
        <v>942</v>
      </c>
      <c r="K102" s="651" t="s">
        <v>943</v>
      </c>
      <c r="L102" s="653">
        <v>306.31</v>
      </c>
      <c r="M102" s="653">
        <v>1</v>
      </c>
      <c r="N102" s="654">
        <v>306.31</v>
      </c>
    </row>
    <row r="103" spans="1:14" ht="14.4" customHeight="1" x14ac:dyDescent="0.3">
      <c r="A103" s="649" t="s">
        <v>575</v>
      </c>
      <c r="B103" s="650" t="s">
        <v>576</v>
      </c>
      <c r="C103" s="651" t="s">
        <v>582</v>
      </c>
      <c r="D103" s="652" t="s">
        <v>1757</v>
      </c>
      <c r="E103" s="651" t="s">
        <v>596</v>
      </c>
      <c r="F103" s="652" t="s">
        <v>1760</v>
      </c>
      <c r="G103" s="651" t="s">
        <v>604</v>
      </c>
      <c r="H103" s="651" t="s">
        <v>944</v>
      </c>
      <c r="I103" s="651" t="s">
        <v>945</v>
      </c>
      <c r="J103" s="651" t="s">
        <v>946</v>
      </c>
      <c r="K103" s="651" t="s">
        <v>947</v>
      </c>
      <c r="L103" s="653">
        <v>111.19</v>
      </c>
      <c r="M103" s="653">
        <v>3</v>
      </c>
      <c r="N103" s="654">
        <v>333.57</v>
      </c>
    </row>
    <row r="104" spans="1:14" ht="14.4" customHeight="1" x14ac:dyDescent="0.3">
      <c r="A104" s="649" t="s">
        <v>575</v>
      </c>
      <c r="B104" s="650" t="s">
        <v>576</v>
      </c>
      <c r="C104" s="651" t="s">
        <v>582</v>
      </c>
      <c r="D104" s="652" t="s">
        <v>1757</v>
      </c>
      <c r="E104" s="651" t="s">
        <v>596</v>
      </c>
      <c r="F104" s="652" t="s">
        <v>1760</v>
      </c>
      <c r="G104" s="651" t="s">
        <v>604</v>
      </c>
      <c r="H104" s="651" t="s">
        <v>948</v>
      </c>
      <c r="I104" s="651" t="s">
        <v>949</v>
      </c>
      <c r="J104" s="651" t="s">
        <v>950</v>
      </c>
      <c r="K104" s="651" t="s">
        <v>951</v>
      </c>
      <c r="L104" s="653">
        <v>49.679834865020098</v>
      </c>
      <c r="M104" s="653">
        <v>1</v>
      </c>
      <c r="N104" s="654">
        <v>49.679834865020098</v>
      </c>
    </row>
    <row r="105" spans="1:14" ht="14.4" customHeight="1" x14ac:dyDescent="0.3">
      <c r="A105" s="649" t="s">
        <v>575</v>
      </c>
      <c r="B105" s="650" t="s">
        <v>576</v>
      </c>
      <c r="C105" s="651" t="s">
        <v>582</v>
      </c>
      <c r="D105" s="652" t="s">
        <v>1757</v>
      </c>
      <c r="E105" s="651" t="s">
        <v>596</v>
      </c>
      <c r="F105" s="652" t="s">
        <v>1760</v>
      </c>
      <c r="G105" s="651" t="s">
        <v>604</v>
      </c>
      <c r="H105" s="651" t="s">
        <v>952</v>
      </c>
      <c r="I105" s="651" t="s">
        <v>953</v>
      </c>
      <c r="J105" s="651" t="s">
        <v>954</v>
      </c>
      <c r="K105" s="651" t="s">
        <v>955</v>
      </c>
      <c r="L105" s="653">
        <v>59.490183038264</v>
      </c>
      <c r="M105" s="653">
        <v>148</v>
      </c>
      <c r="N105" s="654">
        <v>8804.5470896630723</v>
      </c>
    </row>
    <row r="106" spans="1:14" ht="14.4" customHeight="1" x14ac:dyDescent="0.3">
      <c r="A106" s="649" t="s">
        <v>575</v>
      </c>
      <c r="B106" s="650" t="s">
        <v>576</v>
      </c>
      <c r="C106" s="651" t="s">
        <v>582</v>
      </c>
      <c r="D106" s="652" t="s">
        <v>1757</v>
      </c>
      <c r="E106" s="651" t="s">
        <v>596</v>
      </c>
      <c r="F106" s="652" t="s">
        <v>1760</v>
      </c>
      <c r="G106" s="651" t="s">
        <v>604</v>
      </c>
      <c r="H106" s="651" t="s">
        <v>956</v>
      </c>
      <c r="I106" s="651" t="s">
        <v>957</v>
      </c>
      <c r="J106" s="651" t="s">
        <v>958</v>
      </c>
      <c r="K106" s="651" t="s">
        <v>959</v>
      </c>
      <c r="L106" s="653">
        <v>111.58301815900289</v>
      </c>
      <c r="M106" s="653">
        <v>36</v>
      </c>
      <c r="N106" s="654">
        <v>4016.9886537241041</v>
      </c>
    </row>
    <row r="107" spans="1:14" ht="14.4" customHeight="1" x14ac:dyDescent="0.3">
      <c r="A107" s="649" t="s">
        <v>575</v>
      </c>
      <c r="B107" s="650" t="s">
        <v>576</v>
      </c>
      <c r="C107" s="651" t="s">
        <v>582</v>
      </c>
      <c r="D107" s="652" t="s">
        <v>1757</v>
      </c>
      <c r="E107" s="651" t="s">
        <v>596</v>
      </c>
      <c r="F107" s="652" t="s">
        <v>1760</v>
      </c>
      <c r="G107" s="651" t="s">
        <v>604</v>
      </c>
      <c r="H107" s="651" t="s">
        <v>960</v>
      </c>
      <c r="I107" s="651" t="s">
        <v>237</v>
      </c>
      <c r="J107" s="651" t="s">
        <v>961</v>
      </c>
      <c r="K107" s="651"/>
      <c r="L107" s="653">
        <v>103.36583313785175</v>
      </c>
      <c r="M107" s="653">
        <v>7</v>
      </c>
      <c r="N107" s="654">
        <v>723.56083196496229</v>
      </c>
    </row>
    <row r="108" spans="1:14" ht="14.4" customHeight="1" x14ac:dyDescent="0.3">
      <c r="A108" s="649" t="s">
        <v>575</v>
      </c>
      <c r="B108" s="650" t="s">
        <v>576</v>
      </c>
      <c r="C108" s="651" t="s">
        <v>582</v>
      </c>
      <c r="D108" s="652" t="s">
        <v>1757</v>
      </c>
      <c r="E108" s="651" t="s">
        <v>596</v>
      </c>
      <c r="F108" s="652" t="s">
        <v>1760</v>
      </c>
      <c r="G108" s="651" t="s">
        <v>604</v>
      </c>
      <c r="H108" s="651" t="s">
        <v>962</v>
      </c>
      <c r="I108" s="651" t="s">
        <v>237</v>
      </c>
      <c r="J108" s="651" t="s">
        <v>963</v>
      </c>
      <c r="K108" s="651"/>
      <c r="L108" s="653">
        <v>222.98000000000005</v>
      </c>
      <c r="M108" s="653">
        <v>2</v>
      </c>
      <c r="N108" s="654">
        <v>445.96000000000009</v>
      </c>
    </row>
    <row r="109" spans="1:14" ht="14.4" customHeight="1" x14ac:dyDescent="0.3">
      <c r="A109" s="649" t="s">
        <v>575</v>
      </c>
      <c r="B109" s="650" t="s">
        <v>576</v>
      </c>
      <c r="C109" s="651" t="s">
        <v>582</v>
      </c>
      <c r="D109" s="652" t="s">
        <v>1757</v>
      </c>
      <c r="E109" s="651" t="s">
        <v>596</v>
      </c>
      <c r="F109" s="652" t="s">
        <v>1760</v>
      </c>
      <c r="G109" s="651" t="s">
        <v>604</v>
      </c>
      <c r="H109" s="651" t="s">
        <v>964</v>
      </c>
      <c r="I109" s="651" t="s">
        <v>965</v>
      </c>
      <c r="J109" s="651" t="s">
        <v>966</v>
      </c>
      <c r="K109" s="651" t="s">
        <v>967</v>
      </c>
      <c r="L109" s="653">
        <v>31.949767113924576</v>
      </c>
      <c r="M109" s="653">
        <v>1</v>
      </c>
      <c r="N109" s="654">
        <v>31.949767113924576</v>
      </c>
    </row>
    <row r="110" spans="1:14" ht="14.4" customHeight="1" x14ac:dyDescent="0.3">
      <c r="A110" s="649" t="s">
        <v>575</v>
      </c>
      <c r="B110" s="650" t="s">
        <v>576</v>
      </c>
      <c r="C110" s="651" t="s">
        <v>582</v>
      </c>
      <c r="D110" s="652" t="s">
        <v>1757</v>
      </c>
      <c r="E110" s="651" t="s">
        <v>596</v>
      </c>
      <c r="F110" s="652" t="s">
        <v>1760</v>
      </c>
      <c r="G110" s="651" t="s">
        <v>604</v>
      </c>
      <c r="H110" s="651" t="s">
        <v>968</v>
      </c>
      <c r="I110" s="651" t="s">
        <v>969</v>
      </c>
      <c r="J110" s="651" t="s">
        <v>970</v>
      </c>
      <c r="K110" s="651" t="s">
        <v>730</v>
      </c>
      <c r="L110" s="653">
        <v>41.12</v>
      </c>
      <c r="M110" s="653">
        <v>1</v>
      </c>
      <c r="N110" s="654">
        <v>41.12</v>
      </c>
    </row>
    <row r="111" spans="1:14" ht="14.4" customHeight="1" x14ac:dyDescent="0.3">
      <c r="A111" s="649" t="s">
        <v>575</v>
      </c>
      <c r="B111" s="650" t="s">
        <v>576</v>
      </c>
      <c r="C111" s="651" t="s">
        <v>582</v>
      </c>
      <c r="D111" s="652" t="s">
        <v>1757</v>
      </c>
      <c r="E111" s="651" t="s">
        <v>596</v>
      </c>
      <c r="F111" s="652" t="s">
        <v>1760</v>
      </c>
      <c r="G111" s="651" t="s">
        <v>604</v>
      </c>
      <c r="H111" s="651" t="s">
        <v>971</v>
      </c>
      <c r="I111" s="651" t="s">
        <v>972</v>
      </c>
      <c r="J111" s="651" t="s">
        <v>973</v>
      </c>
      <c r="K111" s="651" t="s">
        <v>974</v>
      </c>
      <c r="L111" s="653">
        <v>117.73929292427776</v>
      </c>
      <c r="M111" s="653">
        <v>30</v>
      </c>
      <c r="N111" s="654">
        <v>3532.1787877283327</v>
      </c>
    </row>
    <row r="112" spans="1:14" ht="14.4" customHeight="1" x14ac:dyDescent="0.3">
      <c r="A112" s="649" t="s">
        <v>575</v>
      </c>
      <c r="B112" s="650" t="s">
        <v>576</v>
      </c>
      <c r="C112" s="651" t="s">
        <v>582</v>
      </c>
      <c r="D112" s="652" t="s">
        <v>1757</v>
      </c>
      <c r="E112" s="651" t="s">
        <v>596</v>
      </c>
      <c r="F112" s="652" t="s">
        <v>1760</v>
      </c>
      <c r="G112" s="651" t="s">
        <v>604</v>
      </c>
      <c r="H112" s="651" t="s">
        <v>975</v>
      </c>
      <c r="I112" s="651" t="s">
        <v>976</v>
      </c>
      <c r="J112" s="651" t="s">
        <v>977</v>
      </c>
      <c r="K112" s="651" t="s">
        <v>978</v>
      </c>
      <c r="L112" s="653">
        <v>59.560000000000016</v>
      </c>
      <c r="M112" s="653">
        <v>1</v>
      </c>
      <c r="N112" s="654">
        <v>59.560000000000016</v>
      </c>
    </row>
    <row r="113" spans="1:14" ht="14.4" customHeight="1" x14ac:dyDescent="0.3">
      <c r="A113" s="649" t="s">
        <v>575</v>
      </c>
      <c r="B113" s="650" t="s">
        <v>576</v>
      </c>
      <c r="C113" s="651" t="s">
        <v>582</v>
      </c>
      <c r="D113" s="652" t="s">
        <v>1757</v>
      </c>
      <c r="E113" s="651" t="s">
        <v>596</v>
      </c>
      <c r="F113" s="652" t="s">
        <v>1760</v>
      </c>
      <c r="G113" s="651" t="s">
        <v>604</v>
      </c>
      <c r="H113" s="651" t="s">
        <v>979</v>
      </c>
      <c r="I113" s="651" t="s">
        <v>980</v>
      </c>
      <c r="J113" s="651" t="s">
        <v>981</v>
      </c>
      <c r="K113" s="651" t="s">
        <v>982</v>
      </c>
      <c r="L113" s="653">
        <v>131.50999999999996</v>
      </c>
      <c r="M113" s="653">
        <v>2</v>
      </c>
      <c r="N113" s="654">
        <v>263.01999999999992</v>
      </c>
    </row>
    <row r="114" spans="1:14" ht="14.4" customHeight="1" x14ac:dyDescent="0.3">
      <c r="A114" s="649" t="s">
        <v>575</v>
      </c>
      <c r="B114" s="650" t="s">
        <v>576</v>
      </c>
      <c r="C114" s="651" t="s">
        <v>582</v>
      </c>
      <c r="D114" s="652" t="s">
        <v>1757</v>
      </c>
      <c r="E114" s="651" t="s">
        <v>596</v>
      </c>
      <c r="F114" s="652" t="s">
        <v>1760</v>
      </c>
      <c r="G114" s="651" t="s">
        <v>604</v>
      </c>
      <c r="H114" s="651" t="s">
        <v>983</v>
      </c>
      <c r="I114" s="651" t="s">
        <v>984</v>
      </c>
      <c r="J114" s="651" t="s">
        <v>985</v>
      </c>
      <c r="K114" s="651" t="s">
        <v>986</v>
      </c>
      <c r="L114" s="653">
        <v>220.80000000000004</v>
      </c>
      <c r="M114" s="653">
        <v>1</v>
      </c>
      <c r="N114" s="654">
        <v>220.80000000000004</v>
      </c>
    </row>
    <row r="115" spans="1:14" ht="14.4" customHeight="1" x14ac:dyDescent="0.3">
      <c r="A115" s="649" t="s">
        <v>575</v>
      </c>
      <c r="B115" s="650" t="s">
        <v>576</v>
      </c>
      <c r="C115" s="651" t="s">
        <v>582</v>
      </c>
      <c r="D115" s="652" t="s">
        <v>1757</v>
      </c>
      <c r="E115" s="651" t="s">
        <v>596</v>
      </c>
      <c r="F115" s="652" t="s">
        <v>1760</v>
      </c>
      <c r="G115" s="651" t="s">
        <v>604</v>
      </c>
      <c r="H115" s="651" t="s">
        <v>987</v>
      </c>
      <c r="I115" s="651" t="s">
        <v>988</v>
      </c>
      <c r="J115" s="651" t="s">
        <v>989</v>
      </c>
      <c r="K115" s="651" t="s">
        <v>990</v>
      </c>
      <c r="L115" s="653">
        <v>207.37999999999994</v>
      </c>
      <c r="M115" s="653">
        <v>1</v>
      </c>
      <c r="N115" s="654">
        <v>207.37999999999994</v>
      </c>
    </row>
    <row r="116" spans="1:14" ht="14.4" customHeight="1" x14ac:dyDescent="0.3">
      <c r="A116" s="649" t="s">
        <v>575</v>
      </c>
      <c r="B116" s="650" t="s">
        <v>576</v>
      </c>
      <c r="C116" s="651" t="s">
        <v>582</v>
      </c>
      <c r="D116" s="652" t="s">
        <v>1757</v>
      </c>
      <c r="E116" s="651" t="s">
        <v>596</v>
      </c>
      <c r="F116" s="652" t="s">
        <v>1760</v>
      </c>
      <c r="G116" s="651" t="s">
        <v>604</v>
      </c>
      <c r="H116" s="651" t="s">
        <v>991</v>
      </c>
      <c r="I116" s="651" t="s">
        <v>992</v>
      </c>
      <c r="J116" s="651" t="s">
        <v>993</v>
      </c>
      <c r="K116" s="651" t="s">
        <v>994</v>
      </c>
      <c r="L116" s="653">
        <v>294.35399999999998</v>
      </c>
      <c r="M116" s="653">
        <v>1</v>
      </c>
      <c r="N116" s="654">
        <v>294.35399999999998</v>
      </c>
    </row>
    <row r="117" spans="1:14" ht="14.4" customHeight="1" x14ac:dyDescent="0.3">
      <c r="A117" s="649" t="s">
        <v>575</v>
      </c>
      <c r="B117" s="650" t="s">
        <v>576</v>
      </c>
      <c r="C117" s="651" t="s">
        <v>582</v>
      </c>
      <c r="D117" s="652" t="s">
        <v>1757</v>
      </c>
      <c r="E117" s="651" t="s">
        <v>596</v>
      </c>
      <c r="F117" s="652" t="s">
        <v>1760</v>
      </c>
      <c r="G117" s="651" t="s">
        <v>604</v>
      </c>
      <c r="H117" s="651" t="s">
        <v>995</v>
      </c>
      <c r="I117" s="651" t="s">
        <v>996</v>
      </c>
      <c r="J117" s="651" t="s">
        <v>997</v>
      </c>
      <c r="K117" s="651" t="s">
        <v>896</v>
      </c>
      <c r="L117" s="653">
        <v>108.05164891079301</v>
      </c>
      <c r="M117" s="653">
        <v>2</v>
      </c>
      <c r="N117" s="654">
        <v>216.10329782158601</v>
      </c>
    </row>
    <row r="118" spans="1:14" ht="14.4" customHeight="1" x14ac:dyDescent="0.3">
      <c r="A118" s="649" t="s">
        <v>575</v>
      </c>
      <c r="B118" s="650" t="s">
        <v>576</v>
      </c>
      <c r="C118" s="651" t="s">
        <v>582</v>
      </c>
      <c r="D118" s="652" t="s">
        <v>1757</v>
      </c>
      <c r="E118" s="651" t="s">
        <v>596</v>
      </c>
      <c r="F118" s="652" t="s">
        <v>1760</v>
      </c>
      <c r="G118" s="651" t="s">
        <v>604</v>
      </c>
      <c r="H118" s="651" t="s">
        <v>998</v>
      </c>
      <c r="I118" s="651" t="s">
        <v>999</v>
      </c>
      <c r="J118" s="651" t="s">
        <v>1000</v>
      </c>
      <c r="K118" s="651" t="s">
        <v>1001</v>
      </c>
      <c r="L118" s="653">
        <v>25.06</v>
      </c>
      <c r="M118" s="653">
        <v>3</v>
      </c>
      <c r="N118" s="654">
        <v>75.179999999999993</v>
      </c>
    </row>
    <row r="119" spans="1:14" ht="14.4" customHeight="1" x14ac:dyDescent="0.3">
      <c r="A119" s="649" t="s">
        <v>575</v>
      </c>
      <c r="B119" s="650" t="s">
        <v>576</v>
      </c>
      <c r="C119" s="651" t="s">
        <v>582</v>
      </c>
      <c r="D119" s="652" t="s">
        <v>1757</v>
      </c>
      <c r="E119" s="651" t="s">
        <v>596</v>
      </c>
      <c r="F119" s="652" t="s">
        <v>1760</v>
      </c>
      <c r="G119" s="651" t="s">
        <v>604</v>
      </c>
      <c r="H119" s="651" t="s">
        <v>1002</v>
      </c>
      <c r="I119" s="651" t="s">
        <v>1003</v>
      </c>
      <c r="J119" s="651" t="s">
        <v>1004</v>
      </c>
      <c r="K119" s="651"/>
      <c r="L119" s="653">
        <v>450.1153059351999</v>
      </c>
      <c r="M119" s="653">
        <v>2</v>
      </c>
      <c r="N119" s="654">
        <v>900.2306118703998</v>
      </c>
    </row>
    <row r="120" spans="1:14" ht="14.4" customHeight="1" x14ac:dyDescent="0.3">
      <c r="A120" s="649" t="s">
        <v>575</v>
      </c>
      <c r="B120" s="650" t="s">
        <v>576</v>
      </c>
      <c r="C120" s="651" t="s">
        <v>582</v>
      </c>
      <c r="D120" s="652" t="s">
        <v>1757</v>
      </c>
      <c r="E120" s="651" t="s">
        <v>596</v>
      </c>
      <c r="F120" s="652" t="s">
        <v>1760</v>
      </c>
      <c r="G120" s="651" t="s">
        <v>604</v>
      </c>
      <c r="H120" s="651" t="s">
        <v>1005</v>
      </c>
      <c r="I120" s="651" t="s">
        <v>237</v>
      </c>
      <c r="J120" s="651" t="s">
        <v>1006</v>
      </c>
      <c r="K120" s="651"/>
      <c r="L120" s="653">
        <v>158.67661135738524</v>
      </c>
      <c r="M120" s="653">
        <v>12</v>
      </c>
      <c r="N120" s="654">
        <v>1904.1193362886229</v>
      </c>
    </row>
    <row r="121" spans="1:14" ht="14.4" customHeight="1" x14ac:dyDescent="0.3">
      <c r="A121" s="649" t="s">
        <v>575</v>
      </c>
      <c r="B121" s="650" t="s">
        <v>576</v>
      </c>
      <c r="C121" s="651" t="s">
        <v>582</v>
      </c>
      <c r="D121" s="652" t="s">
        <v>1757</v>
      </c>
      <c r="E121" s="651" t="s">
        <v>596</v>
      </c>
      <c r="F121" s="652" t="s">
        <v>1760</v>
      </c>
      <c r="G121" s="651" t="s">
        <v>604</v>
      </c>
      <c r="H121" s="651" t="s">
        <v>1007</v>
      </c>
      <c r="I121" s="651" t="s">
        <v>1008</v>
      </c>
      <c r="J121" s="651" t="s">
        <v>1009</v>
      </c>
      <c r="K121" s="651" t="s">
        <v>1010</v>
      </c>
      <c r="L121" s="653">
        <v>79.280000000000015</v>
      </c>
      <c r="M121" s="653">
        <v>1</v>
      </c>
      <c r="N121" s="654">
        <v>79.280000000000015</v>
      </c>
    </row>
    <row r="122" spans="1:14" ht="14.4" customHeight="1" x14ac:dyDescent="0.3">
      <c r="A122" s="649" t="s">
        <v>575</v>
      </c>
      <c r="B122" s="650" t="s">
        <v>576</v>
      </c>
      <c r="C122" s="651" t="s">
        <v>582</v>
      </c>
      <c r="D122" s="652" t="s">
        <v>1757</v>
      </c>
      <c r="E122" s="651" t="s">
        <v>596</v>
      </c>
      <c r="F122" s="652" t="s">
        <v>1760</v>
      </c>
      <c r="G122" s="651" t="s">
        <v>604</v>
      </c>
      <c r="H122" s="651" t="s">
        <v>1011</v>
      </c>
      <c r="I122" s="651" t="s">
        <v>1012</v>
      </c>
      <c r="J122" s="651" t="s">
        <v>1013</v>
      </c>
      <c r="K122" s="651" t="s">
        <v>1014</v>
      </c>
      <c r="L122" s="653">
        <v>34.319983477360807</v>
      </c>
      <c r="M122" s="653">
        <v>4</v>
      </c>
      <c r="N122" s="654">
        <v>137.27993390944323</v>
      </c>
    </row>
    <row r="123" spans="1:14" ht="14.4" customHeight="1" x14ac:dyDescent="0.3">
      <c r="A123" s="649" t="s">
        <v>575</v>
      </c>
      <c r="B123" s="650" t="s">
        <v>576</v>
      </c>
      <c r="C123" s="651" t="s">
        <v>582</v>
      </c>
      <c r="D123" s="652" t="s">
        <v>1757</v>
      </c>
      <c r="E123" s="651" t="s">
        <v>596</v>
      </c>
      <c r="F123" s="652" t="s">
        <v>1760</v>
      </c>
      <c r="G123" s="651" t="s">
        <v>604</v>
      </c>
      <c r="H123" s="651" t="s">
        <v>1015</v>
      </c>
      <c r="I123" s="651" t="s">
        <v>237</v>
      </c>
      <c r="J123" s="651" t="s">
        <v>1016</v>
      </c>
      <c r="K123" s="651"/>
      <c r="L123" s="653">
        <v>123.25999999999998</v>
      </c>
      <c r="M123" s="653">
        <v>2</v>
      </c>
      <c r="N123" s="654">
        <v>246.51999999999995</v>
      </c>
    </row>
    <row r="124" spans="1:14" ht="14.4" customHeight="1" x14ac:dyDescent="0.3">
      <c r="A124" s="649" t="s">
        <v>575</v>
      </c>
      <c r="B124" s="650" t="s">
        <v>576</v>
      </c>
      <c r="C124" s="651" t="s">
        <v>582</v>
      </c>
      <c r="D124" s="652" t="s">
        <v>1757</v>
      </c>
      <c r="E124" s="651" t="s">
        <v>596</v>
      </c>
      <c r="F124" s="652" t="s">
        <v>1760</v>
      </c>
      <c r="G124" s="651" t="s">
        <v>604</v>
      </c>
      <c r="H124" s="651" t="s">
        <v>1017</v>
      </c>
      <c r="I124" s="651" t="s">
        <v>1018</v>
      </c>
      <c r="J124" s="651" t="s">
        <v>1019</v>
      </c>
      <c r="K124" s="651" t="s">
        <v>892</v>
      </c>
      <c r="L124" s="653">
        <v>34.965714285714277</v>
      </c>
      <c r="M124" s="653">
        <v>7</v>
      </c>
      <c r="N124" s="654">
        <v>244.75999999999993</v>
      </c>
    </row>
    <row r="125" spans="1:14" ht="14.4" customHeight="1" x14ac:dyDescent="0.3">
      <c r="A125" s="649" t="s">
        <v>575</v>
      </c>
      <c r="B125" s="650" t="s">
        <v>576</v>
      </c>
      <c r="C125" s="651" t="s">
        <v>582</v>
      </c>
      <c r="D125" s="652" t="s">
        <v>1757</v>
      </c>
      <c r="E125" s="651" t="s">
        <v>596</v>
      </c>
      <c r="F125" s="652" t="s">
        <v>1760</v>
      </c>
      <c r="G125" s="651" t="s">
        <v>604</v>
      </c>
      <c r="H125" s="651" t="s">
        <v>1020</v>
      </c>
      <c r="I125" s="651" t="s">
        <v>1021</v>
      </c>
      <c r="J125" s="651" t="s">
        <v>1022</v>
      </c>
      <c r="K125" s="651" t="s">
        <v>1023</v>
      </c>
      <c r="L125" s="653">
        <v>88.420000000000016</v>
      </c>
      <c r="M125" s="653">
        <v>3</v>
      </c>
      <c r="N125" s="654">
        <v>265.26000000000005</v>
      </c>
    </row>
    <row r="126" spans="1:14" ht="14.4" customHeight="1" x14ac:dyDescent="0.3">
      <c r="A126" s="649" t="s">
        <v>575</v>
      </c>
      <c r="B126" s="650" t="s">
        <v>576</v>
      </c>
      <c r="C126" s="651" t="s">
        <v>582</v>
      </c>
      <c r="D126" s="652" t="s">
        <v>1757</v>
      </c>
      <c r="E126" s="651" t="s">
        <v>596</v>
      </c>
      <c r="F126" s="652" t="s">
        <v>1760</v>
      </c>
      <c r="G126" s="651" t="s">
        <v>604</v>
      </c>
      <c r="H126" s="651" t="s">
        <v>1024</v>
      </c>
      <c r="I126" s="651" t="s">
        <v>1025</v>
      </c>
      <c r="J126" s="651" t="s">
        <v>1026</v>
      </c>
      <c r="K126" s="651" t="s">
        <v>1027</v>
      </c>
      <c r="L126" s="653">
        <v>339.94001210168142</v>
      </c>
      <c r="M126" s="653">
        <v>29</v>
      </c>
      <c r="N126" s="654">
        <v>9858.2603509487617</v>
      </c>
    </row>
    <row r="127" spans="1:14" ht="14.4" customHeight="1" x14ac:dyDescent="0.3">
      <c r="A127" s="649" t="s">
        <v>575</v>
      </c>
      <c r="B127" s="650" t="s">
        <v>576</v>
      </c>
      <c r="C127" s="651" t="s">
        <v>582</v>
      </c>
      <c r="D127" s="652" t="s">
        <v>1757</v>
      </c>
      <c r="E127" s="651" t="s">
        <v>596</v>
      </c>
      <c r="F127" s="652" t="s">
        <v>1760</v>
      </c>
      <c r="G127" s="651" t="s">
        <v>604</v>
      </c>
      <c r="H127" s="651" t="s">
        <v>1028</v>
      </c>
      <c r="I127" s="651" t="s">
        <v>1029</v>
      </c>
      <c r="J127" s="651" t="s">
        <v>1030</v>
      </c>
      <c r="K127" s="651"/>
      <c r="L127" s="653">
        <v>264.47712125340621</v>
      </c>
      <c r="M127" s="653">
        <v>2</v>
      </c>
      <c r="N127" s="654">
        <v>528.95424250681242</v>
      </c>
    </row>
    <row r="128" spans="1:14" ht="14.4" customHeight="1" x14ac:dyDescent="0.3">
      <c r="A128" s="649" t="s">
        <v>575</v>
      </c>
      <c r="B128" s="650" t="s">
        <v>576</v>
      </c>
      <c r="C128" s="651" t="s">
        <v>582</v>
      </c>
      <c r="D128" s="652" t="s">
        <v>1757</v>
      </c>
      <c r="E128" s="651" t="s">
        <v>596</v>
      </c>
      <c r="F128" s="652" t="s">
        <v>1760</v>
      </c>
      <c r="G128" s="651" t="s">
        <v>604</v>
      </c>
      <c r="H128" s="651" t="s">
        <v>1031</v>
      </c>
      <c r="I128" s="651" t="s">
        <v>237</v>
      </c>
      <c r="J128" s="651" t="s">
        <v>1032</v>
      </c>
      <c r="K128" s="651" t="s">
        <v>1033</v>
      </c>
      <c r="L128" s="653">
        <v>23.559988485347631</v>
      </c>
      <c r="M128" s="653">
        <v>2</v>
      </c>
      <c r="N128" s="654">
        <v>47.119976970695262</v>
      </c>
    </row>
    <row r="129" spans="1:14" ht="14.4" customHeight="1" x14ac:dyDescent="0.3">
      <c r="A129" s="649" t="s">
        <v>575</v>
      </c>
      <c r="B129" s="650" t="s">
        <v>576</v>
      </c>
      <c r="C129" s="651" t="s">
        <v>582</v>
      </c>
      <c r="D129" s="652" t="s">
        <v>1757</v>
      </c>
      <c r="E129" s="651" t="s">
        <v>596</v>
      </c>
      <c r="F129" s="652" t="s">
        <v>1760</v>
      </c>
      <c r="G129" s="651" t="s">
        <v>604</v>
      </c>
      <c r="H129" s="651" t="s">
        <v>1034</v>
      </c>
      <c r="I129" s="651" t="s">
        <v>1035</v>
      </c>
      <c r="J129" s="651" t="s">
        <v>1036</v>
      </c>
      <c r="K129" s="651"/>
      <c r="L129" s="653">
        <v>101.46457609691014</v>
      </c>
      <c r="M129" s="653">
        <v>4</v>
      </c>
      <c r="N129" s="654">
        <v>405.85830438764054</v>
      </c>
    </row>
    <row r="130" spans="1:14" ht="14.4" customHeight="1" x14ac:dyDescent="0.3">
      <c r="A130" s="649" t="s">
        <v>575</v>
      </c>
      <c r="B130" s="650" t="s">
        <v>576</v>
      </c>
      <c r="C130" s="651" t="s">
        <v>582</v>
      </c>
      <c r="D130" s="652" t="s">
        <v>1757</v>
      </c>
      <c r="E130" s="651" t="s">
        <v>596</v>
      </c>
      <c r="F130" s="652" t="s">
        <v>1760</v>
      </c>
      <c r="G130" s="651" t="s">
        <v>604</v>
      </c>
      <c r="H130" s="651" t="s">
        <v>1037</v>
      </c>
      <c r="I130" s="651" t="s">
        <v>1038</v>
      </c>
      <c r="J130" s="651" t="s">
        <v>1039</v>
      </c>
      <c r="K130" s="651" t="s">
        <v>1040</v>
      </c>
      <c r="L130" s="653">
        <v>115.86999276047037</v>
      </c>
      <c r="M130" s="653">
        <v>1</v>
      </c>
      <c r="N130" s="654">
        <v>115.86999276047037</v>
      </c>
    </row>
    <row r="131" spans="1:14" ht="14.4" customHeight="1" x14ac:dyDescent="0.3">
      <c r="A131" s="649" t="s">
        <v>575</v>
      </c>
      <c r="B131" s="650" t="s">
        <v>576</v>
      </c>
      <c r="C131" s="651" t="s">
        <v>582</v>
      </c>
      <c r="D131" s="652" t="s">
        <v>1757</v>
      </c>
      <c r="E131" s="651" t="s">
        <v>596</v>
      </c>
      <c r="F131" s="652" t="s">
        <v>1760</v>
      </c>
      <c r="G131" s="651" t="s">
        <v>604</v>
      </c>
      <c r="H131" s="651" t="s">
        <v>1041</v>
      </c>
      <c r="I131" s="651" t="s">
        <v>1042</v>
      </c>
      <c r="J131" s="651" t="s">
        <v>1043</v>
      </c>
      <c r="K131" s="651" t="s">
        <v>951</v>
      </c>
      <c r="L131" s="653">
        <v>39.649999999999984</v>
      </c>
      <c r="M131" s="653">
        <v>1</v>
      </c>
      <c r="N131" s="654">
        <v>39.649999999999984</v>
      </c>
    </row>
    <row r="132" spans="1:14" ht="14.4" customHeight="1" x14ac:dyDescent="0.3">
      <c r="A132" s="649" t="s">
        <v>575</v>
      </c>
      <c r="B132" s="650" t="s">
        <v>576</v>
      </c>
      <c r="C132" s="651" t="s">
        <v>582</v>
      </c>
      <c r="D132" s="652" t="s">
        <v>1757</v>
      </c>
      <c r="E132" s="651" t="s">
        <v>596</v>
      </c>
      <c r="F132" s="652" t="s">
        <v>1760</v>
      </c>
      <c r="G132" s="651" t="s">
        <v>604</v>
      </c>
      <c r="H132" s="651" t="s">
        <v>1044</v>
      </c>
      <c r="I132" s="651" t="s">
        <v>237</v>
      </c>
      <c r="J132" s="651" t="s">
        <v>1045</v>
      </c>
      <c r="K132" s="651"/>
      <c r="L132" s="653">
        <v>74.064387119845691</v>
      </c>
      <c r="M132" s="653">
        <v>20</v>
      </c>
      <c r="N132" s="654">
        <v>1481.2877423969137</v>
      </c>
    </row>
    <row r="133" spans="1:14" ht="14.4" customHeight="1" x14ac:dyDescent="0.3">
      <c r="A133" s="649" t="s">
        <v>575</v>
      </c>
      <c r="B133" s="650" t="s">
        <v>576</v>
      </c>
      <c r="C133" s="651" t="s">
        <v>582</v>
      </c>
      <c r="D133" s="652" t="s">
        <v>1757</v>
      </c>
      <c r="E133" s="651" t="s">
        <v>596</v>
      </c>
      <c r="F133" s="652" t="s">
        <v>1760</v>
      </c>
      <c r="G133" s="651" t="s">
        <v>604</v>
      </c>
      <c r="H133" s="651" t="s">
        <v>1046</v>
      </c>
      <c r="I133" s="651" t="s">
        <v>1047</v>
      </c>
      <c r="J133" s="651" t="s">
        <v>1048</v>
      </c>
      <c r="K133" s="651" t="s">
        <v>1049</v>
      </c>
      <c r="L133" s="653">
        <v>78.679836917377514</v>
      </c>
      <c r="M133" s="653">
        <v>3</v>
      </c>
      <c r="N133" s="654">
        <v>236.03951075213254</v>
      </c>
    </row>
    <row r="134" spans="1:14" ht="14.4" customHeight="1" x14ac:dyDescent="0.3">
      <c r="A134" s="649" t="s">
        <v>575</v>
      </c>
      <c r="B134" s="650" t="s">
        <v>576</v>
      </c>
      <c r="C134" s="651" t="s">
        <v>582</v>
      </c>
      <c r="D134" s="652" t="s">
        <v>1757</v>
      </c>
      <c r="E134" s="651" t="s">
        <v>596</v>
      </c>
      <c r="F134" s="652" t="s">
        <v>1760</v>
      </c>
      <c r="G134" s="651" t="s">
        <v>604</v>
      </c>
      <c r="H134" s="651" t="s">
        <v>1050</v>
      </c>
      <c r="I134" s="651" t="s">
        <v>1051</v>
      </c>
      <c r="J134" s="651" t="s">
        <v>1052</v>
      </c>
      <c r="K134" s="651" t="s">
        <v>1053</v>
      </c>
      <c r="L134" s="653">
        <v>50.43</v>
      </c>
      <c r="M134" s="653">
        <v>1</v>
      </c>
      <c r="N134" s="654">
        <v>50.43</v>
      </c>
    </row>
    <row r="135" spans="1:14" ht="14.4" customHeight="1" x14ac:dyDescent="0.3">
      <c r="A135" s="649" t="s">
        <v>575</v>
      </c>
      <c r="B135" s="650" t="s">
        <v>576</v>
      </c>
      <c r="C135" s="651" t="s">
        <v>582</v>
      </c>
      <c r="D135" s="652" t="s">
        <v>1757</v>
      </c>
      <c r="E135" s="651" t="s">
        <v>596</v>
      </c>
      <c r="F135" s="652" t="s">
        <v>1760</v>
      </c>
      <c r="G135" s="651" t="s">
        <v>604</v>
      </c>
      <c r="H135" s="651" t="s">
        <v>1054</v>
      </c>
      <c r="I135" s="651" t="s">
        <v>1055</v>
      </c>
      <c r="J135" s="651" t="s">
        <v>1056</v>
      </c>
      <c r="K135" s="651" t="s">
        <v>1057</v>
      </c>
      <c r="L135" s="653">
        <v>37.5</v>
      </c>
      <c r="M135" s="653">
        <v>4</v>
      </c>
      <c r="N135" s="654">
        <v>150</v>
      </c>
    </row>
    <row r="136" spans="1:14" ht="14.4" customHeight="1" x14ac:dyDescent="0.3">
      <c r="A136" s="649" t="s">
        <v>575</v>
      </c>
      <c r="B136" s="650" t="s">
        <v>576</v>
      </c>
      <c r="C136" s="651" t="s">
        <v>582</v>
      </c>
      <c r="D136" s="652" t="s">
        <v>1757</v>
      </c>
      <c r="E136" s="651" t="s">
        <v>596</v>
      </c>
      <c r="F136" s="652" t="s">
        <v>1760</v>
      </c>
      <c r="G136" s="651" t="s">
        <v>604</v>
      </c>
      <c r="H136" s="651" t="s">
        <v>1058</v>
      </c>
      <c r="I136" s="651" t="s">
        <v>1059</v>
      </c>
      <c r="J136" s="651" t="s">
        <v>1060</v>
      </c>
      <c r="K136" s="651" t="s">
        <v>1061</v>
      </c>
      <c r="L136" s="653">
        <v>78.92</v>
      </c>
      <c r="M136" s="653">
        <v>2</v>
      </c>
      <c r="N136" s="654">
        <v>157.84</v>
      </c>
    </row>
    <row r="137" spans="1:14" ht="14.4" customHeight="1" x14ac:dyDescent="0.3">
      <c r="A137" s="649" t="s">
        <v>575</v>
      </c>
      <c r="B137" s="650" t="s">
        <v>576</v>
      </c>
      <c r="C137" s="651" t="s">
        <v>582</v>
      </c>
      <c r="D137" s="652" t="s">
        <v>1757</v>
      </c>
      <c r="E137" s="651" t="s">
        <v>596</v>
      </c>
      <c r="F137" s="652" t="s">
        <v>1760</v>
      </c>
      <c r="G137" s="651" t="s">
        <v>604</v>
      </c>
      <c r="H137" s="651" t="s">
        <v>1062</v>
      </c>
      <c r="I137" s="651" t="s">
        <v>1063</v>
      </c>
      <c r="J137" s="651" t="s">
        <v>1064</v>
      </c>
      <c r="K137" s="651" t="s">
        <v>1065</v>
      </c>
      <c r="L137" s="653">
        <v>19.214753485302701</v>
      </c>
      <c r="M137" s="653">
        <v>2</v>
      </c>
      <c r="N137" s="654">
        <v>38.429506970605402</v>
      </c>
    </row>
    <row r="138" spans="1:14" ht="14.4" customHeight="1" x14ac:dyDescent="0.3">
      <c r="A138" s="649" t="s">
        <v>575</v>
      </c>
      <c r="B138" s="650" t="s">
        <v>576</v>
      </c>
      <c r="C138" s="651" t="s">
        <v>582</v>
      </c>
      <c r="D138" s="652" t="s">
        <v>1757</v>
      </c>
      <c r="E138" s="651" t="s">
        <v>596</v>
      </c>
      <c r="F138" s="652" t="s">
        <v>1760</v>
      </c>
      <c r="G138" s="651" t="s">
        <v>604</v>
      </c>
      <c r="H138" s="651" t="s">
        <v>1066</v>
      </c>
      <c r="I138" s="651" t="s">
        <v>1067</v>
      </c>
      <c r="J138" s="651" t="s">
        <v>1068</v>
      </c>
      <c r="K138" s="651" t="s">
        <v>1069</v>
      </c>
      <c r="L138" s="653">
        <v>43.449999999999982</v>
      </c>
      <c r="M138" s="653">
        <v>1</v>
      </c>
      <c r="N138" s="654">
        <v>43.449999999999982</v>
      </c>
    </row>
    <row r="139" spans="1:14" ht="14.4" customHeight="1" x14ac:dyDescent="0.3">
      <c r="A139" s="649" t="s">
        <v>575</v>
      </c>
      <c r="B139" s="650" t="s">
        <v>576</v>
      </c>
      <c r="C139" s="651" t="s">
        <v>582</v>
      </c>
      <c r="D139" s="652" t="s">
        <v>1757</v>
      </c>
      <c r="E139" s="651" t="s">
        <v>596</v>
      </c>
      <c r="F139" s="652" t="s">
        <v>1760</v>
      </c>
      <c r="G139" s="651" t="s">
        <v>604</v>
      </c>
      <c r="H139" s="651" t="s">
        <v>1070</v>
      </c>
      <c r="I139" s="651" t="s">
        <v>1071</v>
      </c>
      <c r="J139" s="651" t="s">
        <v>1072</v>
      </c>
      <c r="K139" s="651"/>
      <c r="L139" s="653">
        <v>88.73</v>
      </c>
      <c r="M139" s="653">
        <v>2</v>
      </c>
      <c r="N139" s="654">
        <v>177.46</v>
      </c>
    </row>
    <row r="140" spans="1:14" ht="14.4" customHeight="1" x14ac:dyDescent="0.3">
      <c r="A140" s="649" t="s">
        <v>575</v>
      </c>
      <c r="B140" s="650" t="s">
        <v>576</v>
      </c>
      <c r="C140" s="651" t="s">
        <v>582</v>
      </c>
      <c r="D140" s="652" t="s">
        <v>1757</v>
      </c>
      <c r="E140" s="651" t="s">
        <v>596</v>
      </c>
      <c r="F140" s="652" t="s">
        <v>1760</v>
      </c>
      <c r="G140" s="651" t="s">
        <v>604</v>
      </c>
      <c r="H140" s="651" t="s">
        <v>1073</v>
      </c>
      <c r="I140" s="651" t="s">
        <v>237</v>
      </c>
      <c r="J140" s="651" t="s">
        <v>1074</v>
      </c>
      <c r="K140" s="651"/>
      <c r="L140" s="653">
        <v>70.341595287120128</v>
      </c>
      <c r="M140" s="653">
        <v>7</v>
      </c>
      <c r="N140" s="654">
        <v>492.3911670098409</v>
      </c>
    </row>
    <row r="141" spans="1:14" ht="14.4" customHeight="1" x14ac:dyDescent="0.3">
      <c r="A141" s="649" t="s">
        <v>575</v>
      </c>
      <c r="B141" s="650" t="s">
        <v>576</v>
      </c>
      <c r="C141" s="651" t="s">
        <v>582</v>
      </c>
      <c r="D141" s="652" t="s">
        <v>1757</v>
      </c>
      <c r="E141" s="651" t="s">
        <v>596</v>
      </c>
      <c r="F141" s="652" t="s">
        <v>1760</v>
      </c>
      <c r="G141" s="651" t="s">
        <v>604</v>
      </c>
      <c r="H141" s="651" t="s">
        <v>1075</v>
      </c>
      <c r="I141" s="651" t="s">
        <v>1076</v>
      </c>
      <c r="J141" s="651" t="s">
        <v>1077</v>
      </c>
      <c r="K141" s="651" t="s">
        <v>1078</v>
      </c>
      <c r="L141" s="653">
        <v>79.84</v>
      </c>
      <c r="M141" s="653">
        <v>2</v>
      </c>
      <c r="N141" s="654">
        <v>159.68</v>
      </c>
    </row>
    <row r="142" spans="1:14" ht="14.4" customHeight="1" x14ac:dyDescent="0.3">
      <c r="A142" s="649" t="s">
        <v>575</v>
      </c>
      <c r="B142" s="650" t="s">
        <v>576</v>
      </c>
      <c r="C142" s="651" t="s">
        <v>582</v>
      </c>
      <c r="D142" s="652" t="s">
        <v>1757</v>
      </c>
      <c r="E142" s="651" t="s">
        <v>596</v>
      </c>
      <c r="F142" s="652" t="s">
        <v>1760</v>
      </c>
      <c r="G142" s="651" t="s">
        <v>604</v>
      </c>
      <c r="H142" s="651" t="s">
        <v>1079</v>
      </c>
      <c r="I142" s="651" t="s">
        <v>1080</v>
      </c>
      <c r="J142" s="651" t="s">
        <v>1077</v>
      </c>
      <c r="K142" s="651" t="s">
        <v>1081</v>
      </c>
      <c r="L142" s="653">
        <v>268.78026516010698</v>
      </c>
      <c r="M142" s="653">
        <v>1</v>
      </c>
      <c r="N142" s="654">
        <v>268.78026516010698</v>
      </c>
    </row>
    <row r="143" spans="1:14" ht="14.4" customHeight="1" x14ac:dyDescent="0.3">
      <c r="A143" s="649" t="s">
        <v>575</v>
      </c>
      <c r="B143" s="650" t="s">
        <v>576</v>
      </c>
      <c r="C143" s="651" t="s">
        <v>582</v>
      </c>
      <c r="D143" s="652" t="s">
        <v>1757</v>
      </c>
      <c r="E143" s="651" t="s">
        <v>596</v>
      </c>
      <c r="F143" s="652" t="s">
        <v>1760</v>
      </c>
      <c r="G143" s="651" t="s">
        <v>604</v>
      </c>
      <c r="H143" s="651" t="s">
        <v>1082</v>
      </c>
      <c r="I143" s="651" t="s">
        <v>1082</v>
      </c>
      <c r="J143" s="651" t="s">
        <v>1083</v>
      </c>
      <c r="K143" s="651" t="s">
        <v>1084</v>
      </c>
      <c r="L143" s="653">
        <v>285.01679999999999</v>
      </c>
      <c r="M143" s="653">
        <v>2</v>
      </c>
      <c r="N143" s="654">
        <v>570.03359999999998</v>
      </c>
    </row>
    <row r="144" spans="1:14" ht="14.4" customHeight="1" x14ac:dyDescent="0.3">
      <c r="A144" s="649" t="s">
        <v>575</v>
      </c>
      <c r="B144" s="650" t="s">
        <v>576</v>
      </c>
      <c r="C144" s="651" t="s">
        <v>582</v>
      </c>
      <c r="D144" s="652" t="s">
        <v>1757</v>
      </c>
      <c r="E144" s="651" t="s">
        <v>596</v>
      </c>
      <c r="F144" s="652" t="s">
        <v>1760</v>
      </c>
      <c r="G144" s="651" t="s">
        <v>604</v>
      </c>
      <c r="H144" s="651" t="s">
        <v>1085</v>
      </c>
      <c r="I144" s="651" t="s">
        <v>237</v>
      </c>
      <c r="J144" s="651" t="s">
        <v>1086</v>
      </c>
      <c r="K144" s="651"/>
      <c r="L144" s="653">
        <v>265.73971005398101</v>
      </c>
      <c r="M144" s="653">
        <v>3</v>
      </c>
      <c r="N144" s="654">
        <v>797.21913016194299</v>
      </c>
    </row>
    <row r="145" spans="1:14" ht="14.4" customHeight="1" x14ac:dyDescent="0.3">
      <c r="A145" s="649" t="s">
        <v>575</v>
      </c>
      <c r="B145" s="650" t="s">
        <v>576</v>
      </c>
      <c r="C145" s="651" t="s">
        <v>582</v>
      </c>
      <c r="D145" s="652" t="s">
        <v>1757</v>
      </c>
      <c r="E145" s="651" t="s">
        <v>596</v>
      </c>
      <c r="F145" s="652" t="s">
        <v>1760</v>
      </c>
      <c r="G145" s="651" t="s">
        <v>604</v>
      </c>
      <c r="H145" s="651" t="s">
        <v>1087</v>
      </c>
      <c r="I145" s="651" t="s">
        <v>1087</v>
      </c>
      <c r="J145" s="651" t="s">
        <v>1088</v>
      </c>
      <c r="K145" s="651" t="s">
        <v>1089</v>
      </c>
      <c r="L145" s="653">
        <v>92</v>
      </c>
      <c r="M145" s="653">
        <v>2</v>
      </c>
      <c r="N145" s="654">
        <v>184</v>
      </c>
    </row>
    <row r="146" spans="1:14" ht="14.4" customHeight="1" x14ac:dyDescent="0.3">
      <c r="A146" s="649" t="s">
        <v>575</v>
      </c>
      <c r="B146" s="650" t="s">
        <v>576</v>
      </c>
      <c r="C146" s="651" t="s">
        <v>582</v>
      </c>
      <c r="D146" s="652" t="s">
        <v>1757</v>
      </c>
      <c r="E146" s="651" t="s">
        <v>596</v>
      </c>
      <c r="F146" s="652" t="s">
        <v>1760</v>
      </c>
      <c r="G146" s="651" t="s">
        <v>604</v>
      </c>
      <c r="H146" s="651" t="s">
        <v>1090</v>
      </c>
      <c r="I146" s="651" t="s">
        <v>1090</v>
      </c>
      <c r="J146" s="651" t="s">
        <v>1091</v>
      </c>
      <c r="K146" s="651" t="s">
        <v>1092</v>
      </c>
      <c r="L146" s="653">
        <v>60.075999999999993</v>
      </c>
      <c r="M146" s="653">
        <v>3</v>
      </c>
      <c r="N146" s="654">
        <v>180.22799999999998</v>
      </c>
    </row>
    <row r="147" spans="1:14" ht="14.4" customHeight="1" x14ac:dyDescent="0.3">
      <c r="A147" s="649" t="s">
        <v>575</v>
      </c>
      <c r="B147" s="650" t="s">
        <v>576</v>
      </c>
      <c r="C147" s="651" t="s">
        <v>582</v>
      </c>
      <c r="D147" s="652" t="s">
        <v>1757</v>
      </c>
      <c r="E147" s="651" t="s">
        <v>596</v>
      </c>
      <c r="F147" s="652" t="s">
        <v>1760</v>
      </c>
      <c r="G147" s="651" t="s">
        <v>604</v>
      </c>
      <c r="H147" s="651" t="s">
        <v>1093</v>
      </c>
      <c r="I147" s="651" t="s">
        <v>237</v>
      </c>
      <c r="J147" s="651" t="s">
        <v>1094</v>
      </c>
      <c r="K147" s="651"/>
      <c r="L147" s="653">
        <v>39.759999999999991</v>
      </c>
      <c r="M147" s="653">
        <v>1</v>
      </c>
      <c r="N147" s="654">
        <v>39.759999999999991</v>
      </c>
    </row>
    <row r="148" spans="1:14" ht="14.4" customHeight="1" x14ac:dyDescent="0.3">
      <c r="A148" s="649" t="s">
        <v>575</v>
      </c>
      <c r="B148" s="650" t="s">
        <v>576</v>
      </c>
      <c r="C148" s="651" t="s">
        <v>582</v>
      </c>
      <c r="D148" s="652" t="s">
        <v>1757</v>
      </c>
      <c r="E148" s="651" t="s">
        <v>596</v>
      </c>
      <c r="F148" s="652" t="s">
        <v>1760</v>
      </c>
      <c r="G148" s="651" t="s">
        <v>604</v>
      </c>
      <c r="H148" s="651" t="s">
        <v>1095</v>
      </c>
      <c r="I148" s="651" t="s">
        <v>1095</v>
      </c>
      <c r="J148" s="651" t="s">
        <v>1096</v>
      </c>
      <c r="K148" s="651" t="s">
        <v>1097</v>
      </c>
      <c r="L148" s="653">
        <v>45.999979832439728</v>
      </c>
      <c r="M148" s="653">
        <v>2</v>
      </c>
      <c r="N148" s="654">
        <v>91.999959664879455</v>
      </c>
    </row>
    <row r="149" spans="1:14" ht="14.4" customHeight="1" x14ac:dyDescent="0.3">
      <c r="A149" s="649" t="s">
        <v>575</v>
      </c>
      <c r="B149" s="650" t="s">
        <v>576</v>
      </c>
      <c r="C149" s="651" t="s">
        <v>582</v>
      </c>
      <c r="D149" s="652" t="s">
        <v>1757</v>
      </c>
      <c r="E149" s="651" t="s">
        <v>596</v>
      </c>
      <c r="F149" s="652" t="s">
        <v>1760</v>
      </c>
      <c r="G149" s="651" t="s">
        <v>604</v>
      </c>
      <c r="H149" s="651" t="s">
        <v>1098</v>
      </c>
      <c r="I149" s="651" t="s">
        <v>237</v>
      </c>
      <c r="J149" s="651" t="s">
        <v>1099</v>
      </c>
      <c r="K149" s="651"/>
      <c r="L149" s="653">
        <v>331.96831654488017</v>
      </c>
      <c r="M149" s="653">
        <v>1</v>
      </c>
      <c r="N149" s="654">
        <v>331.96831654488017</v>
      </c>
    </row>
    <row r="150" spans="1:14" ht="14.4" customHeight="1" x14ac:dyDescent="0.3">
      <c r="A150" s="649" t="s">
        <v>575</v>
      </c>
      <c r="B150" s="650" t="s">
        <v>576</v>
      </c>
      <c r="C150" s="651" t="s">
        <v>582</v>
      </c>
      <c r="D150" s="652" t="s">
        <v>1757</v>
      </c>
      <c r="E150" s="651" t="s">
        <v>596</v>
      </c>
      <c r="F150" s="652" t="s">
        <v>1760</v>
      </c>
      <c r="G150" s="651" t="s">
        <v>1100</v>
      </c>
      <c r="H150" s="651" t="s">
        <v>1101</v>
      </c>
      <c r="I150" s="651" t="s">
        <v>1102</v>
      </c>
      <c r="J150" s="651" t="s">
        <v>1103</v>
      </c>
      <c r="K150" s="651" t="s">
        <v>1104</v>
      </c>
      <c r="L150" s="653">
        <v>127.95670028332304</v>
      </c>
      <c r="M150" s="653">
        <v>187</v>
      </c>
      <c r="N150" s="654">
        <v>23927.902952981411</v>
      </c>
    </row>
    <row r="151" spans="1:14" ht="14.4" customHeight="1" x14ac:dyDescent="0.3">
      <c r="A151" s="649" t="s">
        <v>575</v>
      </c>
      <c r="B151" s="650" t="s">
        <v>576</v>
      </c>
      <c r="C151" s="651" t="s">
        <v>582</v>
      </c>
      <c r="D151" s="652" t="s">
        <v>1757</v>
      </c>
      <c r="E151" s="651" t="s">
        <v>596</v>
      </c>
      <c r="F151" s="652" t="s">
        <v>1760</v>
      </c>
      <c r="G151" s="651" t="s">
        <v>1100</v>
      </c>
      <c r="H151" s="651" t="s">
        <v>1105</v>
      </c>
      <c r="I151" s="651" t="s">
        <v>1106</v>
      </c>
      <c r="J151" s="651" t="s">
        <v>1107</v>
      </c>
      <c r="K151" s="651" t="s">
        <v>1108</v>
      </c>
      <c r="L151" s="653">
        <v>47.240000000000009</v>
      </c>
      <c r="M151" s="653">
        <v>1</v>
      </c>
      <c r="N151" s="654">
        <v>47.240000000000009</v>
      </c>
    </row>
    <row r="152" spans="1:14" ht="14.4" customHeight="1" x14ac:dyDescent="0.3">
      <c r="A152" s="649" t="s">
        <v>575</v>
      </c>
      <c r="B152" s="650" t="s">
        <v>576</v>
      </c>
      <c r="C152" s="651" t="s">
        <v>582</v>
      </c>
      <c r="D152" s="652" t="s">
        <v>1757</v>
      </c>
      <c r="E152" s="651" t="s">
        <v>596</v>
      </c>
      <c r="F152" s="652" t="s">
        <v>1760</v>
      </c>
      <c r="G152" s="651" t="s">
        <v>1100</v>
      </c>
      <c r="H152" s="651" t="s">
        <v>1109</v>
      </c>
      <c r="I152" s="651" t="s">
        <v>1110</v>
      </c>
      <c r="J152" s="651" t="s">
        <v>1111</v>
      </c>
      <c r="K152" s="651" t="s">
        <v>810</v>
      </c>
      <c r="L152" s="653">
        <v>49.549999999999983</v>
      </c>
      <c r="M152" s="653">
        <v>1</v>
      </c>
      <c r="N152" s="654">
        <v>49.549999999999983</v>
      </c>
    </row>
    <row r="153" spans="1:14" ht="14.4" customHeight="1" x14ac:dyDescent="0.3">
      <c r="A153" s="649" t="s">
        <v>575</v>
      </c>
      <c r="B153" s="650" t="s">
        <v>576</v>
      </c>
      <c r="C153" s="651" t="s">
        <v>582</v>
      </c>
      <c r="D153" s="652" t="s">
        <v>1757</v>
      </c>
      <c r="E153" s="651" t="s">
        <v>596</v>
      </c>
      <c r="F153" s="652" t="s">
        <v>1760</v>
      </c>
      <c r="G153" s="651" t="s">
        <v>1100</v>
      </c>
      <c r="H153" s="651" t="s">
        <v>1112</v>
      </c>
      <c r="I153" s="651" t="s">
        <v>1113</v>
      </c>
      <c r="J153" s="651" t="s">
        <v>1114</v>
      </c>
      <c r="K153" s="651" t="s">
        <v>1115</v>
      </c>
      <c r="L153" s="653">
        <v>100.70968869570605</v>
      </c>
      <c r="M153" s="653">
        <v>1</v>
      </c>
      <c r="N153" s="654">
        <v>100.70968869570605</v>
      </c>
    </row>
    <row r="154" spans="1:14" ht="14.4" customHeight="1" x14ac:dyDescent="0.3">
      <c r="A154" s="649" t="s">
        <v>575</v>
      </c>
      <c r="B154" s="650" t="s">
        <v>576</v>
      </c>
      <c r="C154" s="651" t="s">
        <v>582</v>
      </c>
      <c r="D154" s="652" t="s">
        <v>1757</v>
      </c>
      <c r="E154" s="651" t="s">
        <v>596</v>
      </c>
      <c r="F154" s="652" t="s">
        <v>1760</v>
      </c>
      <c r="G154" s="651" t="s">
        <v>1100</v>
      </c>
      <c r="H154" s="651" t="s">
        <v>1116</v>
      </c>
      <c r="I154" s="651" t="s">
        <v>1117</v>
      </c>
      <c r="J154" s="651" t="s">
        <v>1118</v>
      </c>
      <c r="K154" s="651" t="s">
        <v>1119</v>
      </c>
      <c r="L154" s="653">
        <v>61.339758840882247</v>
      </c>
      <c r="M154" s="653">
        <v>1</v>
      </c>
      <c r="N154" s="654">
        <v>61.339758840882247</v>
      </c>
    </row>
    <row r="155" spans="1:14" ht="14.4" customHeight="1" x14ac:dyDescent="0.3">
      <c r="A155" s="649" t="s">
        <v>575</v>
      </c>
      <c r="B155" s="650" t="s">
        <v>576</v>
      </c>
      <c r="C155" s="651" t="s">
        <v>582</v>
      </c>
      <c r="D155" s="652" t="s">
        <v>1757</v>
      </c>
      <c r="E155" s="651" t="s">
        <v>596</v>
      </c>
      <c r="F155" s="652" t="s">
        <v>1760</v>
      </c>
      <c r="G155" s="651" t="s">
        <v>1100</v>
      </c>
      <c r="H155" s="651" t="s">
        <v>1120</v>
      </c>
      <c r="I155" s="651" t="s">
        <v>1121</v>
      </c>
      <c r="J155" s="651" t="s">
        <v>1122</v>
      </c>
      <c r="K155" s="651" t="s">
        <v>1123</v>
      </c>
      <c r="L155" s="653">
        <v>45.64</v>
      </c>
      <c r="M155" s="653">
        <v>1</v>
      </c>
      <c r="N155" s="654">
        <v>45.64</v>
      </c>
    </row>
    <row r="156" spans="1:14" ht="14.4" customHeight="1" x14ac:dyDescent="0.3">
      <c r="A156" s="649" t="s">
        <v>575</v>
      </c>
      <c r="B156" s="650" t="s">
        <v>576</v>
      </c>
      <c r="C156" s="651" t="s">
        <v>582</v>
      </c>
      <c r="D156" s="652" t="s">
        <v>1757</v>
      </c>
      <c r="E156" s="651" t="s">
        <v>596</v>
      </c>
      <c r="F156" s="652" t="s">
        <v>1760</v>
      </c>
      <c r="G156" s="651" t="s">
        <v>1100</v>
      </c>
      <c r="H156" s="651" t="s">
        <v>1124</v>
      </c>
      <c r="I156" s="651" t="s">
        <v>1125</v>
      </c>
      <c r="J156" s="651" t="s">
        <v>1126</v>
      </c>
      <c r="K156" s="651" t="s">
        <v>1127</v>
      </c>
      <c r="L156" s="653">
        <v>3449.9992137883496</v>
      </c>
      <c r="M156" s="653">
        <v>19</v>
      </c>
      <c r="N156" s="654">
        <v>65549.985061978645</v>
      </c>
    </row>
    <row r="157" spans="1:14" ht="14.4" customHeight="1" x14ac:dyDescent="0.3">
      <c r="A157" s="649" t="s">
        <v>575</v>
      </c>
      <c r="B157" s="650" t="s">
        <v>576</v>
      </c>
      <c r="C157" s="651" t="s">
        <v>582</v>
      </c>
      <c r="D157" s="652" t="s">
        <v>1757</v>
      </c>
      <c r="E157" s="651" t="s">
        <v>596</v>
      </c>
      <c r="F157" s="652" t="s">
        <v>1760</v>
      </c>
      <c r="G157" s="651" t="s">
        <v>1100</v>
      </c>
      <c r="H157" s="651" t="s">
        <v>1128</v>
      </c>
      <c r="I157" s="651" t="s">
        <v>1129</v>
      </c>
      <c r="J157" s="651" t="s">
        <v>1130</v>
      </c>
      <c r="K157" s="651" t="s">
        <v>1131</v>
      </c>
      <c r="L157" s="653">
        <v>34.402357438362294</v>
      </c>
      <c r="M157" s="653">
        <v>26</v>
      </c>
      <c r="N157" s="654">
        <v>894.46129339741969</v>
      </c>
    </row>
    <row r="158" spans="1:14" ht="14.4" customHeight="1" x14ac:dyDescent="0.3">
      <c r="A158" s="649" t="s">
        <v>575</v>
      </c>
      <c r="B158" s="650" t="s">
        <v>576</v>
      </c>
      <c r="C158" s="651" t="s">
        <v>582</v>
      </c>
      <c r="D158" s="652" t="s">
        <v>1757</v>
      </c>
      <c r="E158" s="651" t="s">
        <v>596</v>
      </c>
      <c r="F158" s="652" t="s">
        <v>1760</v>
      </c>
      <c r="G158" s="651" t="s">
        <v>1100</v>
      </c>
      <c r="H158" s="651" t="s">
        <v>1132</v>
      </c>
      <c r="I158" s="651" t="s">
        <v>1133</v>
      </c>
      <c r="J158" s="651" t="s">
        <v>1134</v>
      </c>
      <c r="K158" s="651" t="s">
        <v>1135</v>
      </c>
      <c r="L158" s="653">
        <v>98.45</v>
      </c>
      <c r="M158" s="653">
        <v>1</v>
      </c>
      <c r="N158" s="654">
        <v>98.45</v>
      </c>
    </row>
    <row r="159" spans="1:14" ht="14.4" customHeight="1" x14ac:dyDescent="0.3">
      <c r="A159" s="649" t="s">
        <v>575</v>
      </c>
      <c r="B159" s="650" t="s">
        <v>576</v>
      </c>
      <c r="C159" s="651" t="s">
        <v>582</v>
      </c>
      <c r="D159" s="652" t="s">
        <v>1757</v>
      </c>
      <c r="E159" s="651" t="s">
        <v>596</v>
      </c>
      <c r="F159" s="652" t="s">
        <v>1760</v>
      </c>
      <c r="G159" s="651" t="s">
        <v>1100</v>
      </c>
      <c r="H159" s="651" t="s">
        <v>1136</v>
      </c>
      <c r="I159" s="651" t="s">
        <v>1137</v>
      </c>
      <c r="J159" s="651" t="s">
        <v>1138</v>
      </c>
      <c r="K159" s="651" t="s">
        <v>1139</v>
      </c>
      <c r="L159" s="653">
        <v>47.285000000000004</v>
      </c>
      <c r="M159" s="653">
        <v>2</v>
      </c>
      <c r="N159" s="654">
        <v>94.570000000000007</v>
      </c>
    </row>
    <row r="160" spans="1:14" ht="14.4" customHeight="1" x14ac:dyDescent="0.3">
      <c r="A160" s="649" t="s">
        <v>575</v>
      </c>
      <c r="B160" s="650" t="s">
        <v>576</v>
      </c>
      <c r="C160" s="651" t="s">
        <v>582</v>
      </c>
      <c r="D160" s="652" t="s">
        <v>1757</v>
      </c>
      <c r="E160" s="651" t="s">
        <v>596</v>
      </c>
      <c r="F160" s="652" t="s">
        <v>1760</v>
      </c>
      <c r="G160" s="651" t="s">
        <v>1100</v>
      </c>
      <c r="H160" s="651" t="s">
        <v>1140</v>
      </c>
      <c r="I160" s="651" t="s">
        <v>1141</v>
      </c>
      <c r="J160" s="651" t="s">
        <v>1142</v>
      </c>
      <c r="K160" s="651" t="s">
        <v>1143</v>
      </c>
      <c r="L160" s="653">
        <v>49.05016192952646</v>
      </c>
      <c r="M160" s="653">
        <v>2</v>
      </c>
      <c r="N160" s="654">
        <v>98.100323859052921</v>
      </c>
    </row>
    <row r="161" spans="1:14" ht="14.4" customHeight="1" x14ac:dyDescent="0.3">
      <c r="A161" s="649" t="s">
        <v>575</v>
      </c>
      <c r="B161" s="650" t="s">
        <v>576</v>
      </c>
      <c r="C161" s="651" t="s">
        <v>582</v>
      </c>
      <c r="D161" s="652" t="s">
        <v>1757</v>
      </c>
      <c r="E161" s="651" t="s">
        <v>596</v>
      </c>
      <c r="F161" s="652" t="s">
        <v>1760</v>
      </c>
      <c r="G161" s="651" t="s">
        <v>1100</v>
      </c>
      <c r="H161" s="651" t="s">
        <v>1144</v>
      </c>
      <c r="I161" s="651" t="s">
        <v>1145</v>
      </c>
      <c r="J161" s="651" t="s">
        <v>1146</v>
      </c>
      <c r="K161" s="651" t="s">
        <v>1147</v>
      </c>
      <c r="L161" s="653">
        <v>98.010118575852132</v>
      </c>
      <c r="M161" s="653">
        <v>6</v>
      </c>
      <c r="N161" s="654">
        <v>588.06071145511282</v>
      </c>
    </row>
    <row r="162" spans="1:14" ht="14.4" customHeight="1" x14ac:dyDescent="0.3">
      <c r="A162" s="649" t="s">
        <v>575</v>
      </c>
      <c r="B162" s="650" t="s">
        <v>576</v>
      </c>
      <c r="C162" s="651" t="s">
        <v>582</v>
      </c>
      <c r="D162" s="652" t="s">
        <v>1757</v>
      </c>
      <c r="E162" s="651" t="s">
        <v>596</v>
      </c>
      <c r="F162" s="652" t="s">
        <v>1760</v>
      </c>
      <c r="G162" s="651" t="s">
        <v>1100</v>
      </c>
      <c r="H162" s="651" t="s">
        <v>1148</v>
      </c>
      <c r="I162" s="651" t="s">
        <v>1149</v>
      </c>
      <c r="J162" s="651" t="s">
        <v>1150</v>
      </c>
      <c r="K162" s="651" t="s">
        <v>1151</v>
      </c>
      <c r="L162" s="653">
        <v>102.549822335641</v>
      </c>
      <c r="M162" s="653">
        <v>2</v>
      </c>
      <c r="N162" s="654">
        <v>205.09964467128199</v>
      </c>
    </row>
    <row r="163" spans="1:14" ht="14.4" customHeight="1" x14ac:dyDescent="0.3">
      <c r="A163" s="649" t="s">
        <v>575</v>
      </c>
      <c r="B163" s="650" t="s">
        <v>576</v>
      </c>
      <c r="C163" s="651" t="s">
        <v>582</v>
      </c>
      <c r="D163" s="652" t="s">
        <v>1757</v>
      </c>
      <c r="E163" s="651" t="s">
        <v>596</v>
      </c>
      <c r="F163" s="652" t="s">
        <v>1760</v>
      </c>
      <c r="G163" s="651" t="s">
        <v>1100</v>
      </c>
      <c r="H163" s="651" t="s">
        <v>1152</v>
      </c>
      <c r="I163" s="651" t="s">
        <v>1153</v>
      </c>
      <c r="J163" s="651" t="s">
        <v>1154</v>
      </c>
      <c r="K163" s="651" t="s">
        <v>902</v>
      </c>
      <c r="L163" s="653">
        <v>96.119999999999976</v>
      </c>
      <c r="M163" s="653">
        <v>1</v>
      </c>
      <c r="N163" s="654">
        <v>96.119999999999976</v>
      </c>
    </row>
    <row r="164" spans="1:14" ht="14.4" customHeight="1" x14ac:dyDescent="0.3">
      <c r="A164" s="649" t="s">
        <v>575</v>
      </c>
      <c r="B164" s="650" t="s">
        <v>576</v>
      </c>
      <c r="C164" s="651" t="s">
        <v>582</v>
      </c>
      <c r="D164" s="652" t="s">
        <v>1757</v>
      </c>
      <c r="E164" s="651" t="s">
        <v>596</v>
      </c>
      <c r="F164" s="652" t="s">
        <v>1760</v>
      </c>
      <c r="G164" s="651" t="s">
        <v>1100</v>
      </c>
      <c r="H164" s="651" t="s">
        <v>1155</v>
      </c>
      <c r="I164" s="651" t="s">
        <v>1156</v>
      </c>
      <c r="J164" s="651" t="s">
        <v>1157</v>
      </c>
      <c r="K164" s="651" t="s">
        <v>1158</v>
      </c>
      <c r="L164" s="653">
        <v>65.459999999999994</v>
      </c>
      <c r="M164" s="653">
        <v>1</v>
      </c>
      <c r="N164" s="654">
        <v>65.459999999999994</v>
      </c>
    </row>
    <row r="165" spans="1:14" ht="14.4" customHeight="1" x14ac:dyDescent="0.3">
      <c r="A165" s="649" t="s">
        <v>575</v>
      </c>
      <c r="B165" s="650" t="s">
        <v>576</v>
      </c>
      <c r="C165" s="651" t="s">
        <v>582</v>
      </c>
      <c r="D165" s="652" t="s">
        <v>1757</v>
      </c>
      <c r="E165" s="651" t="s">
        <v>596</v>
      </c>
      <c r="F165" s="652" t="s">
        <v>1760</v>
      </c>
      <c r="G165" s="651" t="s">
        <v>1100</v>
      </c>
      <c r="H165" s="651" t="s">
        <v>1159</v>
      </c>
      <c r="I165" s="651" t="s">
        <v>1160</v>
      </c>
      <c r="J165" s="651" t="s">
        <v>1103</v>
      </c>
      <c r="K165" s="651" t="s">
        <v>1161</v>
      </c>
      <c r="L165" s="653">
        <v>73.693607261680924</v>
      </c>
      <c r="M165" s="653">
        <v>19</v>
      </c>
      <c r="N165" s="654">
        <v>1400.1785379719374</v>
      </c>
    </row>
    <row r="166" spans="1:14" ht="14.4" customHeight="1" x14ac:dyDescent="0.3">
      <c r="A166" s="649" t="s">
        <v>575</v>
      </c>
      <c r="B166" s="650" t="s">
        <v>576</v>
      </c>
      <c r="C166" s="651" t="s">
        <v>582</v>
      </c>
      <c r="D166" s="652" t="s">
        <v>1757</v>
      </c>
      <c r="E166" s="651" t="s">
        <v>596</v>
      </c>
      <c r="F166" s="652" t="s">
        <v>1760</v>
      </c>
      <c r="G166" s="651" t="s">
        <v>1100</v>
      </c>
      <c r="H166" s="651" t="s">
        <v>1162</v>
      </c>
      <c r="I166" s="651" t="s">
        <v>1163</v>
      </c>
      <c r="J166" s="651" t="s">
        <v>1164</v>
      </c>
      <c r="K166" s="651" t="s">
        <v>1165</v>
      </c>
      <c r="L166" s="653">
        <v>121.54</v>
      </c>
      <c r="M166" s="653">
        <v>1</v>
      </c>
      <c r="N166" s="654">
        <v>121.54</v>
      </c>
    </row>
    <row r="167" spans="1:14" ht="14.4" customHeight="1" x14ac:dyDescent="0.3">
      <c r="A167" s="649" t="s">
        <v>575</v>
      </c>
      <c r="B167" s="650" t="s">
        <v>576</v>
      </c>
      <c r="C167" s="651" t="s">
        <v>582</v>
      </c>
      <c r="D167" s="652" t="s">
        <v>1757</v>
      </c>
      <c r="E167" s="651" t="s">
        <v>596</v>
      </c>
      <c r="F167" s="652" t="s">
        <v>1760</v>
      </c>
      <c r="G167" s="651" t="s">
        <v>1100</v>
      </c>
      <c r="H167" s="651" t="s">
        <v>1166</v>
      </c>
      <c r="I167" s="651" t="s">
        <v>1167</v>
      </c>
      <c r="J167" s="651" t="s">
        <v>1168</v>
      </c>
      <c r="K167" s="651" t="s">
        <v>1169</v>
      </c>
      <c r="L167" s="653">
        <v>70.944748375880039</v>
      </c>
      <c r="M167" s="653">
        <v>16</v>
      </c>
      <c r="N167" s="654">
        <v>1135.1159740140806</v>
      </c>
    </row>
    <row r="168" spans="1:14" ht="14.4" customHeight="1" x14ac:dyDescent="0.3">
      <c r="A168" s="649" t="s">
        <v>575</v>
      </c>
      <c r="B168" s="650" t="s">
        <v>576</v>
      </c>
      <c r="C168" s="651" t="s">
        <v>582</v>
      </c>
      <c r="D168" s="652" t="s">
        <v>1757</v>
      </c>
      <c r="E168" s="651" t="s">
        <v>596</v>
      </c>
      <c r="F168" s="652" t="s">
        <v>1760</v>
      </c>
      <c r="G168" s="651" t="s">
        <v>1100</v>
      </c>
      <c r="H168" s="651" t="s">
        <v>1170</v>
      </c>
      <c r="I168" s="651" t="s">
        <v>1171</v>
      </c>
      <c r="J168" s="651" t="s">
        <v>1172</v>
      </c>
      <c r="K168" s="651" t="s">
        <v>1173</v>
      </c>
      <c r="L168" s="653">
        <v>102.89000000000001</v>
      </c>
      <c r="M168" s="653">
        <v>1</v>
      </c>
      <c r="N168" s="654">
        <v>102.89000000000001</v>
      </c>
    </row>
    <row r="169" spans="1:14" ht="14.4" customHeight="1" x14ac:dyDescent="0.3">
      <c r="A169" s="649" t="s">
        <v>575</v>
      </c>
      <c r="B169" s="650" t="s">
        <v>576</v>
      </c>
      <c r="C169" s="651" t="s">
        <v>582</v>
      </c>
      <c r="D169" s="652" t="s">
        <v>1757</v>
      </c>
      <c r="E169" s="651" t="s">
        <v>596</v>
      </c>
      <c r="F169" s="652" t="s">
        <v>1760</v>
      </c>
      <c r="G169" s="651" t="s">
        <v>1100</v>
      </c>
      <c r="H169" s="651" t="s">
        <v>1174</v>
      </c>
      <c r="I169" s="651" t="s">
        <v>1175</v>
      </c>
      <c r="J169" s="651" t="s">
        <v>1176</v>
      </c>
      <c r="K169" s="651" t="s">
        <v>1177</v>
      </c>
      <c r="L169" s="653">
        <v>117.14</v>
      </c>
      <c r="M169" s="653">
        <v>1</v>
      </c>
      <c r="N169" s="654">
        <v>117.14</v>
      </c>
    </row>
    <row r="170" spans="1:14" ht="14.4" customHeight="1" x14ac:dyDescent="0.3">
      <c r="A170" s="649" t="s">
        <v>575</v>
      </c>
      <c r="B170" s="650" t="s">
        <v>576</v>
      </c>
      <c r="C170" s="651" t="s">
        <v>582</v>
      </c>
      <c r="D170" s="652" t="s">
        <v>1757</v>
      </c>
      <c r="E170" s="651" t="s">
        <v>596</v>
      </c>
      <c r="F170" s="652" t="s">
        <v>1760</v>
      </c>
      <c r="G170" s="651" t="s">
        <v>1100</v>
      </c>
      <c r="H170" s="651" t="s">
        <v>1178</v>
      </c>
      <c r="I170" s="651" t="s">
        <v>1179</v>
      </c>
      <c r="J170" s="651" t="s">
        <v>1180</v>
      </c>
      <c r="K170" s="651" t="s">
        <v>1181</v>
      </c>
      <c r="L170" s="653">
        <v>103.35</v>
      </c>
      <c r="M170" s="653">
        <v>1</v>
      </c>
      <c r="N170" s="654">
        <v>103.35</v>
      </c>
    </row>
    <row r="171" spans="1:14" ht="14.4" customHeight="1" x14ac:dyDescent="0.3">
      <c r="A171" s="649" t="s">
        <v>575</v>
      </c>
      <c r="B171" s="650" t="s">
        <v>576</v>
      </c>
      <c r="C171" s="651" t="s">
        <v>582</v>
      </c>
      <c r="D171" s="652" t="s">
        <v>1757</v>
      </c>
      <c r="E171" s="651" t="s">
        <v>596</v>
      </c>
      <c r="F171" s="652" t="s">
        <v>1760</v>
      </c>
      <c r="G171" s="651" t="s">
        <v>1100</v>
      </c>
      <c r="H171" s="651" t="s">
        <v>1182</v>
      </c>
      <c r="I171" s="651" t="s">
        <v>1183</v>
      </c>
      <c r="J171" s="651" t="s">
        <v>1184</v>
      </c>
      <c r="K171" s="651" t="s">
        <v>1185</v>
      </c>
      <c r="L171" s="653">
        <v>122.93005745053908</v>
      </c>
      <c r="M171" s="653">
        <v>3</v>
      </c>
      <c r="N171" s="654">
        <v>368.79017235161723</v>
      </c>
    </row>
    <row r="172" spans="1:14" ht="14.4" customHeight="1" x14ac:dyDescent="0.3">
      <c r="A172" s="649" t="s">
        <v>575</v>
      </c>
      <c r="B172" s="650" t="s">
        <v>576</v>
      </c>
      <c r="C172" s="651" t="s">
        <v>582</v>
      </c>
      <c r="D172" s="652" t="s">
        <v>1757</v>
      </c>
      <c r="E172" s="651" t="s">
        <v>596</v>
      </c>
      <c r="F172" s="652" t="s">
        <v>1760</v>
      </c>
      <c r="G172" s="651" t="s">
        <v>1100</v>
      </c>
      <c r="H172" s="651" t="s">
        <v>1186</v>
      </c>
      <c r="I172" s="651" t="s">
        <v>1187</v>
      </c>
      <c r="J172" s="651" t="s">
        <v>1188</v>
      </c>
      <c r="K172" s="651" t="s">
        <v>1189</v>
      </c>
      <c r="L172" s="653">
        <v>41.6</v>
      </c>
      <c r="M172" s="653">
        <v>1</v>
      </c>
      <c r="N172" s="654">
        <v>41.6</v>
      </c>
    </row>
    <row r="173" spans="1:14" ht="14.4" customHeight="1" x14ac:dyDescent="0.3">
      <c r="A173" s="649" t="s">
        <v>575</v>
      </c>
      <c r="B173" s="650" t="s">
        <v>576</v>
      </c>
      <c r="C173" s="651" t="s">
        <v>582</v>
      </c>
      <c r="D173" s="652" t="s">
        <v>1757</v>
      </c>
      <c r="E173" s="651" t="s">
        <v>596</v>
      </c>
      <c r="F173" s="652" t="s">
        <v>1760</v>
      </c>
      <c r="G173" s="651" t="s">
        <v>1100</v>
      </c>
      <c r="H173" s="651" t="s">
        <v>1190</v>
      </c>
      <c r="I173" s="651" t="s">
        <v>1191</v>
      </c>
      <c r="J173" s="651" t="s">
        <v>1192</v>
      </c>
      <c r="K173" s="651" t="s">
        <v>1193</v>
      </c>
      <c r="L173" s="653">
        <v>356.50000000000006</v>
      </c>
      <c r="M173" s="653">
        <v>4</v>
      </c>
      <c r="N173" s="654">
        <v>1426.0000000000002</v>
      </c>
    </row>
    <row r="174" spans="1:14" ht="14.4" customHeight="1" x14ac:dyDescent="0.3">
      <c r="A174" s="649" t="s">
        <v>575</v>
      </c>
      <c r="B174" s="650" t="s">
        <v>576</v>
      </c>
      <c r="C174" s="651" t="s">
        <v>582</v>
      </c>
      <c r="D174" s="652" t="s">
        <v>1757</v>
      </c>
      <c r="E174" s="651" t="s">
        <v>596</v>
      </c>
      <c r="F174" s="652" t="s">
        <v>1760</v>
      </c>
      <c r="G174" s="651" t="s">
        <v>1100</v>
      </c>
      <c r="H174" s="651" t="s">
        <v>1194</v>
      </c>
      <c r="I174" s="651" t="s">
        <v>1195</v>
      </c>
      <c r="J174" s="651" t="s">
        <v>1192</v>
      </c>
      <c r="K174" s="651" t="s">
        <v>1196</v>
      </c>
      <c r="L174" s="653">
        <v>414</v>
      </c>
      <c r="M174" s="653">
        <v>3</v>
      </c>
      <c r="N174" s="654">
        <v>1242</v>
      </c>
    </row>
    <row r="175" spans="1:14" ht="14.4" customHeight="1" x14ac:dyDescent="0.3">
      <c r="A175" s="649" t="s">
        <v>575</v>
      </c>
      <c r="B175" s="650" t="s">
        <v>576</v>
      </c>
      <c r="C175" s="651" t="s">
        <v>582</v>
      </c>
      <c r="D175" s="652" t="s">
        <v>1757</v>
      </c>
      <c r="E175" s="651" t="s">
        <v>596</v>
      </c>
      <c r="F175" s="652" t="s">
        <v>1760</v>
      </c>
      <c r="G175" s="651" t="s">
        <v>1100</v>
      </c>
      <c r="H175" s="651" t="s">
        <v>1197</v>
      </c>
      <c r="I175" s="651" t="s">
        <v>1198</v>
      </c>
      <c r="J175" s="651" t="s">
        <v>1199</v>
      </c>
      <c r="K175" s="651" t="s">
        <v>1200</v>
      </c>
      <c r="L175" s="653">
        <v>67.010000000000005</v>
      </c>
      <c r="M175" s="653">
        <v>3</v>
      </c>
      <c r="N175" s="654">
        <v>201.03000000000003</v>
      </c>
    </row>
    <row r="176" spans="1:14" ht="14.4" customHeight="1" x14ac:dyDescent="0.3">
      <c r="A176" s="649" t="s">
        <v>575</v>
      </c>
      <c r="B176" s="650" t="s">
        <v>576</v>
      </c>
      <c r="C176" s="651" t="s">
        <v>582</v>
      </c>
      <c r="D176" s="652" t="s">
        <v>1757</v>
      </c>
      <c r="E176" s="651" t="s">
        <v>596</v>
      </c>
      <c r="F176" s="652" t="s">
        <v>1760</v>
      </c>
      <c r="G176" s="651" t="s">
        <v>1100</v>
      </c>
      <c r="H176" s="651" t="s">
        <v>1201</v>
      </c>
      <c r="I176" s="651" t="s">
        <v>1202</v>
      </c>
      <c r="J176" s="651" t="s">
        <v>1199</v>
      </c>
      <c r="K176" s="651" t="s">
        <v>1203</v>
      </c>
      <c r="L176" s="653">
        <v>371.50891271643468</v>
      </c>
      <c r="M176" s="653">
        <v>3</v>
      </c>
      <c r="N176" s="654">
        <v>1114.526738149304</v>
      </c>
    </row>
    <row r="177" spans="1:14" ht="14.4" customHeight="1" x14ac:dyDescent="0.3">
      <c r="A177" s="649" t="s">
        <v>575</v>
      </c>
      <c r="B177" s="650" t="s">
        <v>576</v>
      </c>
      <c r="C177" s="651" t="s">
        <v>582</v>
      </c>
      <c r="D177" s="652" t="s">
        <v>1757</v>
      </c>
      <c r="E177" s="651" t="s">
        <v>596</v>
      </c>
      <c r="F177" s="652" t="s">
        <v>1760</v>
      </c>
      <c r="G177" s="651" t="s">
        <v>1100</v>
      </c>
      <c r="H177" s="651" t="s">
        <v>1204</v>
      </c>
      <c r="I177" s="651" t="s">
        <v>1205</v>
      </c>
      <c r="J177" s="651" t="s">
        <v>1206</v>
      </c>
      <c r="K177" s="651" t="s">
        <v>1207</v>
      </c>
      <c r="L177" s="653">
        <v>96.55</v>
      </c>
      <c r="M177" s="653">
        <v>1</v>
      </c>
      <c r="N177" s="654">
        <v>96.55</v>
      </c>
    </row>
    <row r="178" spans="1:14" ht="14.4" customHeight="1" x14ac:dyDescent="0.3">
      <c r="A178" s="649" t="s">
        <v>575</v>
      </c>
      <c r="B178" s="650" t="s">
        <v>576</v>
      </c>
      <c r="C178" s="651" t="s">
        <v>582</v>
      </c>
      <c r="D178" s="652" t="s">
        <v>1757</v>
      </c>
      <c r="E178" s="651" t="s">
        <v>596</v>
      </c>
      <c r="F178" s="652" t="s">
        <v>1760</v>
      </c>
      <c r="G178" s="651" t="s">
        <v>1100</v>
      </c>
      <c r="H178" s="651" t="s">
        <v>1208</v>
      </c>
      <c r="I178" s="651" t="s">
        <v>1209</v>
      </c>
      <c r="J178" s="651" t="s">
        <v>1210</v>
      </c>
      <c r="K178" s="651" t="s">
        <v>1211</v>
      </c>
      <c r="L178" s="653">
        <v>550.61000000000013</v>
      </c>
      <c r="M178" s="653">
        <v>1</v>
      </c>
      <c r="N178" s="654">
        <v>550.61000000000013</v>
      </c>
    </row>
    <row r="179" spans="1:14" ht="14.4" customHeight="1" x14ac:dyDescent="0.3">
      <c r="A179" s="649" t="s">
        <v>575</v>
      </c>
      <c r="B179" s="650" t="s">
        <v>576</v>
      </c>
      <c r="C179" s="651" t="s">
        <v>582</v>
      </c>
      <c r="D179" s="652" t="s">
        <v>1757</v>
      </c>
      <c r="E179" s="651" t="s">
        <v>596</v>
      </c>
      <c r="F179" s="652" t="s">
        <v>1760</v>
      </c>
      <c r="G179" s="651" t="s">
        <v>1100</v>
      </c>
      <c r="H179" s="651" t="s">
        <v>1212</v>
      </c>
      <c r="I179" s="651" t="s">
        <v>1213</v>
      </c>
      <c r="J179" s="651" t="s">
        <v>1150</v>
      </c>
      <c r="K179" s="651" t="s">
        <v>1214</v>
      </c>
      <c r="L179" s="653">
        <v>129.52000000000001</v>
      </c>
      <c r="M179" s="653">
        <v>1</v>
      </c>
      <c r="N179" s="654">
        <v>129.52000000000001</v>
      </c>
    </row>
    <row r="180" spans="1:14" ht="14.4" customHeight="1" x14ac:dyDescent="0.3">
      <c r="A180" s="649" t="s">
        <v>575</v>
      </c>
      <c r="B180" s="650" t="s">
        <v>576</v>
      </c>
      <c r="C180" s="651" t="s">
        <v>582</v>
      </c>
      <c r="D180" s="652" t="s">
        <v>1757</v>
      </c>
      <c r="E180" s="651" t="s">
        <v>1215</v>
      </c>
      <c r="F180" s="652" t="s">
        <v>1761</v>
      </c>
      <c r="G180" s="651" t="s">
        <v>604</v>
      </c>
      <c r="H180" s="651" t="s">
        <v>1216</v>
      </c>
      <c r="I180" s="651" t="s">
        <v>1217</v>
      </c>
      <c r="J180" s="651" t="s">
        <v>1218</v>
      </c>
      <c r="K180" s="651" t="s">
        <v>1219</v>
      </c>
      <c r="L180" s="653">
        <v>2416.0100000000002</v>
      </c>
      <c r="M180" s="653">
        <v>3</v>
      </c>
      <c r="N180" s="654">
        <v>7248.0300000000007</v>
      </c>
    </row>
    <row r="181" spans="1:14" ht="14.4" customHeight="1" x14ac:dyDescent="0.3">
      <c r="A181" s="649" t="s">
        <v>575</v>
      </c>
      <c r="B181" s="650" t="s">
        <v>576</v>
      </c>
      <c r="C181" s="651" t="s">
        <v>582</v>
      </c>
      <c r="D181" s="652" t="s">
        <v>1757</v>
      </c>
      <c r="E181" s="651" t="s">
        <v>1215</v>
      </c>
      <c r="F181" s="652" t="s">
        <v>1761</v>
      </c>
      <c r="G181" s="651" t="s">
        <v>604</v>
      </c>
      <c r="H181" s="651" t="s">
        <v>1220</v>
      </c>
      <c r="I181" s="651" t="s">
        <v>1221</v>
      </c>
      <c r="J181" s="651" t="s">
        <v>1222</v>
      </c>
      <c r="K181" s="651" t="s">
        <v>1223</v>
      </c>
      <c r="L181" s="653">
        <v>2156.25</v>
      </c>
      <c r="M181" s="653">
        <v>1</v>
      </c>
      <c r="N181" s="654">
        <v>2156.25</v>
      </c>
    </row>
    <row r="182" spans="1:14" ht="14.4" customHeight="1" x14ac:dyDescent="0.3">
      <c r="A182" s="649" t="s">
        <v>575</v>
      </c>
      <c r="B182" s="650" t="s">
        <v>576</v>
      </c>
      <c r="C182" s="651" t="s">
        <v>582</v>
      </c>
      <c r="D182" s="652" t="s">
        <v>1757</v>
      </c>
      <c r="E182" s="651" t="s">
        <v>1215</v>
      </c>
      <c r="F182" s="652" t="s">
        <v>1761</v>
      </c>
      <c r="G182" s="651" t="s">
        <v>1100</v>
      </c>
      <c r="H182" s="651" t="s">
        <v>1224</v>
      </c>
      <c r="I182" s="651" t="s">
        <v>1224</v>
      </c>
      <c r="J182" s="651" t="s">
        <v>1225</v>
      </c>
      <c r="K182" s="651" t="s">
        <v>1226</v>
      </c>
      <c r="L182" s="653">
        <v>277.64000000000004</v>
      </c>
      <c r="M182" s="653">
        <v>5</v>
      </c>
      <c r="N182" s="654">
        <v>1388.2000000000003</v>
      </c>
    </row>
    <row r="183" spans="1:14" ht="14.4" customHeight="1" x14ac:dyDescent="0.3">
      <c r="A183" s="649" t="s">
        <v>575</v>
      </c>
      <c r="B183" s="650" t="s">
        <v>576</v>
      </c>
      <c r="C183" s="651" t="s">
        <v>582</v>
      </c>
      <c r="D183" s="652" t="s">
        <v>1757</v>
      </c>
      <c r="E183" s="651" t="s">
        <v>1227</v>
      </c>
      <c r="F183" s="652" t="s">
        <v>1762</v>
      </c>
      <c r="G183" s="651" t="s">
        <v>604</v>
      </c>
      <c r="H183" s="651" t="s">
        <v>1228</v>
      </c>
      <c r="I183" s="651" t="s">
        <v>1228</v>
      </c>
      <c r="J183" s="651" t="s">
        <v>1229</v>
      </c>
      <c r="K183" s="651" t="s">
        <v>1230</v>
      </c>
      <c r="L183" s="653">
        <v>72.84004857970929</v>
      </c>
      <c r="M183" s="653">
        <v>14</v>
      </c>
      <c r="N183" s="654">
        <v>1019.7606801159301</v>
      </c>
    </row>
    <row r="184" spans="1:14" ht="14.4" customHeight="1" x14ac:dyDescent="0.3">
      <c r="A184" s="649" t="s">
        <v>575</v>
      </c>
      <c r="B184" s="650" t="s">
        <v>576</v>
      </c>
      <c r="C184" s="651" t="s">
        <v>582</v>
      </c>
      <c r="D184" s="652" t="s">
        <v>1757</v>
      </c>
      <c r="E184" s="651" t="s">
        <v>1227</v>
      </c>
      <c r="F184" s="652" t="s">
        <v>1762</v>
      </c>
      <c r="G184" s="651" t="s">
        <v>604</v>
      </c>
      <c r="H184" s="651" t="s">
        <v>1231</v>
      </c>
      <c r="I184" s="651" t="s">
        <v>1232</v>
      </c>
      <c r="J184" s="651" t="s">
        <v>1233</v>
      </c>
      <c r="K184" s="651" t="s">
        <v>1234</v>
      </c>
      <c r="L184" s="653">
        <v>26.805</v>
      </c>
      <c r="M184" s="653">
        <v>10</v>
      </c>
      <c r="N184" s="654">
        <v>268.05</v>
      </c>
    </row>
    <row r="185" spans="1:14" ht="14.4" customHeight="1" x14ac:dyDescent="0.3">
      <c r="A185" s="649" t="s">
        <v>575</v>
      </c>
      <c r="B185" s="650" t="s">
        <v>576</v>
      </c>
      <c r="C185" s="651" t="s">
        <v>582</v>
      </c>
      <c r="D185" s="652" t="s">
        <v>1757</v>
      </c>
      <c r="E185" s="651" t="s">
        <v>1227</v>
      </c>
      <c r="F185" s="652" t="s">
        <v>1762</v>
      </c>
      <c r="G185" s="651" t="s">
        <v>604</v>
      </c>
      <c r="H185" s="651" t="s">
        <v>1235</v>
      </c>
      <c r="I185" s="651" t="s">
        <v>1236</v>
      </c>
      <c r="J185" s="651" t="s">
        <v>1237</v>
      </c>
      <c r="K185" s="651" t="s">
        <v>1238</v>
      </c>
      <c r="L185" s="653">
        <v>34.090000000000003</v>
      </c>
      <c r="M185" s="653">
        <v>2</v>
      </c>
      <c r="N185" s="654">
        <v>68.180000000000007</v>
      </c>
    </row>
    <row r="186" spans="1:14" ht="14.4" customHeight="1" x14ac:dyDescent="0.3">
      <c r="A186" s="649" t="s">
        <v>575</v>
      </c>
      <c r="B186" s="650" t="s">
        <v>576</v>
      </c>
      <c r="C186" s="651" t="s">
        <v>582</v>
      </c>
      <c r="D186" s="652" t="s">
        <v>1757</v>
      </c>
      <c r="E186" s="651" t="s">
        <v>1227</v>
      </c>
      <c r="F186" s="652" t="s">
        <v>1762</v>
      </c>
      <c r="G186" s="651" t="s">
        <v>604</v>
      </c>
      <c r="H186" s="651" t="s">
        <v>1239</v>
      </c>
      <c r="I186" s="651" t="s">
        <v>1240</v>
      </c>
      <c r="J186" s="651" t="s">
        <v>1241</v>
      </c>
      <c r="K186" s="651" t="s">
        <v>1242</v>
      </c>
      <c r="L186" s="653">
        <v>148.96992229607477</v>
      </c>
      <c r="M186" s="653">
        <v>10</v>
      </c>
      <c r="N186" s="654">
        <v>1489.6992229607476</v>
      </c>
    </row>
    <row r="187" spans="1:14" ht="14.4" customHeight="1" x14ac:dyDescent="0.3">
      <c r="A187" s="649" t="s">
        <v>575</v>
      </c>
      <c r="B187" s="650" t="s">
        <v>576</v>
      </c>
      <c r="C187" s="651" t="s">
        <v>582</v>
      </c>
      <c r="D187" s="652" t="s">
        <v>1757</v>
      </c>
      <c r="E187" s="651" t="s">
        <v>1227</v>
      </c>
      <c r="F187" s="652" t="s">
        <v>1762</v>
      </c>
      <c r="G187" s="651" t="s">
        <v>604</v>
      </c>
      <c r="H187" s="651" t="s">
        <v>1243</v>
      </c>
      <c r="I187" s="651" t="s">
        <v>1244</v>
      </c>
      <c r="J187" s="651" t="s">
        <v>1245</v>
      </c>
      <c r="K187" s="651" t="s">
        <v>1246</v>
      </c>
      <c r="L187" s="653">
        <v>33.13095238095238</v>
      </c>
      <c r="M187" s="653">
        <v>21</v>
      </c>
      <c r="N187" s="654">
        <v>695.75</v>
      </c>
    </row>
    <row r="188" spans="1:14" ht="14.4" customHeight="1" x14ac:dyDescent="0.3">
      <c r="A188" s="649" t="s">
        <v>575</v>
      </c>
      <c r="B188" s="650" t="s">
        <v>576</v>
      </c>
      <c r="C188" s="651" t="s">
        <v>582</v>
      </c>
      <c r="D188" s="652" t="s">
        <v>1757</v>
      </c>
      <c r="E188" s="651" t="s">
        <v>1227</v>
      </c>
      <c r="F188" s="652" t="s">
        <v>1762</v>
      </c>
      <c r="G188" s="651" t="s">
        <v>604</v>
      </c>
      <c r="H188" s="651" t="s">
        <v>1247</v>
      </c>
      <c r="I188" s="651" t="s">
        <v>1248</v>
      </c>
      <c r="J188" s="651" t="s">
        <v>1249</v>
      </c>
      <c r="K188" s="651" t="s">
        <v>1250</v>
      </c>
      <c r="L188" s="653">
        <v>434.04023598399237</v>
      </c>
      <c r="M188" s="653">
        <v>6.8000000000000007</v>
      </c>
      <c r="N188" s="654">
        <v>2951.4736046911485</v>
      </c>
    </row>
    <row r="189" spans="1:14" ht="14.4" customHeight="1" x14ac:dyDescent="0.3">
      <c r="A189" s="649" t="s">
        <v>575</v>
      </c>
      <c r="B189" s="650" t="s">
        <v>576</v>
      </c>
      <c r="C189" s="651" t="s">
        <v>582</v>
      </c>
      <c r="D189" s="652" t="s">
        <v>1757</v>
      </c>
      <c r="E189" s="651" t="s">
        <v>1227</v>
      </c>
      <c r="F189" s="652" t="s">
        <v>1762</v>
      </c>
      <c r="G189" s="651" t="s">
        <v>604</v>
      </c>
      <c r="H189" s="651" t="s">
        <v>1251</v>
      </c>
      <c r="I189" s="651" t="s">
        <v>1252</v>
      </c>
      <c r="J189" s="651" t="s">
        <v>1253</v>
      </c>
      <c r="K189" s="651" t="s">
        <v>1254</v>
      </c>
      <c r="L189" s="653">
        <v>181.81427427759044</v>
      </c>
      <c r="M189" s="653">
        <v>49</v>
      </c>
      <c r="N189" s="654">
        <v>8908.8994396019316</v>
      </c>
    </row>
    <row r="190" spans="1:14" ht="14.4" customHeight="1" x14ac:dyDescent="0.3">
      <c r="A190" s="649" t="s">
        <v>575</v>
      </c>
      <c r="B190" s="650" t="s">
        <v>576</v>
      </c>
      <c r="C190" s="651" t="s">
        <v>582</v>
      </c>
      <c r="D190" s="652" t="s">
        <v>1757</v>
      </c>
      <c r="E190" s="651" t="s">
        <v>1227</v>
      </c>
      <c r="F190" s="652" t="s">
        <v>1762</v>
      </c>
      <c r="G190" s="651" t="s">
        <v>604</v>
      </c>
      <c r="H190" s="651" t="s">
        <v>1255</v>
      </c>
      <c r="I190" s="651" t="s">
        <v>1256</v>
      </c>
      <c r="J190" s="651" t="s">
        <v>1257</v>
      </c>
      <c r="K190" s="651" t="s">
        <v>1258</v>
      </c>
      <c r="L190" s="653">
        <v>1111.6611374012559</v>
      </c>
      <c r="M190" s="653">
        <v>10.162999999999998</v>
      </c>
      <c r="N190" s="654">
        <v>11297.812139408961</v>
      </c>
    </row>
    <row r="191" spans="1:14" ht="14.4" customHeight="1" x14ac:dyDescent="0.3">
      <c r="A191" s="649" t="s">
        <v>575</v>
      </c>
      <c r="B191" s="650" t="s">
        <v>576</v>
      </c>
      <c r="C191" s="651" t="s">
        <v>582</v>
      </c>
      <c r="D191" s="652" t="s">
        <v>1757</v>
      </c>
      <c r="E191" s="651" t="s">
        <v>1227</v>
      </c>
      <c r="F191" s="652" t="s">
        <v>1762</v>
      </c>
      <c r="G191" s="651" t="s">
        <v>604</v>
      </c>
      <c r="H191" s="651" t="s">
        <v>1259</v>
      </c>
      <c r="I191" s="651" t="s">
        <v>1260</v>
      </c>
      <c r="J191" s="651" t="s">
        <v>1261</v>
      </c>
      <c r="K191" s="651" t="s">
        <v>1262</v>
      </c>
      <c r="L191" s="653">
        <v>108.10455770012835</v>
      </c>
      <c r="M191" s="653">
        <v>52.2</v>
      </c>
      <c r="N191" s="654">
        <v>5643.0579119467002</v>
      </c>
    </row>
    <row r="192" spans="1:14" ht="14.4" customHeight="1" x14ac:dyDescent="0.3">
      <c r="A192" s="649" t="s">
        <v>575</v>
      </c>
      <c r="B192" s="650" t="s">
        <v>576</v>
      </c>
      <c r="C192" s="651" t="s">
        <v>582</v>
      </c>
      <c r="D192" s="652" t="s">
        <v>1757</v>
      </c>
      <c r="E192" s="651" t="s">
        <v>1227</v>
      </c>
      <c r="F192" s="652" t="s">
        <v>1762</v>
      </c>
      <c r="G192" s="651" t="s">
        <v>604</v>
      </c>
      <c r="H192" s="651" t="s">
        <v>1263</v>
      </c>
      <c r="I192" s="651" t="s">
        <v>1264</v>
      </c>
      <c r="J192" s="651" t="s">
        <v>1265</v>
      </c>
      <c r="K192" s="651" t="s">
        <v>1266</v>
      </c>
      <c r="L192" s="653">
        <v>2899.2097208312207</v>
      </c>
      <c r="M192" s="653">
        <v>7.1999999999999993</v>
      </c>
      <c r="N192" s="654">
        <v>20874.309989984788</v>
      </c>
    </row>
    <row r="193" spans="1:14" ht="14.4" customHeight="1" x14ac:dyDescent="0.3">
      <c r="A193" s="649" t="s">
        <v>575</v>
      </c>
      <c r="B193" s="650" t="s">
        <v>576</v>
      </c>
      <c r="C193" s="651" t="s">
        <v>582</v>
      </c>
      <c r="D193" s="652" t="s">
        <v>1757</v>
      </c>
      <c r="E193" s="651" t="s">
        <v>1227</v>
      </c>
      <c r="F193" s="652" t="s">
        <v>1762</v>
      </c>
      <c r="G193" s="651" t="s">
        <v>604</v>
      </c>
      <c r="H193" s="651" t="s">
        <v>1267</v>
      </c>
      <c r="I193" s="651" t="s">
        <v>1268</v>
      </c>
      <c r="J193" s="651" t="s">
        <v>1269</v>
      </c>
      <c r="K193" s="651" t="s">
        <v>1270</v>
      </c>
      <c r="L193" s="653">
        <v>117.06355018887851</v>
      </c>
      <c r="M193" s="653">
        <v>8</v>
      </c>
      <c r="N193" s="654">
        <v>936.50840151102807</v>
      </c>
    </row>
    <row r="194" spans="1:14" ht="14.4" customHeight="1" x14ac:dyDescent="0.3">
      <c r="A194" s="649" t="s">
        <v>575</v>
      </c>
      <c r="B194" s="650" t="s">
        <v>576</v>
      </c>
      <c r="C194" s="651" t="s">
        <v>582</v>
      </c>
      <c r="D194" s="652" t="s">
        <v>1757</v>
      </c>
      <c r="E194" s="651" t="s">
        <v>1227</v>
      </c>
      <c r="F194" s="652" t="s">
        <v>1762</v>
      </c>
      <c r="G194" s="651" t="s">
        <v>604</v>
      </c>
      <c r="H194" s="651" t="s">
        <v>1271</v>
      </c>
      <c r="I194" s="651" t="s">
        <v>1272</v>
      </c>
      <c r="J194" s="651" t="s">
        <v>1273</v>
      </c>
      <c r="K194" s="651" t="s">
        <v>1274</v>
      </c>
      <c r="L194" s="653">
        <v>86.570000000000007</v>
      </c>
      <c r="M194" s="653">
        <v>1</v>
      </c>
      <c r="N194" s="654">
        <v>86.570000000000007</v>
      </c>
    </row>
    <row r="195" spans="1:14" ht="14.4" customHeight="1" x14ac:dyDescent="0.3">
      <c r="A195" s="649" t="s">
        <v>575</v>
      </c>
      <c r="B195" s="650" t="s">
        <v>576</v>
      </c>
      <c r="C195" s="651" t="s">
        <v>582</v>
      </c>
      <c r="D195" s="652" t="s">
        <v>1757</v>
      </c>
      <c r="E195" s="651" t="s">
        <v>1227</v>
      </c>
      <c r="F195" s="652" t="s">
        <v>1762</v>
      </c>
      <c r="G195" s="651" t="s">
        <v>604</v>
      </c>
      <c r="H195" s="651" t="s">
        <v>1275</v>
      </c>
      <c r="I195" s="651" t="s">
        <v>1276</v>
      </c>
      <c r="J195" s="651" t="s">
        <v>1277</v>
      </c>
      <c r="K195" s="651" t="s">
        <v>1278</v>
      </c>
      <c r="L195" s="653">
        <v>149.99131314999678</v>
      </c>
      <c r="M195" s="653">
        <v>148</v>
      </c>
      <c r="N195" s="654">
        <v>22198.714346199526</v>
      </c>
    </row>
    <row r="196" spans="1:14" ht="14.4" customHeight="1" x14ac:dyDescent="0.3">
      <c r="A196" s="649" t="s">
        <v>575</v>
      </c>
      <c r="B196" s="650" t="s">
        <v>576</v>
      </c>
      <c r="C196" s="651" t="s">
        <v>582</v>
      </c>
      <c r="D196" s="652" t="s">
        <v>1757</v>
      </c>
      <c r="E196" s="651" t="s">
        <v>1227</v>
      </c>
      <c r="F196" s="652" t="s">
        <v>1762</v>
      </c>
      <c r="G196" s="651" t="s">
        <v>604</v>
      </c>
      <c r="H196" s="651" t="s">
        <v>1279</v>
      </c>
      <c r="I196" s="651" t="s">
        <v>1280</v>
      </c>
      <c r="J196" s="651" t="s">
        <v>1281</v>
      </c>
      <c r="K196" s="651" t="s">
        <v>1282</v>
      </c>
      <c r="L196" s="653">
        <v>37.619999999999997</v>
      </c>
      <c r="M196" s="653">
        <v>81</v>
      </c>
      <c r="N196" s="654">
        <v>3047.22</v>
      </c>
    </row>
    <row r="197" spans="1:14" ht="14.4" customHeight="1" x14ac:dyDescent="0.3">
      <c r="A197" s="649" t="s">
        <v>575</v>
      </c>
      <c r="B197" s="650" t="s">
        <v>576</v>
      </c>
      <c r="C197" s="651" t="s">
        <v>582</v>
      </c>
      <c r="D197" s="652" t="s">
        <v>1757</v>
      </c>
      <c r="E197" s="651" t="s">
        <v>1227</v>
      </c>
      <c r="F197" s="652" t="s">
        <v>1762</v>
      </c>
      <c r="G197" s="651" t="s">
        <v>604</v>
      </c>
      <c r="H197" s="651" t="s">
        <v>1283</v>
      </c>
      <c r="I197" s="651" t="s">
        <v>1284</v>
      </c>
      <c r="J197" s="651" t="s">
        <v>1285</v>
      </c>
      <c r="K197" s="651" t="s">
        <v>1286</v>
      </c>
      <c r="L197" s="653">
        <v>517.5</v>
      </c>
      <c r="M197" s="653">
        <v>2.1</v>
      </c>
      <c r="N197" s="654">
        <v>1086.75</v>
      </c>
    </row>
    <row r="198" spans="1:14" ht="14.4" customHeight="1" x14ac:dyDescent="0.3">
      <c r="A198" s="649" t="s">
        <v>575</v>
      </c>
      <c r="B198" s="650" t="s">
        <v>576</v>
      </c>
      <c r="C198" s="651" t="s">
        <v>582</v>
      </c>
      <c r="D198" s="652" t="s">
        <v>1757</v>
      </c>
      <c r="E198" s="651" t="s">
        <v>1227</v>
      </c>
      <c r="F198" s="652" t="s">
        <v>1762</v>
      </c>
      <c r="G198" s="651" t="s">
        <v>604</v>
      </c>
      <c r="H198" s="651" t="s">
        <v>1287</v>
      </c>
      <c r="I198" s="651" t="s">
        <v>1288</v>
      </c>
      <c r="J198" s="651" t="s">
        <v>1289</v>
      </c>
      <c r="K198" s="651" t="s">
        <v>1290</v>
      </c>
      <c r="L198" s="653">
        <v>11601.57</v>
      </c>
      <c r="M198" s="653">
        <v>2</v>
      </c>
      <c r="N198" s="654">
        <v>23203.14</v>
      </c>
    </row>
    <row r="199" spans="1:14" ht="14.4" customHeight="1" x14ac:dyDescent="0.3">
      <c r="A199" s="649" t="s">
        <v>575</v>
      </c>
      <c r="B199" s="650" t="s">
        <v>576</v>
      </c>
      <c r="C199" s="651" t="s">
        <v>582</v>
      </c>
      <c r="D199" s="652" t="s">
        <v>1757</v>
      </c>
      <c r="E199" s="651" t="s">
        <v>1227</v>
      </c>
      <c r="F199" s="652" t="s">
        <v>1762</v>
      </c>
      <c r="G199" s="651" t="s">
        <v>604</v>
      </c>
      <c r="H199" s="651" t="s">
        <v>1291</v>
      </c>
      <c r="I199" s="651" t="s">
        <v>1292</v>
      </c>
      <c r="J199" s="651" t="s">
        <v>1293</v>
      </c>
      <c r="K199" s="651" t="s">
        <v>1294</v>
      </c>
      <c r="L199" s="653">
        <v>955.03999999999974</v>
      </c>
      <c r="M199" s="653">
        <v>2</v>
      </c>
      <c r="N199" s="654">
        <v>1910.0799999999995</v>
      </c>
    </row>
    <row r="200" spans="1:14" ht="14.4" customHeight="1" x14ac:dyDescent="0.3">
      <c r="A200" s="649" t="s">
        <v>575</v>
      </c>
      <c r="B200" s="650" t="s">
        <v>576</v>
      </c>
      <c r="C200" s="651" t="s">
        <v>582</v>
      </c>
      <c r="D200" s="652" t="s">
        <v>1757</v>
      </c>
      <c r="E200" s="651" t="s">
        <v>1227</v>
      </c>
      <c r="F200" s="652" t="s">
        <v>1762</v>
      </c>
      <c r="G200" s="651" t="s">
        <v>604</v>
      </c>
      <c r="H200" s="651" t="s">
        <v>1295</v>
      </c>
      <c r="I200" s="651" t="s">
        <v>1295</v>
      </c>
      <c r="J200" s="651" t="s">
        <v>1296</v>
      </c>
      <c r="K200" s="651" t="s">
        <v>1297</v>
      </c>
      <c r="L200" s="653">
        <v>1495.0000000000002</v>
      </c>
      <c r="M200" s="653">
        <v>1.6</v>
      </c>
      <c r="N200" s="654">
        <v>2392.0000000000005</v>
      </c>
    </row>
    <row r="201" spans="1:14" ht="14.4" customHeight="1" x14ac:dyDescent="0.3">
      <c r="A201" s="649" t="s">
        <v>575</v>
      </c>
      <c r="B201" s="650" t="s">
        <v>576</v>
      </c>
      <c r="C201" s="651" t="s">
        <v>582</v>
      </c>
      <c r="D201" s="652" t="s">
        <v>1757</v>
      </c>
      <c r="E201" s="651" t="s">
        <v>1227</v>
      </c>
      <c r="F201" s="652" t="s">
        <v>1762</v>
      </c>
      <c r="G201" s="651" t="s">
        <v>604</v>
      </c>
      <c r="H201" s="651" t="s">
        <v>1298</v>
      </c>
      <c r="I201" s="651" t="s">
        <v>1298</v>
      </c>
      <c r="J201" s="651" t="s">
        <v>1299</v>
      </c>
      <c r="K201" s="651" t="s">
        <v>1300</v>
      </c>
      <c r="L201" s="653">
        <v>1077.900357142857</v>
      </c>
      <c r="M201" s="653">
        <v>14</v>
      </c>
      <c r="N201" s="654">
        <v>15090.605</v>
      </c>
    </row>
    <row r="202" spans="1:14" ht="14.4" customHeight="1" x14ac:dyDescent="0.3">
      <c r="A202" s="649" t="s">
        <v>575</v>
      </c>
      <c r="B202" s="650" t="s">
        <v>576</v>
      </c>
      <c r="C202" s="651" t="s">
        <v>582</v>
      </c>
      <c r="D202" s="652" t="s">
        <v>1757</v>
      </c>
      <c r="E202" s="651" t="s">
        <v>1227</v>
      </c>
      <c r="F202" s="652" t="s">
        <v>1762</v>
      </c>
      <c r="G202" s="651" t="s">
        <v>1100</v>
      </c>
      <c r="H202" s="651" t="s">
        <v>1301</v>
      </c>
      <c r="I202" s="651" t="s">
        <v>1302</v>
      </c>
      <c r="J202" s="651" t="s">
        <v>1303</v>
      </c>
      <c r="K202" s="651" t="s">
        <v>1304</v>
      </c>
      <c r="L202" s="653">
        <v>88.543453566778041</v>
      </c>
      <c r="M202" s="653">
        <v>435</v>
      </c>
      <c r="N202" s="654">
        <v>38516.402301548449</v>
      </c>
    </row>
    <row r="203" spans="1:14" ht="14.4" customHeight="1" x14ac:dyDescent="0.3">
      <c r="A203" s="649" t="s">
        <v>575</v>
      </c>
      <c r="B203" s="650" t="s">
        <v>576</v>
      </c>
      <c r="C203" s="651" t="s">
        <v>582</v>
      </c>
      <c r="D203" s="652" t="s">
        <v>1757</v>
      </c>
      <c r="E203" s="651" t="s">
        <v>1227</v>
      </c>
      <c r="F203" s="652" t="s">
        <v>1762</v>
      </c>
      <c r="G203" s="651" t="s">
        <v>1100</v>
      </c>
      <c r="H203" s="651" t="s">
        <v>1305</v>
      </c>
      <c r="I203" s="651" t="s">
        <v>1306</v>
      </c>
      <c r="J203" s="651" t="s">
        <v>1253</v>
      </c>
      <c r="K203" s="651" t="s">
        <v>1307</v>
      </c>
      <c r="L203" s="653">
        <v>45.840502502021991</v>
      </c>
      <c r="M203" s="653">
        <v>670</v>
      </c>
      <c r="N203" s="654">
        <v>30713.136676354734</v>
      </c>
    </row>
    <row r="204" spans="1:14" ht="14.4" customHeight="1" x14ac:dyDescent="0.3">
      <c r="A204" s="649" t="s">
        <v>575</v>
      </c>
      <c r="B204" s="650" t="s">
        <v>576</v>
      </c>
      <c r="C204" s="651" t="s">
        <v>582</v>
      </c>
      <c r="D204" s="652" t="s">
        <v>1757</v>
      </c>
      <c r="E204" s="651" t="s">
        <v>1227</v>
      </c>
      <c r="F204" s="652" t="s">
        <v>1762</v>
      </c>
      <c r="G204" s="651" t="s">
        <v>1100</v>
      </c>
      <c r="H204" s="651" t="s">
        <v>1308</v>
      </c>
      <c r="I204" s="651" t="s">
        <v>1309</v>
      </c>
      <c r="J204" s="651" t="s">
        <v>1310</v>
      </c>
      <c r="K204" s="651" t="s">
        <v>1311</v>
      </c>
      <c r="L204" s="653">
        <v>138.22510029589134</v>
      </c>
      <c r="M204" s="653">
        <v>4</v>
      </c>
      <c r="N204" s="654">
        <v>552.90040118356535</v>
      </c>
    </row>
    <row r="205" spans="1:14" ht="14.4" customHeight="1" x14ac:dyDescent="0.3">
      <c r="A205" s="649" t="s">
        <v>575</v>
      </c>
      <c r="B205" s="650" t="s">
        <v>576</v>
      </c>
      <c r="C205" s="651" t="s">
        <v>582</v>
      </c>
      <c r="D205" s="652" t="s">
        <v>1757</v>
      </c>
      <c r="E205" s="651" t="s">
        <v>1227</v>
      </c>
      <c r="F205" s="652" t="s">
        <v>1762</v>
      </c>
      <c r="G205" s="651" t="s">
        <v>1100</v>
      </c>
      <c r="H205" s="651" t="s">
        <v>1312</v>
      </c>
      <c r="I205" s="651" t="s">
        <v>1313</v>
      </c>
      <c r="J205" s="651" t="s">
        <v>1314</v>
      </c>
      <c r="K205" s="651" t="s">
        <v>1311</v>
      </c>
      <c r="L205" s="653">
        <v>57.36998778014889</v>
      </c>
      <c r="M205" s="653">
        <v>9</v>
      </c>
      <c r="N205" s="654">
        <v>516.32989002134002</v>
      </c>
    </row>
    <row r="206" spans="1:14" ht="14.4" customHeight="1" x14ac:dyDescent="0.3">
      <c r="A206" s="649" t="s">
        <v>575</v>
      </c>
      <c r="B206" s="650" t="s">
        <v>576</v>
      </c>
      <c r="C206" s="651" t="s">
        <v>582</v>
      </c>
      <c r="D206" s="652" t="s">
        <v>1757</v>
      </c>
      <c r="E206" s="651" t="s">
        <v>1227</v>
      </c>
      <c r="F206" s="652" t="s">
        <v>1762</v>
      </c>
      <c r="G206" s="651" t="s">
        <v>1100</v>
      </c>
      <c r="H206" s="651" t="s">
        <v>1315</v>
      </c>
      <c r="I206" s="651" t="s">
        <v>1316</v>
      </c>
      <c r="J206" s="651" t="s">
        <v>1317</v>
      </c>
      <c r="K206" s="651" t="s">
        <v>1266</v>
      </c>
      <c r="L206" s="653">
        <v>215.7364340845393</v>
      </c>
      <c r="M206" s="653">
        <v>72.399999999999764</v>
      </c>
      <c r="N206" s="654">
        <v>15619.317827720593</v>
      </c>
    </row>
    <row r="207" spans="1:14" ht="14.4" customHeight="1" x14ac:dyDescent="0.3">
      <c r="A207" s="649" t="s">
        <v>575</v>
      </c>
      <c r="B207" s="650" t="s">
        <v>576</v>
      </c>
      <c r="C207" s="651" t="s">
        <v>582</v>
      </c>
      <c r="D207" s="652" t="s">
        <v>1757</v>
      </c>
      <c r="E207" s="651" t="s">
        <v>1227</v>
      </c>
      <c r="F207" s="652" t="s">
        <v>1762</v>
      </c>
      <c r="G207" s="651" t="s">
        <v>1100</v>
      </c>
      <c r="H207" s="651" t="s">
        <v>1318</v>
      </c>
      <c r="I207" s="651" t="s">
        <v>1319</v>
      </c>
      <c r="J207" s="651" t="s">
        <v>1320</v>
      </c>
      <c r="K207" s="651" t="s">
        <v>1321</v>
      </c>
      <c r="L207" s="653">
        <v>75.220084672356137</v>
      </c>
      <c r="M207" s="653">
        <v>10</v>
      </c>
      <c r="N207" s="654">
        <v>752.20084672356143</v>
      </c>
    </row>
    <row r="208" spans="1:14" ht="14.4" customHeight="1" x14ac:dyDescent="0.3">
      <c r="A208" s="649" t="s">
        <v>575</v>
      </c>
      <c r="B208" s="650" t="s">
        <v>576</v>
      </c>
      <c r="C208" s="651" t="s">
        <v>582</v>
      </c>
      <c r="D208" s="652" t="s">
        <v>1757</v>
      </c>
      <c r="E208" s="651" t="s">
        <v>1227</v>
      </c>
      <c r="F208" s="652" t="s">
        <v>1762</v>
      </c>
      <c r="G208" s="651" t="s">
        <v>1100</v>
      </c>
      <c r="H208" s="651" t="s">
        <v>1322</v>
      </c>
      <c r="I208" s="651" t="s">
        <v>1323</v>
      </c>
      <c r="J208" s="651" t="s">
        <v>1324</v>
      </c>
      <c r="K208" s="651" t="s">
        <v>1325</v>
      </c>
      <c r="L208" s="653">
        <v>104.419981233705</v>
      </c>
      <c r="M208" s="653">
        <v>16</v>
      </c>
      <c r="N208" s="654">
        <v>1670.71969973928</v>
      </c>
    </row>
    <row r="209" spans="1:14" ht="14.4" customHeight="1" x14ac:dyDescent="0.3">
      <c r="A209" s="649" t="s">
        <v>575</v>
      </c>
      <c r="B209" s="650" t="s">
        <v>576</v>
      </c>
      <c r="C209" s="651" t="s">
        <v>582</v>
      </c>
      <c r="D209" s="652" t="s">
        <v>1757</v>
      </c>
      <c r="E209" s="651" t="s">
        <v>1227</v>
      </c>
      <c r="F209" s="652" t="s">
        <v>1762</v>
      </c>
      <c r="G209" s="651" t="s">
        <v>1100</v>
      </c>
      <c r="H209" s="651" t="s">
        <v>1326</v>
      </c>
      <c r="I209" s="651" t="s">
        <v>1327</v>
      </c>
      <c r="J209" s="651" t="s">
        <v>1328</v>
      </c>
      <c r="K209" s="651" t="s">
        <v>1329</v>
      </c>
      <c r="L209" s="653">
        <v>60.029999999999994</v>
      </c>
      <c r="M209" s="653">
        <v>2</v>
      </c>
      <c r="N209" s="654">
        <v>120.05999999999999</v>
      </c>
    </row>
    <row r="210" spans="1:14" ht="14.4" customHeight="1" x14ac:dyDescent="0.3">
      <c r="A210" s="649" t="s">
        <v>575</v>
      </c>
      <c r="B210" s="650" t="s">
        <v>576</v>
      </c>
      <c r="C210" s="651" t="s">
        <v>582</v>
      </c>
      <c r="D210" s="652" t="s">
        <v>1757</v>
      </c>
      <c r="E210" s="651" t="s">
        <v>1227</v>
      </c>
      <c r="F210" s="652" t="s">
        <v>1762</v>
      </c>
      <c r="G210" s="651" t="s">
        <v>1100</v>
      </c>
      <c r="H210" s="651" t="s">
        <v>1330</v>
      </c>
      <c r="I210" s="651" t="s">
        <v>1331</v>
      </c>
      <c r="J210" s="651" t="s">
        <v>1332</v>
      </c>
      <c r="K210" s="651" t="s">
        <v>1333</v>
      </c>
      <c r="L210" s="653">
        <v>12588.411666666669</v>
      </c>
      <c r="M210" s="653">
        <v>0.6</v>
      </c>
      <c r="N210" s="654">
        <v>7553.0470000000005</v>
      </c>
    </row>
    <row r="211" spans="1:14" ht="14.4" customHeight="1" x14ac:dyDescent="0.3">
      <c r="A211" s="649" t="s">
        <v>575</v>
      </c>
      <c r="B211" s="650" t="s">
        <v>576</v>
      </c>
      <c r="C211" s="651" t="s">
        <v>582</v>
      </c>
      <c r="D211" s="652" t="s">
        <v>1757</v>
      </c>
      <c r="E211" s="651" t="s">
        <v>1334</v>
      </c>
      <c r="F211" s="652" t="s">
        <v>1763</v>
      </c>
      <c r="G211" s="651" t="s">
        <v>604</v>
      </c>
      <c r="H211" s="651" t="s">
        <v>1335</v>
      </c>
      <c r="I211" s="651" t="s">
        <v>1336</v>
      </c>
      <c r="J211" s="651" t="s">
        <v>1337</v>
      </c>
      <c r="K211" s="651" t="s">
        <v>1338</v>
      </c>
      <c r="L211" s="653">
        <v>91.330000000000013</v>
      </c>
      <c r="M211" s="653">
        <v>2</v>
      </c>
      <c r="N211" s="654">
        <v>182.66000000000003</v>
      </c>
    </row>
    <row r="212" spans="1:14" ht="14.4" customHeight="1" x14ac:dyDescent="0.3">
      <c r="A212" s="649" t="s">
        <v>575</v>
      </c>
      <c r="B212" s="650" t="s">
        <v>576</v>
      </c>
      <c r="C212" s="651" t="s">
        <v>582</v>
      </c>
      <c r="D212" s="652" t="s">
        <v>1757</v>
      </c>
      <c r="E212" s="651" t="s">
        <v>1334</v>
      </c>
      <c r="F212" s="652" t="s">
        <v>1763</v>
      </c>
      <c r="G212" s="651" t="s">
        <v>604</v>
      </c>
      <c r="H212" s="651" t="s">
        <v>1339</v>
      </c>
      <c r="I212" s="651" t="s">
        <v>1340</v>
      </c>
      <c r="J212" s="651" t="s">
        <v>1341</v>
      </c>
      <c r="K212" s="651" t="s">
        <v>1342</v>
      </c>
      <c r="L212" s="653">
        <v>93.325047843073918</v>
      </c>
      <c r="M212" s="653">
        <v>2</v>
      </c>
      <c r="N212" s="654">
        <v>186.65009568614784</v>
      </c>
    </row>
    <row r="213" spans="1:14" ht="14.4" customHeight="1" x14ac:dyDescent="0.3">
      <c r="A213" s="649" t="s">
        <v>575</v>
      </c>
      <c r="B213" s="650" t="s">
        <v>576</v>
      </c>
      <c r="C213" s="651" t="s">
        <v>582</v>
      </c>
      <c r="D213" s="652" t="s">
        <v>1757</v>
      </c>
      <c r="E213" s="651" t="s">
        <v>1334</v>
      </c>
      <c r="F213" s="652" t="s">
        <v>1763</v>
      </c>
      <c r="G213" s="651" t="s">
        <v>604</v>
      </c>
      <c r="H213" s="651" t="s">
        <v>1343</v>
      </c>
      <c r="I213" s="651" t="s">
        <v>1344</v>
      </c>
      <c r="J213" s="651" t="s">
        <v>1345</v>
      </c>
      <c r="K213" s="651" t="s">
        <v>1346</v>
      </c>
      <c r="L213" s="653">
        <v>108.38000000000004</v>
      </c>
      <c r="M213" s="653">
        <v>1</v>
      </c>
      <c r="N213" s="654">
        <v>108.38000000000004</v>
      </c>
    </row>
    <row r="214" spans="1:14" ht="14.4" customHeight="1" x14ac:dyDescent="0.3">
      <c r="A214" s="649" t="s">
        <v>575</v>
      </c>
      <c r="B214" s="650" t="s">
        <v>576</v>
      </c>
      <c r="C214" s="651" t="s">
        <v>582</v>
      </c>
      <c r="D214" s="652" t="s">
        <v>1757</v>
      </c>
      <c r="E214" s="651" t="s">
        <v>1334</v>
      </c>
      <c r="F214" s="652" t="s">
        <v>1763</v>
      </c>
      <c r="G214" s="651" t="s">
        <v>604</v>
      </c>
      <c r="H214" s="651" t="s">
        <v>1347</v>
      </c>
      <c r="I214" s="651" t="s">
        <v>1348</v>
      </c>
      <c r="J214" s="651" t="s">
        <v>1349</v>
      </c>
      <c r="K214" s="651" t="s">
        <v>1350</v>
      </c>
      <c r="L214" s="653">
        <v>41.32</v>
      </c>
      <c r="M214" s="653">
        <v>1</v>
      </c>
      <c r="N214" s="654">
        <v>41.32</v>
      </c>
    </row>
    <row r="215" spans="1:14" ht="14.4" customHeight="1" x14ac:dyDescent="0.3">
      <c r="A215" s="649" t="s">
        <v>575</v>
      </c>
      <c r="B215" s="650" t="s">
        <v>576</v>
      </c>
      <c r="C215" s="651" t="s">
        <v>582</v>
      </c>
      <c r="D215" s="652" t="s">
        <v>1757</v>
      </c>
      <c r="E215" s="651" t="s">
        <v>1334</v>
      </c>
      <c r="F215" s="652" t="s">
        <v>1763</v>
      </c>
      <c r="G215" s="651" t="s">
        <v>1100</v>
      </c>
      <c r="H215" s="651" t="s">
        <v>1351</v>
      </c>
      <c r="I215" s="651" t="s">
        <v>1352</v>
      </c>
      <c r="J215" s="651" t="s">
        <v>1353</v>
      </c>
      <c r="K215" s="651"/>
      <c r="L215" s="653">
        <v>31.590000000000011</v>
      </c>
      <c r="M215" s="653">
        <v>5</v>
      </c>
      <c r="N215" s="654">
        <v>157.95000000000005</v>
      </c>
    </row>
    <row r="216" spans="1:14" ht="14.4" customHeight="1" x14ac:dyDescent="0.3">
      <c r="A216" s="649" t="s">
        <v>575</v>
      </c>
      <c r="B216" s="650" t="s">
        <v>576</v>
      </c>
      <c r="C216" s="651" t="s">
        <v>582</v>
      </c>
      <c r="D216" s="652" t="s">
        <v>1757</v>
      </c>
      <c r="E216" s="651" t="s">
        <v>1354</v>
      </c>
      <c r="F216" s="652" t="s">
        <v>1764</v>
      </c>
      <c r="G216" s="651"/>
      <c r="H216" s="651"/>
      <c r="I216" s="651" t="s">
        <v>1355</v>
      </c>
      <c r="J216" s="651" t="s">
        <v>1356</v>
      </c>
      <c r="K216" s="651"/>
      <c r="L216" s="653">
        <v>6817.2</v>
      </c>
      <c r="M216" s="653">
        <v>4</v>
      </c>
      <c r="N216" s="654">
        <v>27268.799999999999</v>
      </c>
    </row>
    <row r="217" spans="1:14" ht="14.4" customHeight="1" x14ac:dyDescent="0.3">
      <c r="A217" s="649" t="s">
        <v>575</v>
      </c>
      <c r="B217" s="650" t="s">
        <v>576</v>
      </c>
      <c r="C217" s="651" t="s">
        <v>587</v>
      </c>
      <c r="D217" s="652" t="s">
        <v>1758</v>
      </c>
      <c r="E217" s="651" t="s">
        <v>596</v>
      </c>
      <c r="F217" s="652" t="s">
        <v>1760</v>
      </c>
      <c r="G217" s="651" t="s">
        <v>604</v>
      </c>
      <c r="H217" s="651" t="s">
        <v>625</v>
      </c>
      <c r="I217" s="651" t="s">
        <v>626</v>
      </c>
      <c r="J217" s="651" t="s">
        <v>627</v>
      </c>
      <c r="K217" s="651" t="s">
        <v>628</v>
      </c>
      <c r="L217" s="653">
        <v>84.569999999999951</v>
      </c>
      <c r="M217" s="653">
        <v>1</v>
      </c>
      <c r="N217" s="654">
        <v>84.569999999999951</v>
      </c>
    </row>
    <row r="218" spans="1:14" ht="14.4" customHeight="1" x14ac:dyDescent="0.3">
      <c r="A218" s="649" t="s">
        <v>575</v>
      </c>
      <c r="B218" s="650" t="s">
        <v>576</v>
      </c>
      <c r="C218" s="651" t="s">
        <v>587</v>
      </c>
      <c r="D218" s="652" t="s">
        <v>1758</v>
      </c>
      <c r="E218" s="651" t="s">
        <v>596</v>
      </c>
      <c r="F218" s="652" t="s">
        <v>1760</v>
      </c>
      <c r="G218" s="651" t="s">
        <v>604</v>
      </c>
      <c r="H218" s="651" t="s">
        <v>633</v>
      </c>
      <c r="I218" s="651" t="s">
        <v>634</v>
      </c>
      <c r="J218" s="651" t="s">
        <v>635</v>
      </c>
      <c r="K218" s="651" t="s">
        <v>636</v>
      </c>
      <c r="L218" s="653">
        <v>170.28495009643089</v>
      </c>
      <c r="M218" s="653">
        <v>30</v>
      </c>
      <c r="N218" s="654">
        <v>5108.548502892927</v>
      </c>
    </row>
    <row r="219" spans="1:14" ht="14.4" customHeight="1" x14ac:dyDescent="0.3">
      <c r="A219" s="649" t="s">
        <v>575</v>
      </c>
      <c r="B219" s="650" t="s">
        <v>576</v>
      </c>
      <c r="C219" s="651" t="s">
        <v>587</v>
      </c>
      <c r="D219" s="652" t="s">
        <v>1758</v>
      </c>
      <c r="E219" s="651" t="s">
        <v>596</v>
      </c>
      <c r="F219" s="652" t="s">
        <v>1760</v>
      </c>
      <c r="G219" s="651" t="s">
        <v>604</v>
      </c>
      <c r="H219" s="651" t="s">
        <v>727</v>
      </c>
      <c r="I219" s="651" t="s">
        <v>728</v>
      </c>
      <c r="J219" s="651" t="s">
        <v>729</v>
      </c>
      <c r="K219" s="651" t="s">
        <v>730</v>
      </c>
      <c r="L219" s="653">
        <v>75.314999999999998</v>
      </c>
      <c r="M219" s="653">
        <v>10</v>
      </c>
      <c r="N219" s="654">
        <v>753.15</v>
      </c>
    </row>
    <row r="220" spans="1:14" ht="14.4" customHeight="1" x14ac:dyDescent="0.3">
      <c r="A220" s="649" t="s">
        <v>575</v>
      </c>
      <c r="B220" s="650" t="s">
        <v>576</v>
      </c>
      <c r="C220" s="651" t="s">
        <v>587</v>
      </c>
      <c r="D220" s="652" t="s">
        <v>1758</v>
      </c>
      <c r="E220" s="651" t="s">
        <v>596</v>
      </c>
      <c r="F220" s="652" t="s">
        <v>1760</v>
      </c>
      <c r="G220" s="651" t="s">
        <v>604</v>
      </c>
      <c r="H220" s="651" t="s">
        <v>1357</v>
      </c>
      <c r="I220" s="651" t="s">
        <v>1358</v>
      </c>
      <c r="J220" s="651" t="s">
        <v>1359</v>
      </c>
      <c r="K220" s="651" t="s">
        <v>1360</v>
      </c>
      <c r="L220" s="653">
        <v>87.649805514302741</v>
      </c>
      <c r="M220" s="653">
        <v>1</v>
      </c>
      <c r="N220" s="654">
        <v>87.649805514302741</v>
      </c>
    </row>
    <row r="221" spans="1:14" ht="14.4" customHeight="1" x14ac:dyDescent="0.3">
      <c r="A221" s="649" t="s">
        <v>575</v>
      </c>
      <c r="B221" s="650" t="s">
        <v>576</v>
      </c>
      <c r="C221" s="651" t="s">
        <v>587</v>
      </c>
      <c r="D221" s="652" t="s">
        <v>1758</v>
      </c>
      <c r="E221" s="651" t="s">
        <v>596</v>
      </c>
      <c r="F221" s="652" t="s">
        <v>1760</v>
      </c>
      <c r="G221" s="651" t="s">
        <v>604</v>
      </c>
      <c r="H221" s="651" t="s">
        <v>785</v>
      </c>
      <c r="I221" s="651" t="s">
        <v>237</v>
      </c>
      <c r="J221" s="651" t="s">
        <v>786</v>
      </c>
      <c r="K221" s="651"/>
      <c r="L221" s="653">
        <v>97.320300210509529</v>
      </c>
      <c r="M221" s="653">
        <v>13</v>
      </c>
      <c r="N221" s="654">
        <v>1265.1639027366239</v>
      </c>
    </row>
    <row r="222" spans="1:14" ht="14.4" customHeight="1" x14ac:dyDescent="0.3">
      <c r="A222" s="649" t="s">
        <v>575</v>
      </c>
      <c r="B222" s="650" t="s">
        <v>576</v>
      </c>
      <c r="C222" s="651" t="s">
        <v>587</v>
      </c>
      <c r="D222" s="652" t="s">
        <v>1758</v>
      </c>
      <c r="E222" s="651" t="s">
        <v>596</v>
      </c>
      <c r="F222" s="652" t="s">
        <v>1760</v>
      </c>
      <c r="G222" s="651" t="s">
        <v>604</v>
      </c>
      <c r="H222" s="651" t="s">
        <v>840</v>
      </c>
      <c r="I222" s="651" t="s">
        <v>237</v>
      </c>
      <c r="J222" s="651" t="s">
        <v>841</v>
      </c>
      <c r="K222" s="651"/>
      <c r="L222" s="653">
        <v>191.13041489539157</v>
      </c>
      <c r="M222" s="653">
        <v>12</v>
      </c>
      <c r="N222" s="654">
        <v>2293.5649787446987</v>
      </c>
    </row>
    <row r="223" spans="1:14" ht="14.4" customHeight="1" x14ac:dyDescent="0.3">
      <c r="A223" s="649" t="s">
        <v>575</v>
      </c>
      <c r="B223" s="650" t="s">
        <v>576</v>
      </c>
      <c r="C223" s="651" t="s">
        <v>587</v>
      </c>
      <c r="D223" s="652" t="s">
        <v>1758</v>
      </c>
      <c r="E223" s="651" t="s">
        <v>596</v>
      </c>
      <c r="F223" s="652" t="s">
        <v>1760</v>
      </c>
      <c r="G223" s="651" t="s">
        <v>604</v>
      </c>
      <c r="H223" s="651" t="s">
        <v>854</v>
      </c>
      <c r="I223" s="651" t="s">
        <v>855</v>
      </c>
      <c r="J223" s="651" t="s">
        <v>856</v>
      </c>
      <c r="K223" s="651" t="s">
        <v>857</v>
      </c>
      <c r="L223" s="653">
        <v>112.38</v>
      </c>
      <c r="M223" s="653">
        <v>1</v>
      </c>
      <c r="N223" s="654">
        <v>112.38</v>
      </c>
    </row>
    <row r="224" spans="1:14" ht="14.4" customHeight="1" x14ac:dyDescent="0.3">
      <c r="A224" s="649" t="s">
        <v>575</v>
      </c>
      <c r="B224" s="650" t="s">
        <v>576</v>
      </c>
      <c r="C224" s="651" t="s">
        <v>587</v>
      </c>
      <c r="D224" s="652" t="s">
        <v>1758</v>
      </c>
      <c r="E224" s="651" t="s">
        <v>596</v>
      </c>
      <c r="F224" s="652" t="s">
        <v>1760</v>
      </c>
      <c r="G224" s="651" t="s">
        <v>604</v>
      </c>
      <c r="H224" s="651" t="s">
        <v>882</v>
      </c>
      <c r="I224" s="651" t="s">
        <v>883</v>
      </c>
      <c r="J224" s="651" t="s">
        <v>706</v>
      </c>
      <c r="K224" s="651" t="s">
        <v>884</v>
      </c>
      <c r="L224" s="653">
        <v>60.349999751681203</v>
      </c>
      <c r="M224" s="653">
        <v>1</v>
      </c>
      <c r="N224" s="654">
        <v>60.349999751681203</v>
      </c>
    </row>
    <row r="225" spans="1:14" ht="14.4" customHeight="1" x14ac:dyDescent="0.3">
      <c r="A225" s="649" t="s">
        <v>575</v>
      </c>
      <c r="B225" s="650" t="s">
        <v>576</v>
      </c>
      <c r="C225" s="651" t="s">
        <v>587</v>
      </c>
      <c r="D225" s="652" t="s">
        <v>1758</v>
      </c>
      <c r="E225" s="651" t="s">
        <v>596</v>
      </c>
      <c r="F225" s="652" t="s">
        <v>1760</v>
      </c>
      <c r="G225" s="651" t="s">
        <v>604</v>
      </c>
      <c r="H225" s="651" t="s">
        <v>1361</v>
      </c>
      <c r="I225" s="651" t="s">
        <v>1362</v>
      </c>
      <c r="J225" s="651" t="s">
        <v>1363</v>
      </c>
      <c r="K225" s="651" t="s">
        <v>1364</v>
      </c>
      <c r="L225" s="653">
        <v>67.390103216291678</v>
      </c>
      <c r="M225" s="653">
        <v>6</v>
      </c>
      <c r="N225" s="654">
        <v>404.3406192977501</v>
      </c>
    </row>
    <row r="226" spans="1:14" ht="14.4" customHeight="1" x14ac:dyDescent="0.3">
      <c r="A226" s="649" t="s">
        <v>575</v>
      </c>
      <c r="B226" s="650" t="s">
        <v>576</v>
      </c>
      <c r="C226" s="651" t="s">
        <v>587</v>
      </c>
      <c r="D226" s="652" t="s">
        <v>1758</v>
      </c>
      <c r="E226" s="651" t="s">
        <v>596</v>
      </c>
      <c r="F226" s="652" t="s">
        <v>1760</v>
      </c>
      <c r="G226" s="651" t="s">
        <v>604</v>
      </c>
      <c r="H226" s="651" t="s">
        <v>1365</v>
      </c>
      <c r="I226" s="651" t="s">
        <v>237</v>
      </c>
      <c r="J226" s="651" t="s">
        <v>1366</v>
      </c>
      <c r="K226" s="651" t="s">
        <v>1367</v>
      </c>
      <c r="L226" s="653">
        <v>47.15</v>
      </c>
      <c r="M226" s="653">
        <v>1</v>
      </c>
      <c r="N226" s="654">
        <v>47.15</v>
      </c>
    </row>
    <row r="227" spans="1:14" ht="14.4" customHeight="1" x14ac:dyDescent="0.3">
      <c r="A227" s="649" t="s">
        <v>575</v>
      </c>
      <c r="B227" s="650" t="s">
        <v>576</v>
      </c>
      <c r="C227" s="651" t="s">
        <v>587</v>
      </c>
      <c r="D227" s="652" t="s">
        <v>1758</v>
      </c>
      <c r="E227" s="651" t="s">
        <v>596</v>
      </c>
      <c r="F227" s="652" t="s">
        <v>1760</v>
      </c>
      <c r="G227" s="651" t="s">
        <v>604</v>
      </c>
      <c r="H227" s="651" t="s">
        <v>1368</v>
      </c>
      <c r="I227" s="651" t="s">
        <v>1369</v>
      </c>
      <c r="J227" s="651" t="s">
        <v>1370</v>
      </c>
      <c r="K227" s="651" t="s">
        <v>1371</v>
      </c>
      <c r="L227" s="653">
        <v>219.72373926429628</v>
      </c>
      <c r="M227" s="653">
        <v>5</v>
      </c>
      <c r="N227" s="654">
        <v>1098.6186963214814</v>
      </c>
    </row>
    <row r="228" spans="1:14" ht="14.4" customHeight="1" x14ac:dyDescent="0.3">
      <c r="A228" s="649" t="s">
        <v>575</v>
      </c>
      <c r="B228" s="650" t="s">
        <v>576</v>
      </c>
      <c r="C228" s="651" t="s">
        <v>587</v>
      </c>
      <c r="D228" s="652" t="s">
        <v>1758</v>
      </c>
      <c r="E228" s="651" t="s">
        <v>596</v>
      </c>
      <c r="F228" s="652" t="s">
        <v>1760</v>
      </c>
      <c r="G228" s="651" t="s">
        <v>604</v>
      </c>
      <c r="H228" s="651" t="s">
        <v>1005</v>
      </c>
      <c r="I228" s="651" t="s">
        <v>237</v>
      </c>
      <c r="J228" s="651" t="s">
        <v>1006</v>
      </c>
      <c r="K228" s="651"/>
      <c r="L228" s="653">
        <v>151.97407298153814</v>
      </c>
      <c r="M228" s="653">
        <v>18</v>
      </c>
      <c r="N228" s="654">
        <v>2735.5333136676868</v>
      </c>
    </row>
    <row r="229" spans="1:14" ht="14.4" customHeight="1" x14ac:dyDescent="0.3">
      <c r="A229" s="649" t="s">
        <v>575</v>
      </c>
      <c r="B229" s="650" t="s">
        <v>576</v>
      </c>
      <c r="C229" s="651" t="s">
        <v>587</v>
      </c>
      <c r="D229" s="652" t="s">
        <v>1758</v>
      </c>
      <c r="E229" s="651" t="s">
        <v>596</v>
      </c>
      <c r="F229" s="652" t="s">
        <v>1760</v>
      </c>
      <c r="G229" s="651" t="s">
        <v>604</v>
      </c>
      <c r="H229" s="651" t="s">
        <v>1372</v>
      </c>
      <c r="I229" s="651" t="s">
        <v>1373</v>
      </c>
      <c r="J229" s="651" t="s">
        <v>1374</v>
      </c>
      <c r="K229" s="651" t="s">
        <v>1375</v>
      </c>
      <c r="L229" s="653">
        <v>48.269843281608196</v>
      </c>
      <c r="M229" s="653">
        <v>9</v>
      </c>
      <c r="N229" s="654">
        <v>434.42858953447376</v>
      </c>
    </row>
    <row r="230" spans="1:14" ht="14.4" customHeight="1" x14ac:dyDescent="0.3">
      <c r="A230" s="649" t="s">
        <v>575</v>
      </c>
      <c r="B230" s="650" t="s">
        <v>576</v>
      </c>
      <c r="C230" s="651" t="s">
        <v>587</v>
      </c>
      <c r="D230" s="652" t="s">
        <v>1758</v>
      </c>
      <c r="E230" s="651" t="s">
        <v>596</v>
      </c>
      <c r="F230" s="652" t="s">
        <v>1760</v>
      </c>
      <c r="G230" s="651" t="s">
        <v>604</v>
      </c>
      <c r="H230" s="651" t="s">
        <v>1376</v>
      </c>
      <c r="I230" s="651" t="s">
        <v>237</v>
      </c>
      <c r="J230" s="651" t="s">
        <v>1377</v>
      </c>
      <c r="K230" s="651"/>
      <c r="L230" s="653">
        <v>300.92919999999998</v>
      </c>
      <c r="M230" s="653">
        <v>1</v>
      </c>
      <c r="N230" s="654">
        <v>300.92919999999998</v>
      </c>
    </row>
    <row r="231" spans="1:14" ht="14.4" customHeight="1" x14ac:dyDescent="0.3">
      <c r="A231" s="649" t="s">
        <v>575</v>
      </c>
      <c r="B231" s="650" t="s">
        <v>576</v>
      </c>
      <c r="C231" s="651" t="s">
        <v>587</v>
      </c>
      <c r="D231" s="652" t="s">
        <v>1758</v>
      </c>
      <c r="E231" s="651" t="s">
        <v>596</v>
      </c>
      <c r="F231" s="652" t="s">
        <v>1760</v>
      </c>
      <c r="G231" s="651" t="s">
        <v>604</v>
      </c>
      <c r="H231" s="651" t="s">
        <v>1028</v>
      </c>
      <c r="I231" s="651" t="s">
        <v>1029</v>
      </c>
      <c r="J231" s="651" t="s">
        <v>1030</v>
      </c>
      <c r="K231" s="651"/>
      <c r="L231" s="653">
        <v>264.4770757676427</v>
      </c>
      <c r="M231" s="653">
        <v>7</v>
      </c>
      <c r="N231" s="654">
        <v>1851.3395303734987</v>
      </c>
    </row>
    <row r="232" spans="1:14" ht="14.4" customHeight="1" x14ac:dyDescent="0.3">
      <c r="A232" s="649" t="s">
        <v>575</v>
      </c>
      <c r="B232" s="650" t="s">
        <v>576</v>
      </c>
      <c r="C232" s="651" t="s">
        <v>587</v>
      </c>
      <c r="D232" s="652" t="s">
        <v>1758</v>
      </c>
      <c r="E232" s="651" t="s">
        <v>596</v>
      </c>
      <c r="F232" s="652" t="s">
        <v>1760</v>
      </c>
      <c r="G232" s="651" t="s">
        <v>604</v>
      </c>
      <c r="H232" s="651" t="s">
        <v>1378</v>
      </c>
      <c r="I232" s="651" t="s">
        <v>1379</v>
      </c>
      <c r="J232" s="651" t="s">
        <v>1380</v>
      </c>
      <c r="K232" s="651" t="s">
        <v>1381</v>
      </c>
      <c r="L232" s="653">
        <v>292.08</v>
      </c>
      <c r="M232" s="653">
        <v>1</v>
      </c>
      <c r="N232" s="654">
        <v>292.08</v>
      </c>
    </row>
    <row r="233" spans="1:14" ht="14.4" customHeight="1" x14ac:dyDescent="0.3">
      <c r="A233" s="649" t="s">
        <v>575</v>
      </c>
      <c r="B233" s="650" t="s">
        <v>576</v>
      </c>
      <c r="C233" s="651" t="s">
        <v>587</v>
      </c>
      <c r="D233" s="652" t="s">
        <v>1758</v>
      </c>
      <c r="E233" s="651" t="s">
        <v>596</v>
      </c>
      <c r="F233" s="652" t="s">
        <v>1760</v>
      </c>
      <c r="G233" s="651" t="s">
        <v>604</v>
      </c>
      <c r="H233" s="651" t="s">
        <v>1382</v>
      </c>
      <c r="I233" s="651" t="s">
        <v>237</v>
      </c>
      <c r="J233" s="651" t="s">
        <v>1383</v>
      </c>
      <c r="K233" s="651"/>
      <c r="L233" s="653">
        <v>80.806101231338218</v>
      </c>
      <c r="M233" s="653">
        <v>2</v>
      </c>
      <c r="N233" s="654">
        <v>161.61220246267644</v>
      </c>
    </row>
    <row r="234" spans="1:14" ht="14.4" customHeight="1" x14ac:dyDescent="0.3">
      <c r="A234" s="649" t="s">
        <v>575</v>
      </c>
      <c r="B234" s="650" t="s">
        <v>576</v>
      </c>
      <c r="C234" s="651" t="s">
        <v>587</v>
      </c>
      <c r="D234" s="652" t="s">
        <v>1758</v>
      </c>
      <c r="E234" s="651" t="s">
        <v>596</v>
      </c>
      <c r="F234" s="652" t="s">
        <v>1760</v>
      </c>
      <c r="G234" s="651" t="s">
        <v>604</v>
      </c>
      <c r="H234" s="651" t="s">
        <v>1384</v>
      </c>
      <c r="I234" s="651" t="s">
        <v>237</v>
      </c>
      <c r="J234" s="651" t="s">
        <v>1385</v>
      </c>
      <c r="K234" s="651"/>
      <c r="L234" s="653">
        <v>312.58970177901477</v>
      </c>
      <c r="M234" s="653">
        <v>1</v>
      </c>
      <c r="N234" s="654">
        <v>312.58970177901477</v>
      </c>
    </row>
    <row r="235" spans="1:14" ht="14.4" customHeight="1" x14ac:dyDescent="0.3">
      <c r="A235" s="649" t="s">
        <v>575</v>
      </c>
      <c r="B235" s="650" t="s">
        <v>576</v>
      </c>
      <c r="C235" s="651" t="s">
        <v>587</v>
      </c>
      <c r="D235" s="652" t="s">
        <v>1758</v>
      </c>
      <c r="E235" s="651" t="s">
        <v>596</v>
      </c>
      <c r="F235" s="652" t="s">
        <v>1760</v>
      </c>
      <c r="G235" s="651" t="s">
        <v>604</v>
      </c>
      <c r="H235" s="651" t="s">
        <v>1386</v>
      </c>
      <c r="I235" s="651" t="s">
        <v>237</v>
      </c>
      <c r="J235" s="651" t="s">
        <v>1387</v>
      </c>
      <c r="K235" s="651"/>
      <c r="L235" s="653">
        <v>52.814003558812466</v>
      </c>
      <c r="M235" s="653">
        <v>12</v>
      </c>
      <c r="N235" s="654">
        <v>633.76804270574962</v>
      </c>
    </row>
    <row r="236" spans="1:14" ht="14.4" customHeight="1" x14ac:dyDescent="0.3">
      <c r="A236" s="649" t="s">
        <v>575</v>
      </c>
      <c r="B236" s="650" t="s">
        <v>576</v>
      </c>
      <c r="C236" s="651" t="s">
        <v>587</v>
      </c>
      <c r="D236" s="652" t="s">
        <v>1758</v>
      </c>
      <c r="E236" s="651" t="s">
        <v>596</v>
      </c>
      <c r="F236" s="652" t="s">
        <v>1760</v>
      </c>
      <c r="G236" s="651" t="s">
        <v>604</v>
      </c>
      <c r="H236" s="651" t="s">
        <v>1388</v>
      </c>
      <c r="I236" s="651" t="s">
        <v>1388</v>
      </c>
      <c r="J236" s="651" t="s">
        <v>1370</v>
      </c>
      <c r="K236" s="651" t="s">
        <v>1389</v>
      </c>
      <c r="L236" s="653">
        <v>225.91006574856442</v>
      </c>
      <c r="M236" s="653">
        <v>8</v>
      </c>
      <c r="N236" s="654">
        <v>1807.2805259885154</v>
      </c>
    </row>
    <row r="237" spans="1:14" ht="14.4" customHeight="1" x14ac:dyDescent="0.3">
      <c r="A237" s="649" t="s">
        <v>575</v>
      </c>
      <c r="B237" s="650" t="s">
        <v>576</v>
      </c>
      <c r="C237" s="651" t="s">
        <v>590</v>
      </c>
      <c r="D237" s="652" t="s">
        <v>1759</v>
      </c>
      <c r="E237" s="651" t="s">
        <v>596</v>
      </c>
      <c r="F237" s="652" t="s">
        <v>1760</v>
      </c>
      <c r="G237" s="651"/>
      <c r="H237" s="651" t="s">
        <v>601</v>
      </c>
      <c r="I237" s="651" t="s">
        <v>601</v>
      </c>
      <c r="J237" s="651" t="s">
        <v>602</v>
      </c>
      <c r="K237" s="651" t="s">
        <v>603</v>
      </c>
      <c r="L237" s="653">
        <v>49.799854252317424</v>
      </c>
      <c r="M237" s="653">
        <v>1</v>
      </c>
      <c r="N237" s="654">
        <v>49.799854252317424</v>
      </c>
    </row>
    <row r="238" spans="1:14" ht="14.4" customHeight="1" x14ac:dyDescent="0.3">
      <c r="A238" s="649" t="s">
        <v>575</v>
      </c>
      <c r="B238" s="650" t="s">
        <v>576</v>
      </c>
      <c r="C238" s="651" t="s">
        <v>590</v>
      </c>
      <c r="D238" s="652" t="s">
        <v>1759</v>
      </c>
      <c r="E238" s="651" t="s">
        <v>596</v>
      </c>
      <c r="F238" s="652" t="s">
        <v>1760</v>
      </c>
      <c r="G238" s="651" t="s">
        <v>604</v>
      </c>
      <c r="H238" s="651" t="s">
        <v>605</v>
      </c>
      <c r="I238" s="651" t="s">
        <v>605</v>
      </c>
      <c r="J238" s="651" t="s">
        <v>606</v>
      </c>
      <c r="K238" s="651" t="s">
        <v>607</v>
      </c>
      <c r="L238" s="653">
        <v>179.40000000000003</v>
      </c>
      <c r="M238" s="653">
        <v>156</v>
      </c>
      <c r="N238" s="654">
        <v>27986.400000000005</v>
      </c>
    </row>
    <row r="239" spans="1:14" ht="14.4" customHeight="1" x14ac:dyDescent="0.3">
      <c r="A239" s="649" t="s">
        <v>575</v>
      </c>
      <c r="B239" s="650" t="s">
        <v>576</v>
      </c>
      <c r="C239" s="651" t="s">
        <v>590</v>
      </c>
      <c r="D239" s="652" t="s">
        <v>1759</v>
      </c>
      <c r="E239" s="651" t="s">
        <v>596</v>
      </c>
      <c r="F239" s="652" t="s">
        <v>1760</v>
      </c>
      <c r="G239" s="651" t="s">
        <v>604</v>
      </c>
      <c r="H239" s="651" t="s">
        <v>608</v>
      </c>
      <c r="I239" s="651" t="s">
        <v>608</v>
      </c>
      <c r="J239" s="651" t="s">
        <v>609</v>
      </c>
      <c r="K239" s="651" t="s">
        <v>610</v>
      </c>
      <c r="L239" s="653">
        <v>181.59</v>
      </c>
      <c r="M239" s="653">
        <v>10</v>
      </c>
      <c r="N239" s="654">
        <v>1815.9</v>
      </c>
    </row>
    <row r="240" spans="1:14" ht="14.4" customHeight="1" x14ac:dyDescent="0.3">
      <c r="A240" s="649" t="s">
        <v>575</v>
      </c>
      <c r="B240" s="650" t="s">
        <v>576</v>
      </c>
      <c r="C240" s="651" t="s">
        <v>590</v>
      </c>
      <c r="D240" s="652" t="s">
        <v>1759</v>
      </c>
      <c r="E240" s="651" t="s">
        <v>596</v>
      </c>
      <c r="F240" s="652" t="s">
        <v>1760</v>
      </c>
      <c r="G240" s="651" t="s">
        <v>604</v>
      </c>
      <c r="H240" s="651" t="s">
        <v>615</v>
      </c>
      <c r="I240" s="651" t="s">
        <v>615</v>
      </c>
      <c r="J240" s="651" t="s">
        <v>606</v>
      </c>
      <c r="K240" s="651" t="s">
        <v>616</v>
      </c>
      <c r="L240" s="653">
        <v>97.750818196147492</v>
      </c>
      <c r="M240" s="653">
        <v>8</v>
      </c>
      <c r="N240" s="654">
        <v>782.00654556917993</v>
      </c>
    </row>
    <row r="241" spans="1:14" ht="14.4" customHeight="1" x14ac:dyDescent="0.3">
      <c r="A241" s="649" t="s">
        <v>575</v>
      </c>
      <c r="B241" s="650" t="s">
        <v>576</v>
      </c>
      <c r="C241" s="651" t="s">
        <v>590</v>
      </c>
      <c r="D241" s="652" t="s">
        <v>1759</v>
      </c>
      <c r="E241" s="651" t="s">
        <v>596</v>
      </c>
      <c r="F241" s="652" t="s">
        <v>1760</v>
      </c>
      <c r="G241" s="651" t="s">
        <v>604</v>
      </c>
      <c r="H241" s="651" t="s">
        <v>621</v>
      </c>
      <c r="I241" s="651" t="s">
        <v>622</v>
      </c>
      <c r="J241" s="651" t="s">
        <v>623</v>
      </c>
      <c r="K241" s="651" t="s">
        <v>624</v>
      </c>
      <c r="L241" s="653">
        <v>53.75</v>
      </c>
      <c r="M241" s="653">
        <v>1</v>
      </c>
      <c r="N241" s="654">
        <v>53.75</v>
      </c>
    </row>
    <row r="242" spans="1:14" ht="14.4" customHeight="1" x14ac:dyDescent="0.3">
      <c r="A242" s="649" t="s">
        <v>575</v>
      </c>
      <c r="B242" s="650" t="s">
        <v>576</v>
      </c>
      <c r="C242" s="651" t="s">
        <v>590</v>
      </c>
      <c r="D242" s="652" t="s">
        <v>1759</v>
      </c>
      <c r="E242" s="651" t="s">
        <v>596</v>
      </c>
      <c r="F242" s="652" t="s">
        <v>1760</v>
      </c>
      <c r="G242" s="651" t="s">
        <v>604</v>
      </c>
      <c r="H242" s="651" t="s">
        <v>625</v>
      </c>
      <c r="I242" s="651" t="s">
        <v>626</v>
      </c>
      <c r="J242" s="651" t="s">
        <v>627</v>
      </c>
      <c r="K242" s="651" t="s">
        <v>628</v>
      </c>
      <c r="L242" s="653">
        <v>84.57</v>
      </c>
      <c r="M242" s="653">
        <v>2</v>
      </c>
      <c r="N242" s="654">
        <v>169.14</v>
      </c>
    </row>
    <row r="243" spans="1:14" ht="14.4" customHeight="1" x14ac:dyDescent="0.3">
      <c r="A243" s="649" t="s">
        <v>575</v>
      </c>
      <c r="B243" s="650" t="s">
        <v>576</v>
      </c>
      <c r="C243" s="651" t="s">
        <v>590</v>
      </c>
      <c r="D243" s="652" t="s">
        <v>1759</v>
      </c>
      <c r="E243" s="651" t="s">
        <v>596</v>
      </c>
      <c r="F243" s="652" t="s">
        <v>1760</v>
      </c>
      <c r="G243" s="651" t="s">
        <v>604</v>
      </c>
      <c r="H243" s="651" t="s">
        <v>629</v>
      </c>
      <c r="I243" s="651" t="s">
        <v>630</v>
      </c>
      <c r="J243" s="651" t="s">
        <v>631</v>
      </c>
      <c r="K243" s="651" t="s">
        <v>632</v>
      </c>
      <c r="L243" s="653">
        <v>100.20615635501969</v>
      </c>
      <c r="M243" s="653">
        <v>13</v>
      </c>
      <c r="N243" s="654">
        <v>1302.6800326152559</v>
      </c>
    </row>
    <row r="244" spans="1:14" ht="14.4" customHeight="1" x14ac:dyDescent="0.3">
      <c r="A244" s="649" t="s">
        <v>575</v>
      </c>
      <c r="B244" s="650" t="s">
        <v>576</v>
      </c>
      <c r="C244" s="651" t="s">
        <v>590</v>
      </c>
      <c r="D244" s="652" t="s">
        <v>1759</v>
      </c>
      <c r="E244" s="651" t="s">
        <v>596</v>
      </c>
      <c r="F244" s="652" t="s">
        <v>1760</v>
      </c>
      <c r="G244" s="651" t="s">
        <v>604</v>
      </c>
      <c r="H244" s="651" t="s">
        <v>633</v>
      </c>
      <c r="I244" s="651" t="s">
        <v>634</v>
      </c>
      <c r="J244" s="651" t="s">
        <v>635</v>
      </c>
      <c r="K244" s="651" t="s">
        <v>636</v>
      </c>
      <c r="L244" s="653">
        <v>170.20187981758775</v>
      </c>
      <c r="M244" s="653">
        <v>4</v>
      </c>
      <c r="N244" s="654">
        <v>680.80751927035101</v>
      </c>
    </row>
    <row r="245" spans="1:14" ht="14.4" customHeight="1" x14ac:dyDescent="0.3">
      <c r="A245" s="649" t="s">
        <v>575</v>
      </c>
      <c r="B245" s="650" t="s">
        <v>576</v>
      </c>
      <c r="C245" s="651" t="s">
        <v>590</v>
      </c>
      <c r="D245" s="652" t="s">
        <v>1759</v>
      </c>
      <c r="E245" s="651" t="s">
        <v>596</v>
      </c>
      <c r="F245" s="652" t="s">
        <v>1760</v>
      </c>
      <c r="G245" s="651" t="s">
        <v>604</v>
      </c>
      <c r="H245" s="651" t="s">
        <v>637</v>
      </c>
      <c r="I245" s="651" t="s">
        <v>638</v>
      </c>
      <c r="J245" s="651" t="s">
        <v>639</v>
      </c>
      <c r="K245" s="651" t="s">
        <v>640</v>
      </c>
      <c r="L245" s="653">
        <v>67.087409814405234</v>
      </c>
      <c r="M245" s="653">
        <v>27</v>
      </c>
      <c r="N245" s="654">
        <v>1811.3600649889413</v>
      </c>
    </row>
    <row r="246" spans="1:14" ht="14.4" customHeight="1" x14ac:dyDescent="0.3">
      <c r="A246" s="649" t="s">
        <v>575</v>
      </c>
      <c r="B246" s="650" t="s">
        <v>576</v>
      </c>
      <c r="C246" s="651" t="s">
        <v>590</v>
      </c>
      <c r="D246" s="652" t="s">
        <v>1759</v>
      </c>
      <c r="E246" s="651" t="s">
        <v>596</v>
      </c>
      <c r="F246" s="652" t="s">
        <v>1760</v>
      </c>
      <c r="G246" s="651" t="s">
        <v>604</v>
      </c>
      <c r="H246" s="651" t="s">
        <v>641</v>
      </c>
      <c r="I246" s="651" t="s">
        <v>642</v>
      </c>
      <c r="J246" s="651" t="s">
        <v>643</v>
      </c>
      <c r="K246" s="651" t="s">
        <v>644</v>
      </c>
      <c r="L246" s="653">
        <v>77.299904423306842</v>
      </c>
      <c r="M246" s="653">
        <v>5</v>
      </c>
      <c r="N246" s="654">
        <v>386.49952211653419</v>
      </c>
    </row>
    <row r="247" spans="1:14" ht="14.4" customHeight="1" x14ac:dyDescent="0.3">
      <c r="A247" s="649" t="s">
        <v>575</v>
      </c>
      <c r="B247" s="650" t="s">
        <v>576</v>
      </c>
      <c r="C247" s="651" t="s">
        <v>590</v>
      </c>
      <c r="D247" s="652" t="s">
        <v>1759</v>
      </c>
      <c r="E247" s="651" t="s">
        <v>596</v>
      </c>
      <c r="F247" s="652" t="s">
        <v>1760</v>
      </c>
      <c r="G247" s="651" t="s">
        <v>604</v>
      </c>
      <c r="H247" s="651" t="s">
        <v>1390</v>
      </c>
      <c r="I247" s="651" t="s">
        <v>1391</v>
      </c>
      <c r="J247" s="651" t="s">
        <v>1091</v>
      </c>
      <c r="K247" s="651" t="s">
        <v>1392</v>
      </c>
      <c r="L247" s="653">
        <v>58.969999999999985</v>
      </c>
      <c r="M247" s="653">
        <v>1</v>
      </c>
      <c r="N247" s="654">
        <v>58.969999999999985</v>
      </c>
    </row>
    <row r="248" spans="1:14" ht="14.4" customHeight="1" x14ac:dyDescent="0.3">
      <c r="A248" s="649" t="s">
        <v>575</v>
      </c>
      <c r="B248" s="650" t="s">
        <v>576</v>
      </c>
      <c r="C248" s="651" t="s">
        <v>590</v>
      </c>
      <c r="D248" s="652" t="s">
        <v>1759</v>
      </c>
      <c r="E248" s="651" t="s">
        <v>596</v>
      </c>
      <c r="F248" s="652" t="s">
        <v>1760</v>
      </c>
      <c r="G248" s="651" t="s">
        <v>604</v>
      </c>
      <c r="H248" s="651" t="s">
        <v>1393</v>
      </c>
      <c r="I248" s="651" t="s">
        <v>1394</v>
      </c>
      <c r="J248" s="651" t="s">
        <v>1395</v>
      </c>
      <c r="K248" s="651" t="s">
        <v>656</v>
      </c>
      <c r="L248" s="653">
        <v>56.078888888888883</v>
      </c>
      <c r="M248" s="653">
        <v>9</v>
      </c>
      <c r="N248" s="654">
        <v>504.70999999999992</v>
      </c>
    </row>
    <row r="249" spans="1:14" ht="14.4" customHeight="1" x14ac:dyDescent="0.3">
      <c r="A249" s="649" t="s">
        <v>575</v>
      </c>
      <c r="B249" s="650" t="s">
        <v>576</v>
      </c>
      <c r="C249" s="651" t="s">
        <v>590</v>
      </c>
      <c r="D249" s="652" t="s">
        <v>1759</v>
      </c>
      <c r="E249" s="651" t="s">
        <v>596</v>
      </c>
      <c r="F249" s="652" t="s">
        <v>1760</v>
      </c>
      <c r="G249" s="651" t="s">
        <v>604</v>
      </c>
      <c r="H249" s="651" t="s">
        <v>1396</v>
      </c>
      <c r="I249" s="651" t="s">
        <v>1397</v>
      </c>
      <c r="J249" s="651" t="s">
        <v>1091</v>
      </c>
      <c r="K249" s="651" t="s">
        <v>1398</v>
      </c>
      <c r="L249" s="653">
        <v>65.030125173115238</v>
      </c>
      <c r="M249" s="653">
        <v>5</v>
      </c>
      <c r="N249" s="654">
        <v>325.15062586557622</v>
      </c>
    </row>
    <row r="250" spans="1:14" ht="14.4" customHeight="1" x14ac:dyDescent="0.3">
      <c r="A250" s="649" t="s">
        <v>575</v>
      </c>
      <c r="B250" s="650" t="s">
        <v>576</v>
      </c>
      <c r="C250" s="651" t="s">
        <v>590</v>
      </c>
      <c r="D250" s="652" t="s">
        <v>1759</v>
      </c>
      <c r="E250" s="651" t="s">
        <v>596</v>
      </c>
      <c r="F250" s="652" t="s">
        <v>1760</v>
      </c>
      <c r="G250" s="651" t="s">
        <v>604</v>
      </c>
      <c r="H250" s="651" t="s">
        <v>1399</v>
      </c>
      <c r="I250" s="651" t="s">
        <v>1400</v>
      </c>
      <c r="J250" s="651" t="s">
        <v>1401</v>
      </c>
      <c r="K250" s="651" t="s">
        <v>1402</v>
      </c>
      <c r="L250" s="653">
        <v>84.89</v>
      </c>
      <c r="M250" s="653">
        <v>2</v>
      </c>
      <c r="N250" s="654">
        <v>169.78</v>
      </c>
    </row>
    <row r="251" spans="1:14" ht="14.4" customHeight="1" x14ac:dyDescent="0.3">
      <c r="A251" s="649" t="s">
        <v>575</v>
      </c>
      <c r="B251" s="650" t="s">
        <v>576</v>
      </c>
      <c r="C251" s="651" t="s">
        <v>590</v>
      </c>
      <c r="D251" s="652" t="s">
        <v>1759</v>
      </c>
      <c r="E251" s="651" t="s">
        <v>596</v>
      </c>
      <c r="F251" s="652" t="s">
        <v>1760</v>
      </c>
      <c r="G251" s="651" t="s">
        <v>604</v>
      </c>
      <c r="H251" s="651" t="s">
        <v>645</v>
      </c>
      <c r="I251" s="651" t="s">
        <v>646</v>
      </c>
      <c r="J251" s="651" t="s">
        <v>647</v>
      </c>
      <c r="K251" s="651" t="s">
        <v>648</v>
      </c>
      <c r="L251" s="653">
        <v>28.789059454331234</v>
      </c>
      <c r="M251" s="653">
        <v>77</v>
      </c>
      <c r="N251" s="654">
        <v>2216.7575779835051</v>
      </c>
    </row>
    <row r="252" spans="1:14" ht="14.4" customHeight="1" x14ac:dyDescent="0.3">
      <c r="A252" s="649" t="s">
        <v>575</v>
      </c>
      <c r="B252" s="650" t="s">
        <v>576</v>
      </c>
      <c r="C252" s="651" t="s">
        <v>590</v>
      </c>
      <c r="D252" s="652" t="s">
        <v>1759</v>
      </c>
      <c r="E252" s="651" t="s">
        <v>596</v>
      </c>
      <c r="F252" s="652" t="s">
        <v>1760</v>
      </c>
      <c r="G252" s="651" t="s">
        <v>604</v>
      </c>
      <c r="H252" s="651" t="s">
        <v>1403</v>
      </c>
      <c r="I252" s="651" t="s">
        <v>1404</v>
      </c>
      <c r="J252" s="651" t="s">
        <v>651</v>
      </c>
      <c r="K252" s="651" t="s">
        <v>624</v>
      </c>
      <c r="L252" s="653">
        <v>42.079986494315122</v>
      </c>
      <c r="M252" s="653">
        <v>2</v>
      </c>
      <c r="N252" s="654">
        <v>84.159972988630244</v>
      </c>
    </row>
    <row r="253" spans="1:14" ht="14.4" customHeight="1" x14ac:dyDescent="0.3">
      <c r="A253" s="649" t="s">
        <v>575</v>
      </c>
      <c r="B253" s="650" t="s">
        <v>576</v>
      </c>
      <c r="C253" s="651" t="s">
        <v>590</v>
      </c>
      <c r="D253" s="652" t="s">
        <v>1759</v>
      </c>
      <c r="E253" s="651" t="s">
        <v>596</v>
      </c>
      <c r="F253" s="652" t="s">
        <v>1760</v>
      </c>
      <c r="G253" s="651" t="s">
        <v>604</v>
      </c>
      <c r="H253" s="651" t="s">
        <v>649</v>
      </c>
      <c r="I253" s="651" t="s">
        <v>650</v>
      </c>
      <c r="J253" s="651" t="s">
        <v>651</v>
      </c>
      <c r="K253" s="651" t="s">
        <v>652</v>
      </c>
      <c r="L253" s="653">
        <v>81.130000000000024</v>
      </c>
      <c r="M253" s="653">
        <v>2</v>
      </c>
      <c r="N253" s="654">
        <v>162.26000000000005</v>
      </c>
    </row>
    <row r="254" spans="1:14" ht="14.4" customHeight="1" x14ac:dyDescent="0.3">
      <c r="A254" s="649" t="s">
        <v>575</v>
      </c>
      <c r="B254" s="650" t="s">
        <v>576</v>
      </c>
      <c r="C254" s="651" t="s">
        <v>590</v>
      </c>
      <c r="D254" s="652" t="s">
        <v>1759</v>
      </c>
      <c r="E254" s="651" t="s">
        <v>596</v>
      </c>
      <c r="F254" s="652" t="s">
        <v>1760</v>
      </c>
      <c r="G254" s="651" t="s">
        <v>604</v>
      </c>
      <c r="H254" s="651" t="s">
        <v>1405</v>
      </c>
      <c r="I254" s="651" t="s">
        <v>1406</v>
      </c>
      <c r="J254" s="651" t="s">
        <v>1407</v>
      </c>
      <c r="K254" s="651" t="s">
        <v>1408</v>
      </c>
      <c r="L254" s="653">
        <v>55.404593720208062</v>
      </c>
      <c r="M254" s="653">
        <v>9</v>
      </c>
      <c r="N254" s="654">
        <v>498.64134348187258</v>
      </c>
    </row>
    <row r="255" spans="1:14" ht="14.4" customHeight="1" x14ac:dyDescent="0.3">
      <c r="A255" s="649" t="s">
        <v>575</v>
      </c>
      <c r="B255" s="650" t="s">
        <v>576</v>
      </c>
      <c r="C255" s="651" t="s">
        <v>590</v>
      </c>
      <c r="D255" s="652" t="s">
        <v>1759</v>
      </c>
      <c r="E255" s="651" t="s">
        <v>596</v>
      </c>
      <c r="F255" s="652" t="s">
        <v>1760</v>
      </c>
      <c r="G255" s="651" t="s">
        <v>604</v>
      </c>
      <c r="H255" s="651" t="s">
        <v>653</v>
      </c>
      <c r="I255" s="651" t="s">
        <v>654</v>
      </c>
      <c r="J255" s="651" t="s">
        <v>655</v>
      </c>
      <c r="K255" s="651" t="s">
        <v>656</v>
      </c>
      <c r="L255" s="653">
        <v>67.214999999999975</v>
      </c>
      <c r="M255" s="653">
        <v>4</v>
      </c>
      <c r="N255" s="654">
        <v>268.8599999999999</v>
      </c>
    </row>
    <row r="256" spans="1:14" ht="14.4" customHeight="1" x14ac:dyDescent="0.3">
      <c r="A256" s="649" t="s">
        <v>575</v>
      </c>
      <c r="B256" s="650" t="s">
        <v>576</v>
      </c>
      <c r="C256" s="651" t="s">
        <v>590</v>
      </c>
      <c r="D256" s="652" t="s">
        <v>1759</v>
      </c>
      <c r="E256" s="651" t="s">
        <v>596</v>
      </c>
      <c r="F256" s="652" t="s">
        <v>1760</v>
      </c>
      <c r="G256" s="651" t="s">
        <v>604</v>
      </c>
      <c r="H256" s="651" t="s">
        <v>657</v>
      </c>
      <c r="I256" s="651" t="s">
        <v>658</v>
      </c>
      <c r="J256" s="651" t="s">
        <v>659</v>
      </c>
      <c r="K256" s="651" t="s">
        <v>660</v>
      </c>
      <c r="L256" s="653">
        <v>59.260000000000012</v>
      </c>
      <c r="M256" s="653">
        <v>6</v>
      </c>
      <c r="N256" s="654">
        <v>355.56000000000006</v>
      </c>
    </row>
    <row r="257" spans="1:14" ht="14.4" customHeight="1" x14ac:dyDescent="0.3">
      <c r="A257" s="649" t="s">
        <v>575</v>
      </c>
      <c r="B257" s="650" t="s">
        <v>576</v>
      </c>
      <c r="C257" s="651" t="s">
        <v>590</v>
      </c>
      <c r="D257" s="652" t="s">
        <v>1759</v>
      </c>
      <c r="E257" s="651" t="s">
        <v>596</v>
      </c>
      <c r="F257" s="652" t="s">
        <v>1760</v>
      </c>
      <c r="G257" s="651" t="s">
        <v>604</v>
      </c>
      <c r="H257" s="651" t="s">
        <v>1409</v>
      </c>
      <c r="I257" s="651" t="s">
        <v>1410</v>
      </c>
      <c r="J257" s="651" t="s">
        <v>1411</v>
      </c>
      <c r="K257" s="651" t="s">
        <v>1412</v>
      </c>
      <c r="L257" s="653">
        <v>370.43</v>
      </c>
      <c r="M257" s="653">
        <v>1</v>
      </c>
      <c r="N257" s="654">
        <v>370.43</v>
      </c>
    </row>
    <row r="258" spans="1:14" ht="14.4" customHeight="1" x14ac:dyDescent="0.3">
      <c r="A258" s="649" t="s">
        <v>575</v>
      </c>
      <c r="B258" s="650" t="s">
        <v>576</v>
      </c>
      <c r="C258" s="651" t="s">
        <v>590</v>
      </c>
      <c r="D258" s="652" t="s">
        <v>1759</v>
      </c>
      <c r="E258" s="651" t="s">
        <v>596</v>
      </c>
      <c r="F258" s="652" t="s">
        <v>1760</v>
      </c>
      <c r="G258" s="651" t="s">
        <v>604</v>
      </c>
      <c r="H258" s="651" t="s">
        <v>1413</v>
      </c>
      <c r="I258" s="651" t="s">
        <v>1414</v>
      </c>
      <c r="J258" s="651" t="s">
        <v>706</v>
      </c>
      <c r="K258" s="651" t="s">
        <v>1415</v>
      </c>
      <c r="L258" s="653">
        <v>60.35</v>
      </c>
      <c r="M258" s="653">
        <v>12</v>
      </c>
      <c r="N258" s="654">
        <v>724.2</v>
      </c>
    </row>
    <row r="259" spans="1:14" ht="14.4" customHeight="1" x14ac:dyDescent="0.3">
      <c r="A259" s="649" t="s">
        <v>575</v>
      </c>
      <c r="B259" s="650" t="s">
        <v>576</v>
      </c>
      <c r="C259" s="651" t="s">
        <v>590</v>
      </c>
      <c r="D259" s="652" t="s">
        <v>1759</v>
      </c>
      <c r="E259" s="651" t="s">
        <v>596</v>
      </c>
      <c r="F259" s="652" t="s">
        <v>1760</v>
      </c>
      <c r="G259" s="651" t="s">
        <v>604</v>
      </c>
      <c r="H259" s="651" t="s">
        <v>1416</v>
      </c>
      <c r="I259" s="651" t="s">
        <v>1417</v>
      </c>
      <c r="J259" s="651" t="s">
        <v>1418</v>
      </c>
      <c r="K259" s="651" t="s">
        <v>1419</v>
      </c>
      <c r="L259" s="653">
        <v>112.43999999999998</v>
      </c>
      <c r="M259" s="653">
        <v>1</v>
      </c>
      <c r="N259" s="654">
        <v>112.43999999999998</v>
      </c>
    </row>
    <row r="260" spans="1:14" ht="14.4" customHeight="1" x14ac:dyDescent="0.3">
      <c r="A260" s="649" t="s">
        <v>575</v>
      </c>
      <c r="B260" s="650" t="s">
        <v>576</v>
      </c>
      <c r="C260" s="651" t="s">
        <v>590</v>
      </c>
      <c r="D260" s="652" t="s">
        <v>1759</v>
      </c>
      <c r="E260" s="651" t="s">
        <v>596</v>
      </c>
      <c r="F260" s="652" t="s">
        <v>1760</v>
      </c>
      <c r="G260" s="651" t="s">
        <v>604</v>
      </c>
      <c r="H260" s="651" t="s">
        <v>665</v>
      </c>
      <c r="I260" s="651" t="s">
        <v>666</v>
      </c>
      <c r="J260" s="651" t="s">
        <v>667</v>
      </c>
      <c r="K260" s="651" t="s">
        <v>668</v>
      </c>
      <c r="L260" s="653">
        <v>260</v>
      </c>
      <c r="M260" s="653">
        <v>84</v>
      </c>
      <c r="N260" s="654">
        <v>21840</v>
      </c>
    </row>
    <row r="261" spans="1:14" ht="14.4" customHeight="1" x14ac:dyDescent="0.3">
      <c r="A261" s="649" t="s">
        <v>575</v>
      </c>
      <c r="B261" s="650" t="s">
        <v>576</v>
      </c>
      <c r="C261" s="651" t="s">
        <v>590</v>
      </c>
      <c r="D261" s="652" t="s">
        <v>1759</v>
      </c>
      <c r="E261" s="651" t="s">
        <v>596</v>
      </c>
      <c r="F261" s="652" t="s">
        <v>1760</v>
      </c>
      <c r="G261" s="651" t="s">
        <v>604</v>
      </c>
      <c r="H261" s="651" t="s">
        <v>1420</v>
      </c>
      <c r="I261" s="651" t="s">
        <v>1421</v>
      </c>
      <c r="J261" s="651" t="s">
        <v>1422</v>
      </c>
      <c r="K261" s="651" t="s">
        <v>1423</v>
      </c>
      <c r="L261" s="653">
        <v>364.47</v>
      </c>
      <c r="M261" s="653">
        <v>1</v>
      </c>
      <c r="N261" s="654">
        <v>364.47</v>
      </c>
    </row>
    <row r="262" spans="1:14" ht="14.4" customHeight="1" x14ac:dyDescent="0.3">
      <c r="A262" s="649" t="s">
        <v>575</v>
      </c>
      <c r="B262" s="650" t="s">
        <v>576</v>
      </c>
      <c r="C262" s="651" t="s">
        <v>590</v>
      </c>
      <c r="D262" s="652" t="s">
        <v>1759</v>
      </c>
      <c r="E262" s="651" t="s">
        <v>596</v>
      </c>
      <c r="F262" s="652" t="s">
        <v>1760</v>
      </c>
      <c r="G262" s="651" t="s">
        <v>604</v>
      </c>
      <c r="H262" s="651" t="s">
        <v>1424</v>
      </c>
      <c r="I262" s="651" t="s">
        <v>1425</v>
      </c>
      <c r="J262" s="651" t="s">
        <v>1426</v>
      </c>
      <c r="K262" s="651" t="s">
        <v>1427</v>
      </c>
      <c r="L262" s="653">
        <v>39.76</v>
      </c>
      <c r="M262" s="653">
        <v>1</v>
      </c>
      <c r="N262" s="654">
        <v>39.76</v>
      </c>
    </row>
    <row r="263" spans="1:14" ht="14.4" customHeight="1" x14ac:dyDescent="0.3">
      <c r="A263" s="649" t="s">
        <v>575</v>
      </c>
      <c r="B263" s="650" t="s">
        <v>576</v>
      </c>
      <c r="C263" s="651" t="s">
        <v>590</v>
      </c>
      <c r="D263" s="652" t="s">
        <v>1759</v>
      </c>
      <c r="E263" s="651" t="s">
        <v>596</v>
      </c>
      <c r="F263" s="652" t="s">
        <v>1760</v>
      </c>
      <c r="G263" s="651" t="s">
        <v>604</v>
      </c>
      <c r="H263" s="651" t="s">
        <v>1428</v>
      </c>
      <c r="I263" s="651" t="s">
        <v>1429</v>
      </c>
      <c r="J263" s="651" t="s">
        <v>1430</v>
      </c>
      <c r="K263" s="651" t="s">
        <v>1431</v>
      </c>
      <c r="L263" s="653">
        <v>194.05</v>
      </c>
      <c r="M263" s="653">
        <v>1</v>
      </c>
      <c r="N263" s="654">
        <v>194.05</v>
      </c>
    </row>
    <row r="264" spans="1:14" ht="14.4" customHeight="1" x14ac:dyDescent="0.3">
      <c r="A264" s="649" t="s">
        <v>575</v>
      </c>
      <c r="B264" s="650" t="s">
        <v>576</v>
      </c>
      <c r="C264" s="651" t="s">
        <v>590</v>
      </c>
      <c r="D264" s="652" t="s">
        <v>1759</v>
      </c>
      <c r="E264" s="651" t="s">
        <v>596</v>
      </c>
      <c r="F264" s="652" t="s">
        <v>1760</v>
      </c>
      <c r="G264" s="651" t="s">
        <v>604</v>
      </c>
      <c r="H264" s="651" t="s">
        <v>681</v>
      </c>
      <c r="I264" s="651" t="s">
        <v>681</v>
      </c>
      <c r="J264" s="651" t="s">
        <v>682</v>
      </c>
      <c r="K264" s="651" t="s">
        <v>683</v>
      </c>
      <c r="L264" s="653">
        <v>38.21554160637826</v>
      </c>
      <c r="M264" s="653">
        <v>16</v>
      </c>
      <c r="N264" s="654">
        <v>611.44866570205215</v>
      </c>
    </row>
    <row r="265" spans="1:14" ht="14.4" customHeight="1" x14ac:dyDescent="0.3">
      <c r="A265" s="649" t="s">
        <v>575</v>
      </c>
      <c r="B265" s="650" t="s">
        <v>576</v>
      </c>
      <c r="C265" s="651" t="s">
        <v>590</v>
      </c>
      <c r="D265" s="652" t="s">
        <v>1759</v>
      </c>
      <c r="E265" s="651" t="s">
        <v>596</v>
      </c>
      <c r="F265" s="652" t="s">
        <v>1760</v>
      </c>
      <c r="G265" s="651" t="s">
        <v>604</v>
      </c>
      <c r="H265" s="651" t="s">
        <v>684</v>
      </c>
      <c r="I265" s="651" t="s">
        <v>685</v>
      </c>
      <c r="J265" s="651" t="s">
        <v>686</v>
      </c>
      <c r="K265" s="651" t="s">
        <v>687</v>
      </c>
      <c r="L265" s="653">
        <v>73.580000000000013</v>
      </c>
      <c r="M265" s="653">
        <v>1</v>
      </c>
      <c r="N265" s="654">
        <v>73.580000000000013</v>
      </c>
    </row>
    <row r="266" spans="1:14" ht="14.4" customHeight="1" x14ac:dyDescent="0.3">
      <c r="A266" s="649" t="s">
        <v>575</v>
      </c>
      <c r="B266" s="650" t="s">
        <v>576</v>
      </c>
      <c r="C266" s="651" t="s">
        <v>590</v>
      </c>
      <c r="D266" s="652" t="s">
        <v>1759</v>
      </c>
      <c r="E266" s="651" t="s">
        <v>596</v>
      </c>
      <c r="F266" s="652" t="s">
        <v>1760</v>
      </c>
      <c r="G266" s="651" t="s">
        <v>604</v>
      </c>
      <c r="H266" s="651" t="s">
        <v>1432</v>
      </c>
      <c r="I266" s="651" t="s">
        <v>1433</v>
      </c>
      <c r="J266" s="651" t="s">
        <v>686</v>
      </c>
      <c r="K266" s="651" t="s">
        <v>1434</v>
      </c>
      <c r="L266" s="653">
        <v>236.9031594833119</v>
      </c>
      <c r="M266" s="653">
        <v>3</v>
      </c>
      <c r="N266" s="654">
        <v>710.70947844993566</v>
      </c>
    </row>
    <row r="267" spans="1:14" ht="14.4" customHeight="1" x14ac:dyDescent="0.3">
      <c r="A267" s="649" t="s">
        <v>575</v>
      </c>
      <c r="B267" s="650" t="s">
        <v>576</v>
      </c>
      <c r="C267" s="651" t="s">
        <v>590</v>
      </c>
      <c r="D267" s="652" t="s">
        <v>1759</v>
      </c>
      <c r="E267" s="651" t="s">
        <v>596</v>
      </c>
      <c r="F267" s="652" t="s">
        <v>1760</v>
      </c>
      <c r="G267" s="651" t="s">
        <v>604</v>
      </c>
      <c r="H267" s="651" t="s">
        <v>688</v>
      </c>
      <c r="I267" s="651" t="s">
        <v>689</v>
      </c>
      <c r="J267" s="651" t="s">
        <v>690</v>
      </c>
      <c r="K267" s="651" t="s">
        <v>691</v>
      </c>
      <c r="L267" s="653">
        <v>164.87763842116999</v>
      </c>
      <c r="M267" s="653">
        <v>1</v>
      </c>
      <c r="N267" s="654">
        <v>164.87763842116999</v>
      </c>
    </row>
    <row r="268" spans="1:14" ht="14.4" customHeight="1" x14ac:dyDescent="0.3">
      <c r="A268" s="649" t="s">
        <v>575</v>
      </c>
      <c r="B268" s="650" t="s">
        <v>576</v>
      </c>
      <c r="C268" s="651" t="s">
        <v>590</v>
      </c>
      <c r="D268" s="652" t="s">
        <v>1759</v>
      </c>
      <c r="E268" s="651" t="s">
        <v>596</v>
      </c>
      <c r="F268" s="652" t="s">
        <v>1760</v>
      </c>
      <c r="G268" s="651" t="s">
        <v>604</v>
      </c>
      <c r="H268" s="651" t="s">
        <v>1435</v>
      </c>
      <c r="I268" s="651" t="s">
        <v>1436</v>
      </c>
      <c r="J268" s="651" t="s">
        <v>1437</v>
      </c>
      <c r="K268" s="651" t="s">
        <v>1438</v>
      </c>
      <c r="L268" s="653">
        <v>117.69979608878501</v>
      </c>
      <c r="M268" s="653">
        <v>1</v>
      </c>
      <c r="N268" s="654">
        <v>117.69979608878501</v>
      </c>
    </row>
    <row r="269" spans="1:14" ht="14.4" customHeight="1" x14ac:dyDescent="0.3">
      <c r="A269" s="649" t="s">
        <v>575</v>
      </c>
      <c r="B269" s="650" t="s">
        <v>576</v>
      </c>
      <c r="C269" s="651" t="s">
        <v>590</v>
      </c>
      <c r="D269" s="652" t="s">
        <v>1759</v>
      </c>
      <c r="E269" s="651" t="s">
        <v>596</v>
      </c>
      <c r="F269" s="652" t="s">
        <v>1760</v>
      </c>
      <c r="G269" s="651" t="s">
        <v>604</v>
      </c>
      <c r="H269" s="651" t="s">
        <v>696</v>
      </c>
      <c r="I269" s="651" t="s">
        <v>697</v>
      </c>
      <c r="J269" s="651" t="s">
        <v>698</v>
      </c>
      <c r="K269" s="651" t="s">
        <v>699</v>
      </c>
      <c r="L269" s="653">
        <v>339.62058601335394</v>
      </c>
      <c r="M269" s="653">
        <v>6</v>
      </c>
      <c r="N269" s="654">
        <v>2037.7235160801238</v>
      </c>
    </row>
    <row r="270" spans="1:14" ht="14.4" customHeight="1" x14ac:dyDescent="0.3">
      <c r="A270" s="649" t="s">
        <v>575</v>
      </c>
      <c r="B270" s="650" t="s">
        <v>576</v>
      </c>
      <c r="C270" s="651" t="s">
        <v>590</v>
      </c>
      <c r="D270" s="652" t="s">
        <v>1759</v>
      </c>
      <c r="E270" s="651" t="s">
        <v>596</v>
      </c>
      <c r="F270" s="652" t="s">
        <v>1760</v>
      </c>
      <c r="G270" s="651" t="s">
        <v>604</v>
      </c>
      <c r="H270" s="651" t="s">
        <v>700</v>
      </c>
      <c r="I270" s="651" t="s">
        <v>701</v>
      </c>
      <c r="J270" s="651" t="s">
        <v>702</v>
      </c>
      <c r="K270" s="651" t="s">
        <v>703</v>
      </c>
      <c r="L270" s="653">
        <v>76.91997065336858</v>
      </c>
      <c r="M270" s="653">
        <v>4</v>
      </c>
      <c r="N270" s="654">
        <v>307.67988261347432</v>
      </c>
    </row>
    <row r="271" spans="1:14" ht="14.4" customHeight="1" x14ac:dyDescent="0.3">
      <c r="A271" s="649" t="s">
        <v>575</v>
      </c>
      <c r="B271" s="650" t="s">
        <v>576</v>
      </c>
      <c r="C271" s="651" t="s">
        <v>590</v>
      </c>
      <c r="D271" s="652" t="s">
        <v>1759</v>
      </c>
      <c r="E271" s="651" t="s">
        <v>596</v>
      </c>
      <c r="F271" s="652" t="s">
        <v>1760</v>
      </c>
      <c r="G271" s="651" t="s">
        <v>604</v>
      </c>
      <c r="H271" s="651" t="s">
        <v>704</v>
      </c>
      <c r="I271" s="651" t="s">
        <v>705</v>
      </c>
      <c r="J271" s="651" t="s">
        <v>706</v>
      </c>
      <c r="K271" s="651" t="s">
        <v>707</v>
      </c>
      <c r="L271" s="653">
        <v>22.538</v>
      </c>
      <c r="M271" s="653">
        <v>10</v>
      </c>
      <c r="N271" s="654">
        <v>225.38</v>
      </c>
    </row>
    <row r="272" spans="1:14" ht="14.4" customHeight="1" x14ac:dyDescent="0.3">
      <c r="A272" s="649" t="s">
        <v>575</v>
      </c>
      <c r="B272" s="650" t="s">
        <v>576</v>
      </c>
      <c r="C272" s="651" t="s">
        <v>590</v>
      </c>
      <c r="D272" s="652" t="s">
        <v>1759</v>
      </c>
      <c r="E272" s="651" t="s">
        <v>596</v>
      </c>
      <c r="F272" s="652" t="s">
        <v>1760</v>
      </c>
      <c r="G272" s="651" t="s">
        <v>604</v>
      </c>
      <c r="H272" s="651" t="s">
        <v>1439</v>
      </c>
      <c r="I272" s="651" t="s">
        <v>1440</v>
      </c>
      <c r="J272" s="651" t="s">
        <v>1441</v>
      </c>
      <c r="K272" s="651" t="s">
        <v>1442</v>
      </c>
      <c r="L272" s="653">
        <v>100.18333333333332</v>
      </c>
      <c r="M272" s="653">
        <v>3</v>
      </c>
      <c r="N272" s="654">
        <v>300.54999999999995</v>
      </c>
    </row>
    <row r="273" spans="1:14" ht="14.4" customHeight="1" x14ac:dyDescent="0.3">
      <c r="A273" s="649" t="s">
        <v>575</v>
      </c>
      <c r="B273" s="650" t="s">
        <v>576</v>
      </c>
      <c r="C273" s="651" t="s">
        <v>590</v>
      </c>
      <c r="D273" s="652" t="s">
        <v>1759</v>
      </c>
      <c r="E273" s="651" t="s">
        <v>596</v>
      </c>
      <c r="F273" s="652" t="s">
        <v>1760</v>
      </c>
      <c r="G273" s="651" t="s">
        <v>604</v>
      </c>
      <c r="H273" s="651" t="s">
        <v>723</v>
      </c>
      <c r="I273" s="651" t="s">
        <v>724</v>
      </c>
      <c r="J273" s="651" t="s">
        <v>725</v>
      </c>
      <c r="K273" s="651" t="s">
        <v>726</v>
      </c>
      <c r="L273" s="653">
        <v>83.810304561512979</v>
      </c>
      <c r="M273" s="653">
        <v>2</v>
      </c>
      <c r="N273" s="654">
        <v>167.62060912302596</v>
      </c>
    </row>
    <row r="274" spans="1:14" ht="14.4" customHeight="1" x14ac:dyDescent="0.3">
      <c r="A274" s="649" t="s">
        <v>575</v>
      </c>
      <c r="B274" s="650" t="s">
        <v>576</v>
      </c>
      <c r="C274" s="651" t="s">
        <v>590</v>
      </c>
      <c r="D274" s="652" t="s">
        <v>1759</v>
      </c>
      <c r="E274" s="651" t="s">
        <v>596</v>
      </c>
      <c r="F274" s="652" t="s">
        <v>1760</v>
      </c>
      <c r="G274" s="651" t="s">
        <v>604</v>
      </c>
      <c r="H274" s="651" t="s">
        <v>1443</v>
      </c>
      <c r="I274" s="651" t="s">
        <v>1444</v>
      </c>
      <c r="J274" s="651" t="s">
        <v>1445</v>
      </c>
      <c r="K274" s="651" t="s">
        <v>1446</v>
      </c>
      <c r="L274" s="653">
        <v>161.82</v>
      </c>
      <c r="M274" s="653">
        <v>1</v>
      </c>
      <c r="N274" s="654">
        <v>161.82</v>
      </c>
    </row>
    <row r="275" spans="1:14" ht="14.4" customHeight="1" x14ac:dyDescent="0.3">
      <c r="A275" s="649" t="s">
        <v>575</v>
      </c>
      <c r="B275" s="650" t="s">
        <v>576</v>
      </c>
      <c r="C275" s="651" t="s">
        <v>590</v>
      </c>
      <c r="D275" s="652" t="s">
        <v>1759</v>
      </c>
      <c r="E275" s="651" t="s">
        <v>596</v>
      </c>
      <c r="F275" s="652" t="s">
        <v>1760</v>
      </c>
      <c r="G275" s="651" t="s">
        <v>604</v>
      </c>
      <c r="H275" s="651" t="s">
        <v>735</v>
      </c>
      <c r="I275" s="651" t="s">
        <v>736</v>
      </c>
      <c r="J275" s="651" t="s">
        <v>737</v>
      </c>
      <c r="K275" s="651" t="s">
        <v>738</v>
      </c>
      <c r="L275" s="653">
        <v>69.70019130348372</v>
      </c>
      <c r="M275" s="653">
        <v>3</v>
      </c>
      <c r="N275" s="654">
        <v>209.10057391045117</v>
      </c>
    </row>
    <row r="276" spans="1:14" ht="14.4" customHeight="1" x14ac:dyDescent="0.3">
      <c r="A276" s="649" t="s">
        <v>575</v>
      </c>
      <c r="B276" s="650" t="s">
        <v>576</v>
      </c>
      <c r="C276" s="651" t="s">
        <v>590</v>
      </c>
      <c r="D276" s="652" t="s">
        <v>1759</v>
      </c>
      <c r="E276" s="651" t="s">
        <v>596</v>
      </c>
      <c r="F276" s="652" t="s">
        <v>1760</v>
      </c>
      <c r="G276" s="651" t="s">
        <v>604</v>
      </c>
      <c r="H276" s="651" t="s">
        <v>1447</v>
      </c>
      <c r="I276" s="651" t="s">
        <v>1448</v>
      </c>
      <c r="J276" s="651" t="s">
        <v>1449</v>
      </c>
      <c r="K276" s="651" t="s">
        <v>1450</v>
      </c>
      <c r="L276" s="653">
        <v>100.5098568242049</v>
      </c>
      <c r="M276" s="653">
        <v>6</v>
      </c>
      <c r="N276" s="654">
        <v>603.05914094522939</v>
      </c>
    </row>
    <row r="277" spans="1:14" ht="14.4" customHeight="1" x14ac:dyDescent="0.3">
      <c r="A277" s="649" t="s">
        <v>575</v>
      </c>
      <c r="B277" s="650" t="s">
        <v>576</v>
      </c>
      <c r="C277" s="651" t="s">
        <v>590</v>
      </c>
      <c r="D277" s="652" t="s">
        <v>1759</v>
      </c>
      <c r="E277" s="651" t="s">
        <v>596</v>
      </c>
      <c r="F277" s="652" t="s">
        <v>1760</v>
      </c>
      <c r="G277" s="651" t="s">
        <v>604</v>
      </c>
      <c r="H277" s="651" t="s">
        <v>1451</v>
      </c>
      <c r="I277" s="651" t="s">
        <v>1452</v>
      </c>
      <c r="J277" s="651" t="s">
        <v>1453</v>
      </c>
      <c r="K277" s="651" t="s">
        <v>1454</v>
      </c>
      <c r="L277" s="653">
        <v>167.78916006604692</v>
      </c>
      <c r="M277" s="653">
        <v>103</v>
      </c>
      <c r="N277" s="654">
        <v>17282.283486802833</v>
      </c>
    </row>
    <row r="278" spans="1:14" ht="14.4" customHeight="1" x14ac:dyDescent="0.3">
      <c r="A278" s="649" t="s">
        <v>575</v>
      </c>
      <c r="B278" s="650" t="s">
        <v>576</v>
      </c>
      <c r="C278" s="651" t="s">
        <v>590</v>
      </c>
      <c r="D278" s="652" t="s">
        <v>1759</v>
      </c>
      <c r="E278" s="651" t="s">
        <v>596</v>
      </c>
      <c r="F278" s="652" t="s">
        <v>1760</v>
      </c>
      <c r="G278" s="651" t="s">
        <v>604</v>
      </c>
      <c r="H278" s="651" t="s">
        <v>1455</v>
      </c>
      <c r="I278" s="651" t="s">
        <v>1456</v>
      </c>
      <c r="J278" s="651" t="s">
        <v>1457</v>
      </c>
      <c r="K278" s="651" t="s">
        <v>1458</v>
      </c>
      <c r="L278" s="653">
        <v>22.25</v>
      </c>
      <c r="M278" s="653">
        <v>1</v>
      </c>
      <c r="N278" s="654">
        <v>22.25</v>
      </c>
    </row>
    <row r="279" spans="1:14" ht="14.4" customHeight="1" x14ac:dyDescent="0.3">
      <c r="A279" s="649" t="s">
        <v>575</v>
      </c>
      <c r="B279" s="650" t="s">
        <v>576</v>
      </c>
      <c r="C279" s="651" t="s">
        <v>590</v>
      </c>
      <c r="D279" s="652" t="s">
        <v>1759</v>
      </c>
      <c r="E279" s="651" t="s">
        <v>596</v>
      </c>
      <c r="F279" s="652" t="s">
        <v>1760</v>
      </c>
      <c r="G279" s="651" t="s">
        <v>604</v>
      </c>
      <c r="H279" s="651" t="s">
        <v>739</v>
      </c>
      <c r="I279" s="651" t="s">
        <v>740</v>
      </c>
      <c r="J279" s="651" t="s">
        <v>741</v>
      </c>
      <c r="K279" s="651" t="s">
        <v>742</v>
      </c>
      <c r="L279" s="653">
        <v>125.59576694204364</v>
      </c>
      <c r="M279" s="653">
        <v>4</v>
      </c>
      <c r="N279" s="654">
        <v>502.38306776817456</v>
      </c>
    </row>
    <row r="280" spans="1:14" ht="14.4" customHeight="1" x14ac:dyDescent="0.3">
      <c r="A280" s="649" t="s">
        <v>575</v>
      </c>
      <c r="B280" s="650" t="s">
        <v>576</v>
      </c>
      <c r="C280" s="651" t="s">
        <v>590</v>
      </c>
      <c r="D280" s="652" t="s">
        <v>1759</v>
      </c>
      <c r="E280" s="651" t="s">
        <v>596</v>
      </c>
      <c r="F280" s="652" t="s">
        <v>1760</v>
      </c>
      <c r="G280" s="651" t="s">
        <v>604</v>
      </c>
      <c r="H280" s="651" t="s">
        <v>743</v>
      </c>
      <c r="I280" s="651" t="s">
        <v>744</v>
      </c>
      <c r="J280" s="651" t="s">
        <v>741</v>
      </c>
      <c r="K280" s="651" t="s">
        <v>745</v>
      </c>
      <c r="L280" s="653">
        <v>140.97713918835663</v>
      </c>
      <c r="M280" s="653">
        <v>3</v>
      </c>
      <c r="N280" s="654">
        <v>422.93141756506992</v>
      </c>
    </row>
    <row r="281" spans="1:14" ht="14.4" customHeight="1" x14ac:dyDescent="0.3">
      <c r="A281" s="649" t="s">
        <v>575</v>
      </c>
      <c r="B281" s="650" t="s">
        <v>576</v>
      </c>
      <c r="C281" s="651" t="s">
        <v>590</v>
      </c>
      <c r="D281" s="652" t="s">
        <v>1759</v>
      </c>
      <c r="E281" s="651" t="s">
        <v>596</v>
      </c>
      <c r="F281" s="652" t="s">
        <v>1760</v>
      </c>
      <c r="G281" s="651" t="s">
        <v>604</v>
      </c>
      <c r="H281" s="651" t="s">
        <v>746</v>
      </c>
      <c r="I281" s="651" t="s">
        <v>747</v>
      </c>
      <c r="J281" s="651" t="s">
        <v>748</v>
      </c>
      <c r="K281" s="651" t="s">
        <v>749</v>
      </c>
      <c r="L281" s="653">
        <v>70.950059033428076</v>
      </c>
      <c r="M281" s="653">
        <v>4</v>
      </c>
      <c r="N281" s="654">
        <v>283.8002361337123</v>
      </c>
    </row>
    <row r="282" spans="1:14" ht="14.4" customHeight="1" x14ac:dyDescent="0.3">
      <c r="A282" s="649" t="s">
        <v>575</v>
      </c>
      <c r="B282" s="650" t="s">
        <v>576</v>
      </c>
      <c r="C282" s="651" t="s">
        <v>590</v>
      </c>
      <c r="D282" s="652" t="s">
        <v>1759</v>
      </c>
      <c r="E282" s="651" t="s">
        <v>596</v>
      </c>
      <c r="F282" s="652" t="s">
        <v>1760</v>
      </c>
      <c r="G282" s="651" t="s">
        <v>604</v>
      </c>
      <c r="H282" s="651" t="s">
        <v>754</v>
      </c>
      <c r="I282" s="651" t="s">
        <v>755</v>
      </c>
      <c r="J282" s="651" t="s">
        <v>663</v>
      </c>
      <c r="K282" s="651" t="s">
        <v>756</v>
      </c>
      <c r="L282" s="653">
        <v>46.848479249233726</v>
      </c>
      <c r="M282" s="653">
        <v>13</v>
      </c>
      <c r="N282" s="654">
        <v>609.03023024003846</v>
      </c>
    </row>
    <row r="283" spans="1:14" ht="14.4" customHeight="1" x14ac:dyDescent="0.3">
      <c r="A283" s="649" t="s">
        <v>575</v>
      </c>
      <c r="B283" s="650" t="s">
        <v>576</v>
      </c>
      <c r="C283" s="651" t="s">
        <v>590</v>
      </c>
      <c r="D283" s="652" t="s">
        <v>1759</v>
      </c>
      <c r="E283" s="651" t="s">
        <v>596</v>
      </c>
      <c r="F283" s="652" t="s">
        <v>1760</v>
      </c>
      <c r="G283" s="651" t="s">
        <v>604</v>
      </c>
      <c r="H283" s="651" t="s">
        <v>757</v>
      </c>
      <c r="I283" s="651" t="s">
        <v>757</v>
      </c>
      <c r="J283" s="651" t="s">
        <v>758</v>
      </c>
      <c r="K283" s="651" t="s">
        <v>759</v>
      </c>
      <c r="L283" s="653">
        <v>106.54508394541072</v>
      </c>
      <c r="M283" s="653">
        <v>2</v>
      </c>
      <c r="N283" s="654">
        <v>213.09016789082145</v>
      </c>
    </row>
    <row r="284" spans="1:14" ht="14.4" customHeight="1" x14ac:dyDescent="0.3">
      <c r="A284" s="649" t="s">
        <v>575</v>
      </c>
      <c r="B284" s="650" t="s">
        <v>576</v>
      </c>
      <c r="C284" s="651" t="s">
        <v>590</v>
      </c>
      <c r="D284" s="652" t="s">
        <v>1759</v>
      </c>
      <c r="E284" s="651" t="s">
        <v>596</v>
      </c>
      <c r="F284" s="652" t="s">
        <v>1760</v>
      </c>
      <c r="G284" s="651" t="s">
        <v>604</v>
      </c>
      <c r="H284" s="651" t="s">
        <v>760</v>
      </c>
      <c r="I284" s="651" t="s">
        <v>761</v>
      </c>
      <c r="J284" s="651" t="s">
        <v>762</v>
      </c>
      <c r="K284" s="651" t="s">
        <v>763</v>
      </c>
      <c r="L284" s="653">
        <v>41.620052632714611</v>
      </c>
      <c r="M284" s="653">
        <v>1</v>
      </c>
      <c r="N284" s="654">
        <v>41.620052632714611</v>
      </c>
    </row>
    <row r="285" spans="1:14" ht="14.4" customHeight="1" x14ac:dyDescent="0.3">
      <c r="A285" s="649" t="s">
        <v>575</v>
      </c>
      <c r="B285" s="650" t="s">
        <v>576</v>
      </c>
      <c r="C285" s="651" t="s">
        <v>590</v>
      </c>
      <c r="D285" s="652" t="s">
        <v>1759</v>
      </c>
      <c r="E285" s="651" t="s">
        <v>596</v>
      </c>
      <c r="F285" s="652" t="s">
        <v>1760</v>
      </c>
      <c r="G285" s="651" t="s">
        <v>604</v>
      </c>
      <c r="H285" s="651" t="s">
        <v>764</v>
      </c>
      <c r="I285" s="651" t="s">
        <v>765</v>
      </c>
      <c r="J285" s="651" t="s">
        <v>762</v>
      </c>
      <c r="K285" s="651" t="s">
        <v>766</v>
      </c>
      <c r="L285" s="653">
        <v>292.47005348238412</v>
      </c>
      <c r="M285" s="653">
        <v>7</v>
      </c>
      <c r="N285" s="654">
        <v>2047.290374376689</v>
      </c>
    </row>
    <row r="286" spans="1:14" ht="14.4" customHeight="1" x14ac:dyDescent="0.3">
      <c r="A286" s="649" t="s">
        <v>575</v>
      </c>
      <c r="B286" s="650" t="s">
        <v>576</v>
      </c>
      <c r="C286" s="651" t="s">
        <v>590</v>
      </c>
      <c r="D286" s="652" t="s">
        <v>1759</v>
      </c>
      <c r="E286" s="651" t="s">
        <v>596</v>
      </c>
      <c r="F286" s="652" t="s">
        <v>1760</v>
      </c>
      <c r="G286" s="651" t="s">
        <v>604</v>
      </c>
      <c r="H286" s="651" t="s">
        <v>771</v>
      </c>
      <c r="I286" s="651" t="s">
        <v>772</v>
      </c>
      <c r="J286" s="651" t="s">
        <v>773</v>
      </c>
      <c r="K286" s="651" t="s">
        <v>774</v>
      </c>
      <c r="L286" s="653">
        <v>47.446581179567382</v>
      </c>
      <c r="M286" s="653">
        <v>3</v>
      </c>
      <c r="N286" s="654">
        <v>142.33974353870215</v>
      </c>
    </row>
    <row r="287" spans="1:14" ht="14.4" customHeight="1" x14ac:dyDescent="0.3">
      <c r="A287" s="649" t="s">
        <v>575</v>
      </c>
      <c r="B287" s="650" t="s">
        <v>576</v>
      </c>
      <c r="C287" s="651" t="s">
        <v>590</v>
      </c>
      <c r="D287" s="652" t="s">
        <v>1759</v>
      </c>
      <c r="E287" s="651" t="s">
        <v>596</v>
      </c>
      <c r="F287" s="652" t="s">
        <v>1760</v>
      </c>
      <c r="G287" s="651" t="s">
        <v>604</v>
      </c>
      <c r="H287" s="651" t="s">
        <v>1459</v>
      </c>
      <c r="I287" s="651" t="s">
        <v>1460</v>
      </c>
      <c r="J287" s="651" t="s">
        <v>1461</v>
      </c>
      <c r="K287" s="651" t="s">
        <v>1462</v>
      </c>
      <c r="L287" s="653">
        <v>231.44955344909897</v>
      </c>
      <c r="M287" s="653">
        <v>3</v>
      </c>
      <c r="N287" s="654">
        <v>694.34866034729691</v>
      </c>
    </row>
    <row r="288" spans="1:14" ht="14.4" customHeight="1" x14ac:dyDescent="0.3">
      <c r="A288" s="649" t="s">
        <v>575</v>
      </c>
      <c r="B288" s="650" t="s">
        <v>576</v>
      </c>
      <c r="C288" s="651" t="s">
        <v>590</v>
      </c>
      <c r="D288" s="652" t="s">
        <v>1759</v>
      </c>
      <c r="E288" s="651" t="s">
        <v>596</v>
      </c>
      <c r="F288" s="652" t="s">
        <v>1760</v>
      </c>
      <c r="G288" s="651" t="s">
        <v>604</v>
      </c>
      <c r="H288" s="651" t="s">
        <v>779</v>
      </c>
      <c r="I288" s="651" t="s">
        <v>237</v>
      </c>
      <c r="J288" s="651" t="s">
        <v>780</v>
      </c>
      <c r="K288" s="651"/>
      <c r="L288" s="653">
        <v>639.01020762774806</v>
      </c>
      <c r="M288" s="653">
        <v>4</v>
      </c>
      <c r="N288" s="654">
        <v>2556.0408305109922</v>
      </c>
    </row>
    <row r="289" spans="1:14" ht="14.4" customHeight="1" x14ac:dyDescent="0.3">
      <c r="A289" s="649" t="s">
        <v>575</v>
      </c>
      <c r="B289" s="650" t="s">
        <v>576</v>
      </c>
      <c r="C289" s="651" t="s">
        <v>590</v>
      </c>
      <c r="D289" s="652" t="s">
        <v>1759</v>
      </c>
      <c r="E289" s="651" t="s">
        <v>596</v>
      </c>
      <c r="F289" s="652" t="s">
        <v>1760</v>
      </c>
      <c r="G289" s="651" t="s">
        <v>604</v>
      </c>
      <c r="H289" s="651" t="s">
        <v>781</v>
      </c>
      <c r="I289" s="651" t="s">
        <v>782</v>
      </c>
      <c r="J289" s="651" t="s">
        <v>783</v>
      </c>
      <c r="K289" s="651" t="s">
        <v>784</v>
      </c>
      <c r="L289" s="653">
        <v>151.45967295491462</v>
      </c>
      <c r="M289" s="653">
        <v>6</v>
      </c>
      <c r="N289" s="654">
        <v>908.75803772948768</v>
      </c>
    </row>
    <row r="290" spans="1:14" ht="14.4" customHeight="1" x14ac:dyDescent="0.3">
      <c r="A290" s="649" t="s">
        <v>575</v>
      </c>
      <c r="B290" s="650" t="s">
        <v>576</v>
      </c>
      <c r="C290" s="651" t="s">
        <v>590</v>
      </c>
      <c r="D290" s="652" t="s">
        <v>1759</v>
      </c>
      <c r="E290" s="651" t="s">
        <v>596</v>
      </c>
      <c r="F290" s="652" t="s">
        <v>1760</v>
      </c>
      <c r="G290" s="651" t="s">
        <v>604</v>
      </c>
      <c r="H290" s="651" t="s">
        <v>785</v>
      </c>
      <c r="I290" s="651" t="s">
        <v>237</v>
      </c>
      <c r="J290" s="651" t="s">
        <v>786</v>
      </c>
      <c r="K290" s="651"/>
      <c r="L290" s="653">
        <v>97.320302259636222</v>
      </c>
      <c r="M290" s="653">
        <v>21</v>
      </c>
      <c r="N290" s="654">
        <v>2043.7263474523606</v>
      </c>
    </row>
    <row r="291" spans="1:14" ht="14.4" customHeight="1" x14ac:dyDescent="0.3">
      <c r="A291" s="649" t="s">
        <v>575</v>
      </c>
      <c r="B291" s="650" t="s">
        <v>576</v>
      </c>
      <c r="C291" s="651" t="s">
        <v>590</v>
      </c>
      <c r="D291" s="652" t="s">
        <v>1759</v>
      </c>
      <c r="E291" s="651" t="s">
        <v>596</v>
      </c>
      <c r="F291" s="652" t="s">
        <v>1760</v>
      </c>
      <c r="G291" s="651" t="s">
        <v>604</v>
      </c>
      <c r="H291" s="651" t="s">
        <v>791</v>
      </c>
      <c r="I291" s="651" t="s">
        <v>237</v>
      </c>
      <c r="J291" s="651" t="s">
        <v>792</v>
      </c>
      <c r="K291" s="651"/>
      <c r="L291" s="653">
        <v>99.625144242965092</v>
      </c>
      <c r="M291" s="653">
        <v>20</v>
      </c>
      <c r="N291" s="654">
        <v>1992.502884859302</v>
      </c>
    </row>
    <row r="292" spans="1:14" ht="14.4" customHeight="1" x14ac:dyDescent="0.3">
      <c r="A292" s="649" t="s">
        <v>575</v>
      </c>
      <c r="B292" s="650" t="s">
        <v>576</v>
      </c>
      <c r="C292" s="651" t="s">
        <v>590</v>
      </c>
      <c r="D292" s="652" t="s">
        <v>1759</v>
      </c>
      <c r="E292" s="651" t="s">
        <v>596</v>
      </c>
      <c r="F292" s="652" t="s">
        <v>1760</v>
      </c>
      <c r="G292" s="651" t="s">
        <v>604</v>
      </c>
      <c r="H292" s="651" t="s">
        <v>793</v>
      </c>
      <c r="I292" s="651" t="s">
        <v>237</v>
      </c>
      <c r="J292" s="651" t="s">
        <v>794</v>
      </c>
      <c r="K292" s="651"/>
      <c r="L292" s="653">
        <v>36.840000000000011</v>
      </c>
      <c r="M292" s="653">
        <v>3</v>
      </c>
      <c r="N292" s="654">
        <v>110.52000000000004</v>
      </c>
    </row>
    <row r="293" spans="1:14" ht="14.4" customHeight="1" x14ac:dyDescent="0.3">
      <c r="A293" s="649" t="s">
        <v>575</v>
      </c>
      <c r="B293" s="650" t="s">
        <v>576</v>
      </c>
      <c r="C293" s="651" t="s">
        <v>590</v>
      </c>
      <c r="D293" s="652" t="s">
        <v>1759</v>
      </c>
      <c r="E293" s="651" t="s">
        <v>596</v>
      </c>
      <c r="F293" s="652" t="s">
        <v>1760</v>
      </c>
      <c r="G293" s="651" t="s">
        <v>604</v>
      </c>
      <c r="H293" s="651" t="s">
        <v>1463</v>
      </c>
      <c r="I293" s="651" t="s">
        <v>1464</v>
      </c>
      <c r="J293" s="651" t="s">
        <v>1465</v>
      </c>
      <c r="K293" s="651" t="s">
        <v>1466</v>
      </c>
      <c r="L293" s="653">
        <v>70.61999999999999</v>
      </c>
      <c r="M293" s="653">
        <v>1</v>
      </c>
      <c r="N293" s="654">
        <v>70.61999999999999</v>
      </c>
    </row>
    <row r="294" spans="1:14" ht="14.4" customHeight="1" x14ac:dyDescent="0.3">
      <c r="A294" s="649" t="s">
        <v>575</v>
      </c>
      <c r="B294" s="650" t="s">
        <v>576</v>
      </c>
      <c r="C294" s="651" t="s">
        <v>590</v>
      </c>
      <c r="D294" s="652" t="s">
        <v>1759</v>
      </c>
      <c r="E294" s="651" t="s">
        <v>596</v>
      </c>
      <c r="F294" s="652" t="s">
        <v>1760</v>
      </c>
      <c r="G294" s="651" t="s">
        <v>604</v>
      </c>
      <c r="H294" s="651" t="s">
        <v>1467</v>
      </c>
      <c r="I294" s="651" t="s">
        <v>1468</v>
      </c>
      <c r="J294" s="651" t="s">
        <v>1469</v>
      </c>
      <c r="K294" s="651" t="s">
        <v>1123</v>
      </c>
      <c r="L294" s="653">
        <v>95.7</v>
      </c>
      <c r="M294" s="653">
        <v>1</v>
      </c>
      <c r="N294" s="654">
        <v>95.7</v>
      </c>
    </row>
    <row r="295" spans="1:14" ht="14.4" customHeight="1" x14ac:dyDescent="0.3">
      <c r="A295" s="649" t="s">
        <v>575</v>
      </c>
      <c r="B295" s="650" t="s">
        <v>576</v>
      </c>
      <c r="C295" s="651" t="s">
        <v>590</v>
      </c>
      <c r="D295" s="652" t="s">
        <v>1759</v>
      </c>
      <c r="E295" s="651" t="s">
        <v>596</v>
      </c>
      <c r="F295" s="652" t="s">
        <v>1760</v>
      </c>
      <c r="G295" s="651" t="s">
        <v>604</v>
      </c>
      <c r="H295" s="651" t="s">
        <v>1470</v>
      </c>
      <c r="I295" s="651" t="s">
        <v>1471</v>
      </c>
      <c r="J295" s="651" t="s">
        <v>1472</v>
      </c>
      <c r="K295" s="651" t="s">
        <v>1185</v>
      </c>
      <c r="L295" s="653">
        <v>175.30999999999995</v>
      </c>
      <c r="M295" s="653">
        <v>1</v>
      </c>
      <c r="N295" s="654">
        <v>175.30999999999995</v>
      </c>
    </row>
    <row r="296" spans="1:14" ht="14.4" customHeight="1" x14ac:dyDescent="0.3">
      <c r="A296" s="649" t="s">
        <v>575</v>
      </c>
      <c r="B296" s="650" t="s">
        <v>576</v>
      </c>
      <c r="C296" s="651" t="s">
        <v>590</v>
      </c>
      <c r="D296" s="652" t="s">
        <v>1759</v>
      </c>
      <c r="E296" s="651" t="s">
        <v>596</v>
      </c>
      <c r="F296" s="652" t="s">
        <v>1760</v>
      </c>
      <c r="G296" s="651" t="s">
        <v>604</v>
      </c>
      <c r="H296" s="651" t="s">
        <v>1473</v>
      </c>
      <c r="I296" s="651" t="s">
        <v>237</v>
      </c>
      <c r="J296" s="651" t="s">
        <v>1474</v>
      </c>
      <c r="K296" s="651" t="s">
        <v>1475</v>
      </c>
      <c r="L296" s="653">
        <v>1440.1200000000001</v>
      </c>
      <c r="M296" s="653">
        <v>1</v>
      </c>
      <c r="N296" s="654">
        <v>1440.1200000000001</v>
      </c>
    </row>
    <row r="297" spans="1:14" ht="14.4" customHeight="1" x14ac:dyDescent="0.3">
      <c r="A297" s="649" t="s">
        <v>575</v>
      </c>
      <c r="B297" s="650" t="s">
        <v>576</v>
      </c>
      <c r="C297" s="651" t="s">
        <v>590</v>
      </c>
      <c r="D297" s="652" t="s">
        <v>1759</v>
      </c>
      <c r="E297" s="651" t="s">
        <v>596</v>
      </c>
      <c r="F297" s="652" t="s">
        <v>1760</v>
      </c>
      <c r="G297" s="651" t="s">
        <v>604</v>
      </c>
      <c r="H297" s="651" t="s">
        <v>799</v>
      </c>
      <c r="I297" s="651" t="s">
        <v>800</v>
      </c>
      <c r="J297" s="651" t="s">
        <v>801</v>
      </c>
      <c r="K297" s="651" t="s">
        <v>802</v>
      </c>
      <c r="L297" s="653">
        <v>64.332142857142841</v>
      </c>
      <c r="M297" s="653">
        <v>14</v>
      </c>
      <c r="N297" s="654">
        <v>900.64999999999986</v>
      </c>
    </row>
    <row r="298" spans="1:14" ht="14.4" customHeight="1" x14ac:dyDescent="0.3">
      <c r="A298" s="649" t="s">
        <v>575</v>
      </c>
      <c r="B298" s="650" t="s">
        <v>576</v>
      </c>
      <c r="C298" s="651" t="s">
        <v>590</v>
      </c>
      <c r="D298" s="652" t="s">
        <v>1759</v>
      </c>
      <c r="E298" s="651" t="s">
        <v>596</v>
      </c>
      <c r="F298" s="652" t="s">
        <v>1760</v>
      </c>
      <c r="G298" s="651" t="s">
        <v>604</v>
      </c>
      <c r="H298" s="651" t="s">
        <v>1476</v>
      </c>
      <c r="I298" s="651" t="s">
        <v>1477</v>
      </c>
      <c r="J298" s="651" t="s">
        <v>1478</v>
      </c>
      <c r="K298" s="651" t="s">
        <v>1479</v>
      </c>
      <c r="L298" s="653">
        <v>42.439973052552951</v>
      </c>
      <c r="M298" s="653">
        <v>8</v>
      </c>
      <c r="N298" s="654">
        <v>339.5197844204236</v>
      </c>
    </row>
    <row r="299" spans="1:14" ht="14.4" customHeight="1" x14ac:dyDescent="0.3">
      <c r="A299" s="649" t="s">
        <v>575</v>
      </c>
      <c r="B299" s="650" t="s">
        <v>576</v>
      </c>
      <c r="C299" s="651" t="s">
        <v>590</v>
      </c>
      <c r="D299" s="652" t="s">
        <v>1759</v>
      </c>
      <c r="E299" s="651" t="s">
        <v>596</v>
      </c>
      <c r="F299" s="652" t="s">
        <v>1760</v>
      </c>
      <c r="G299" s="651" t="s">
        <v>604</v>
      </c>
      <c r="H299" s="651" t="s">
        <v>811</v>
      </c>
      <c r="I299" s="651" t="s">
        <v>812</v>
      </c>
      <c r="J299" s="651" t="s">
        <v>813</v>
      </c>
      <c r="K299" s="651" t="s">
        <v>814</v>
      </c>
      <c r="L299" s="653">
        <v>66.721249999999998</v>
      </c>
      <c r="M299" s="653">
        <v>2</v>
      </c>
      <c r="N299" s="654">
        <v>133.4425</v>
      </c>
    </row>
    <row r="300" spans="1:14" ht="14.4" customHeight="1" x14ac:dyDescent="0.3">
      <c r="A300" s="649" t="s">
        <v>575</v>
      </c>
      <c r="B300" s="650" t="s">
        <v>576</v>
      </c>
      <c r="C300" s="651" t="s">
        <v>590</v>
      </c>
      <c r="D300" s="652" t="s">
        <v>1759</v>
      </c>
      <c r="E300" s="651" t="s">
        <v>596</v>
      </c>
      <c r="F300" s="652" t="s">
        <v>1760</v>
      </c>
      <c r="G300" s="651" t="s">
        <v>604</v>
      </c>
      <c r="H300" s="651" t="s">
        <v>1480</v>
      </c>
      <c r="I300" s="651" t="s">
        <v>1481</v>
      </c>
      <c r="J300" s="651" t="s">
        <v>828</v>
      </c>
      <c r="K300" s="651" t="s">
        <v>1482</v>
      </c>
      <c r="L300" s="653">
        <v>56.349673841305616</v>
      </c>
      <c r="M300" s="653">
        <v>1</v>
      </c>
      <c r="N300" s="654">
        <v>56.349673841305616</v>
      </c>
    </row>
    <row r="301" spans="1:14" ht="14.4" customHeight="1" x14ac:dyDescent="0.3">
      <c r="A301" s="649" t="s">
        <v>575</v>
      </c>
      <c r="B301" s="650" t="s">
        <v>576</v>
      </c>
      <c r="C301" s="651" t="s">
        <v>590</v>
      </c>
      <c r="D301" s="652" t="s">
        <v>1759</v>
      </c>
      <c r="E301" s="651" t="s">
        <v>596</v>
      </c>
      <c r="F301" s="652" t="s">
        <v>1760</v>
      </c>
      <c r="G301" s="651" t="s">
        <v>604</v>
      </c>
      <c r="H301" s="651" t="s">
        <v>1483</v>
      </c>
      <c r="I301" s="651" t="s">
        <v>1484</v>
      </c>
      <c r="J301" s="651" t="s">
        <v>702</v>
      </c>
      <c r="K301" s="651" t="s">
        <v>1485</v>
      </c>
      <c r="L301" s="653">
        <v>61.379918961237124</v>
      </c>
      <c r="M301" s="653">
        <v>52</v>
      </c>
      <c r="N301" s="654">
        <v>3191.7557859843305</v>
      </c>
    </row>
    <row r="302" spans="1:14" ht="14.4" customHeight="1" x14ac:dyDescent="0.3">
      <c r="A302" s="649" t="s">
        <v>575</v>
      </c>
      <c r="B302" s="650" t="s">
        <v>576</v>
      </c>
      <c r="C302" s="651" t="s">
        <v>590</v>
      </c>
      <c r="D302" s="652" t="s">
        <v>1759</v>
      </c>
      <c r="E302" s="651" t="s">
        <v>596</v>
      </c>
      <c r="F302" s="652" t="s">
        <v>1760</v>
      </c>
      <c r="G302" s="651" t="s">
        <v>604</v>
      </c>
      <c r="H302" s="651" t="s">
        <v>822</v>
      </c>
      <c r="I302" s="651" t="s">
        <v>823</v>
      </c>
      <c r="J302" s="651" t="s">
        <v>824</v>
      </c>
      <c r="K302" s="651" t="s">
        <v>825</v>
      </c>
      <c r="L302" s="653">
        <v>179.79999999999995</v>
      </c>
      <c r="M302" s="653">
        <v>1</v>
      </c>
      <c r="N302" s="654">
        <v>179.79999999999995</v>
      </c>
    </row>
    <row r="303" spans="1:14" ht="14.4" customHeight="1" x14ac:dyDescent="0.3">
      <c r="A303" s="649" t="s">
        <v>575</v>
      </c>
      <c r="B303" s="650" t="s">
        <v>576</v>
      </c>
      <c r="C303" s="651" t="s">
        <v>590</v>
      </c>
      <c r="D303" s="652" t="s">
        <v>1759</v>
      </c>
      <c r="E303" s="651" t="s">
        <v>596</v>
      </c>
      <c r="F303" s="652" t="s">
        <v>1760</v>
      </c>
      <c r="G303" s="651" t="s">
        <v>604</v>
      </c>
      <c r="H303" s="651" t="s">
        <v>1486</v>
      </c>
      <c r="I303" s="651" t="s">
        <v>1487</v>
      </c>
      <c r="J303" s="651" t="s">
        <v>1488</v>
      </c>
      <c r="K303" s="651" t="s">
        <v>1489</v>
      </c>
      <c r="L303" s="653">
        <v>36.249999999999979</v>
      </c>
      <c r="M303" s="653">
        <v>1</v>
      </c>
      <c r="N303" s="654">
        <v>36.249999999999979</v>
      </c>
    </row>
    <row r="304" spans="1:14" ht="14.4" customHeight="1" x14ac:dyDescent="0.3">
      <c r="A304" s="649" t="s">
        <v>575</v>
      </c>
      <c r="B304" s="650" t="s">
        <v>576</v>
      </c>
      <c r="C304" s="651" t="s">
        <v>590</v>
      </c>
      <c r="D304" s="652" t="s">
        <v>1759</v>
      </c>
      <c r="E304" s="651" t="s">
        <v>596</v>
      </c>
      <c r="F304" s="652" t="s">
        <v>1760</v>
      </c>
      <c r="G304" s="651" t="s">
        <v>604</v>
      </c>
      <c r="H304" s="651" t="s">
        <v>833</v>
      </c>
      <c r="I304" s="651" t="s">
        <v>834</v>
      </c>
      <c r="J304" s="651" t="s">
        <v>835</v>
      </c>
      <c r="K304" s="651" t="s">
        <v>836</v>
      </c>
      <c r="L304" s="653">
        <v>28.2199511098176</v>
      </c>
      <c r="M304" s="653">
        <v>1</v>
      </c>
      <c r="N304" s="654">
        <v>28.2199511098176</v>
      </c>
    </row>
    <row r="305" spans="1:14" ht="14.4" customHeight="1" x14ac:dyDescent="0.3">
      <c r="A305" s="649" t="s">
        <v>575</v>
      </c>
      <c r="B305" s="650" t="s">
        <v>576</v>
      </c>
      <c r="C305" s="651" t="s">
        <v>590</v>
      </c>
      <c r="D305" s="652" t="s">
        <v>1759</v>
      </c>
      <c r="E305" s="651" t="s">
        <v>596</v>
      </c>
      <c r="F305" s="652" t="s">
        <v>1760</v>
      </c>
      <c r="G305" s="651" t="s">
        <v>604</v>
      </c>
      <c r="H305" s="651" t="s">
        <v>840</v>
      </c>
      <c r="I305" s="651" t="s">
        <v>237</v>
      </c>
      <c r="J305" s="651" t="s">
        <v>841</v>
      </c>
      <c r="K305" s="651"/>
      <c r="L305" s="653">
        <v>191.13</v>
      </c>
      <c r="M305" s="653">
        <v>3</v>
      </c>
      <c r="N305" s="654">
        <v>573.39</v>
      </c>
    </row>
    <row r="306" spans="1:14" ht="14.4" customHeight="1" x14ac:dyDescent="0.3">
      <c r="A306" s="649" t="s">
        <v>575</v>
      </c>
      <c r="B306" s="650" t="s">
        <v>576</v>
      </c>
      <c r="C306" s="651" t="s">
        <v>590</v>
      </c>
      <c r="D306" s="652" t="s">
        <v>1759</v>
      </c>
      <c r="E306" s="651" t="s">
        <v>596</v>
      </c>
      <c r="F306" s="652" t="s">
        <v>1760</v>
      </c>
      <c r="G306" s="651" t="s">
        <v>604</v>
      </c>
      <c r="H306" s="651" t="s">
        <v>842</v>
      </c>
      <c r="I306" s="651" t="s">
        <v>237</v>
      </c>
      <c r="J306" s="651" t="s">
        <v>843</v>
      </c>
      <c r="K306" s="651"/>
      <c r="L306" s="653">
        <v>160.27504753320903</v>
      </c>
      <c r="M306" s="653">
        <v>8</v>
      </c>
      <c r="N306" s="654">
        <v>1282.2003802656723</v>
      </c>
    </row>
    <row r="307" spans="1:14" ht="14.4" customHeight="1" x14ac:dyDescent="0.3">
      <c r="A307" s="649" t="s">
        <v>575</v>
      </c>
      <c r="B307" s="650" t="s">
        <v>576</v>
      </c>
      <c r="C307" s="651" t="s">
        <v>590</v>
      </c>
      <c r="D307" s="652" t="s">
        <v>1759</v>
      </c>
      <c r="E307" s="651" t="s">
        <v>596</v>
      </c>
      <c r="F307" s="652" t="s">
        <v>1760</v>
      </c>
      <c r="G307" s="651" t="s">
        <v>604</v>
      </c>
      <c r="H307" s="651" t="s">
        <v>844</v>
      </c>
      <c r="I307" s="651" t="s">
        <v>237</v>
      </c>
      <c r="J307" s="651" t="s">
        <v>845</v>
      </c>
      <c r="K307" s="651"/>
      <c r="L307" s="653">
        <v>99.016419642479491</v>
      </c>
      <c r="M307" s="653">
        <v>19</v>
      </c>
      <c r="N307" s="654">
        <v>1881.3119732071102</v>
      </c>
    </row>
    <row r="308" spans="1:14" ht="14.4" customHeight="1" x14ac:dyDescent="0.3">
      <c r="A308" s="649" t="s">
        <v>575</v>
      </c>
      <c r="B308" s="650" t="s">
        <v>576</v>
      </c>
      <c r="C308" s="651" t="s">
        <v>590</v>
      </c>
      <c r="D308" s="652" t="s">
        <v>1759</v>
      </c>
      <c r="E308" s="651" t="s">
        <v>596</v>
      </c>
      <c r="F308" s="652" t="s">
        <v>1760</v>
      </c>
      <c r="G308" s="651" t="s">
        <v>604</v>
      </c>
      <c r="H308" s="651" t="s">
        <v>1490</v>
      </c>
      <c r="I308" s="651" t="s">
        <v>1490</v>
      </c>
      <c r="J308" s="651" t="s">
        <v>606</v>
      </c>
      <c r="K308" s="651" t="s">
        <v>1491</v>
      </c>
      <c r="L308" s="653">
        <v>201.25</v>
      </c>
      <c r="M308" s="653">
        <v>3</v>
      </c>
      <c r="N308" s="654">
        <v>603.75</v>
      </c>
    </row>
    <row r="309" spans="1:14" ht="14.4" customHeight="1" x14ac:dyDescent="0.3">
      <c r="A309" s="649" t="s">
        <v>575</v>
      </c>
      <c r="B309" s="650" t="s">
        <v>576</v>
      </c>
      <c r="C309" s="651" t="s">
        <v>590</v>
      </c>
      <c r="D309" s="652" t="s">
        <v>1759</v>
      </c>
      <c r="E309" s="651" t="s">
        <v>596</v>
      </c>
      <c r="F309" s="652" t="s">
        <v>1760</v>
      </c>
      <c r="G309" s="651" t="s">
        <v>604</v>
      </c>
      <c r="H309" s="651" t="s">
        <v>1492</v>
      </c>
      <c r="I309" s="651" t="s">
        <v>1493</v>
      </c>
      <c r="J309" s="651" t="s">
        <v>643</v>
      </c>
      <c r="K309" s="651" t="s">
        <v>1494</v>
      </c>
      <c r="L309" s="653">
        <v>44.400000000000006</v>
      </c>
      <c r="M309" s="653">
        <v>2</v>
      </c>
      <c r="N309" s="654">
        <v>88.800000000000011</v>
      </c>
    </row>
    <row r="310" spans="1:14" ht="14.4" customHeight="1" x14ac:dyDescent="0.3">
      <c r="A310" s="649" t="s">
        <v>575</v>
      </c>
      <c r="B310" s="650" t="s">
        <v>576</v>
      </c>
      <c r="C310" s="651" t="s">
        <v>590</v>
      </c>
      <c r="D310" s="652" t="s">
        <v>1759</v>
      </c>
      <c r="E310" s="651" t="s">
        <v>596</v>
      </c>
      <c r="F310" s="652" t="s">
        <v>1760</v>
      </c>
      <c r="G310" s="651" t="s">
        <v>604</v>
      </c>
      <c r="H310" s="651" t="s">
        <v>1495</v>
      </c>
      <c r="I310" s="651" t="s">
        <v>1496</v>
      </c>
      <c r="J310" s="651" t="s">
        <v>1497</v>
      </c>
      <c r="K310" s="651" t="s">
        <v>632</v>
      </c>
      <c r="L310" s="653">
        <v>57.705035812989976</v>
      </c>
      <c r="M310" s="653">
        <v>8</v>
      </c>
      <c r="N310" s="654">
        <v>461.64028650391981</v>
      </c>
    </row>
    <row r="311" spans="1:14" ht="14.4" customHeight="1" x14ac:dyDescent="0.3">
      <c r="A311" s="649" t="s">
        <v>575</v>
      </c>
      <c r="B311" s="650" t="s">
        <v>576</v>
      </c>
      <c r="C311" s="651" t="s">
        <v>590</v>
      </c>
      <c r="D311" s="652" t="s">
        <v>1759</v>
      </c>
      <c r="E311" s="651" t="s">
        <v>596</v>
      </c>
      <c r="F311" s="652" t="s">
        <v>1760</v>
      </c>
      <c r="G311" s="651" t="s">
        <v>604</v>
      </c>
      <c r="H311" s="651" t="s">
        <v>1498</v>
      </c>
      <c r="I311" s="651" t="s">
        <v>1499</v>
      </c>
      <c r="J311" s="651" t="s">
        <v>1500</v>
      </c>
      <c r="K311" s="651" t="s">
        <v>628</v>
      </c>
      <c r="L311" s="653">
        <v>121.80529301762708</v>
      </c>
      <c r="M311" s="653">
        <v>19</v>
      </c>
      <c r="N311" s="654">
        <v>2314.3005673349144</v>
      </c>
    </row>
    <row r="312" spans="1:14" ht="14.4" customHeight="1" x14ac:dyDescent="0.3">
      <c r="A312" s="649" t="s">
        <v>575</v>
      </c>
      <c r="B312" s="650" t="s">
        <v>576</v>
      </c>
      <c r="C312" s="651" t="s">
        <v>590</v>
      </c>
      <c r="D312" s="652" t="s">
        <v>1759</v>
      </c>
      <c r="E312" s="651" t="s">
        <v>596</v>
      </c>
      <c r="F312" s="652" t="s">
        <v>1760</v>
      </c>
      <c r="G312" s="651" t="s">
        <v>604</v>
      </c>
      <c r="H312" s="651" t="s">
        <v>850</v>
      </c>
      <c r="I312" s="651" t="s">
        <v>851</v>
      </c>
      <c r="J312" s="651" t="s">
        <v>852</v>
      </c>
      <c r="K312" s="651" t="s">
        <v>853</v>
      </c>
      <c r="L312" s="653">
        <v>61.564816286123161</v>
      </c>
      <c r="M312" s="653">
        <v>4</v>
      </c>
      <c r="N312" s="654">
        <v>246.25926514449264</v>
      </c>
    </row>
    <row r="313" spans="1:14" ht="14.4" customHeight="1" x14ac:dyDescent="0.3">
      <c r="A313" s="649" t="s">
        <v>575</v>
      </c>
      <c r="B313" s="650" t="s">
        <v>576</v>
      </c>
      <c r="C313" s="651" t="s">
        <v>590</v>
      </c>
      <c r="D313" s="652" t="s">
        <v>1759</v>
      </c>
      <c r="E313" s="651" t="s">
        <v>596</v>
      </c>
      <c r="F313" s="652" t="s">
        <v>1760</v>
      </c>
      <c r="G313" s="651" t="s">
        <v>604</v>
      </c>
      <c r="H313" s="651" t="s">
        <v>854</v>
      </c>
      <c r="I313" s="651" t="s">
        <v>855</v>
      </c>
      <c r="J313" s="651" t="s">
        <v>856</v>
      </c>
      <c r="K313" s="651" t="s">
        <v>857</v>
      </c>
      <c r="L313" s="653">
        <v>111.55999999999995</v>
      </c>
      <c r="M313" s="653">
        <v>2</v>
      </c>
      <c r="N313" s="654">
        <v>223.11999999999989</v>
      </c>
    </row>
    <row r="314" spans="1:14" ht="14.4" customHeight="1" x14ac:dyDescent="0.3">
      <c r="A314" s="649" t="s">
        <v>575</v>
      </c>
      <c r="B314" s="650" t="s">
        <v>576</v>
      </c>
      <c r="C314" s="651" t="s">
        <v>590</v>
      </c>
      <c r="D314" s="652" t="s">
        <v>1759</v>
      </c>
      <c r="E314" s="651" t="s">
        <v>596</v>
      </c>
      <c r="F314" s="652" t="s">
        <v>1760</v>
      </c>
      <c r="G314" s="651" t="s">
        <v>604</v>
      </c>
      <c r="H314" s="651" t="s">
        <v>1501</v>
      </c>
      <c r="I314" s="651" t="s">
        <v>1502</v>
      </c>
      <c r="J314" s="651" t="s">
        <v>1503</v>
      </c>
      <c r="K314" s="651" t="s">
        <v>749</v>
      </c>
      <c r="L314" s="653">
        <v>198.189127183284</v>
      </c>
      <c r="M314" s="653">
        <v>1</v>
      </c>
      <c r="N314" s="654">
        <v>198.189127183284</v>
      </c>
    </row>
    <row r="315" spans="1:14" ht="14.4" customHeight="1" x14ac:dyDescent="0.3">
      <c r="A315" s="649" t="s">
        <v>575</v>
      </c>
      <c r="B315" s="650" t="s">
        <v>576</v>
      </c>
      <c r="C315" s="651" t="s">
        <v>590</v>
      </c>
      <c r="D315" s="652" t="s">
        <v>1759</v>
      </c>
      <c r="E315" s="651" t="s">
        <v>596</v>
      </c>
      <c r="F315" s="652" t="s">
        <v>1760</v>
      </c>
      <c r="G315" s="651" t="s">
        <v>604</v>
      </c>
      <c r="H315" s="651" t="s">
        <v>858</v>
      </c>
      <c r="I315" s="651" t="s">
        <v>859</v>
      </c>
      <c r="J315" s="651" t="s">
        <v>860</v>
      </c>
      <c r="K315" s="651" t="s">
        <v>861</v>
      </c>
      <c r="L315" s="653">
        <v>700.30215495959442</v>
      </c>
      <c r="M315" s="653">
        <v>1</v>
      </c>
      <c r="N315" s="654">
        <v>700.30215495959442</v>
      </c>
    </row>
    <row r="316" spans="1:14" ht="14.4" customHeight="1" x14ac:dyDescent="0.3">
      <c r="A316" s="649" t="s">
        <v>575</v>
      </c>
      <c r="B316" s="650" t="s">
        <v>576</v>
      </c>
      <c r="C316" s="651" t="s">
        <v>590</v>
      </c>
      <c r="D316" s="652" t="s">
        <v>1759</v>
      </c>
      <c r="E316" s="651" t="s">
        <v>596</v>
      </c>
      <c r="F316" s="652" t="s">
        <v>1760</v>
      </c>
      <c r="G316" s="651" t="s">
        <v>604</v>
      </c>
      <c r="H316" s="651" t="s">
        <v>862</v>
      </c>
      <c r="I316" s="651" t="s">
        <v>863</v>
      </c>
      <c r="J316" s="651" t="s">
        <v>864</v>
      </c>
      <c r="K316" s="651" t="s">
        <v>865</v>
      </c>
      <c r="L316" s="653">
        <v>119.75</v>
      </c>
      <c r="M316" s="653">
        <v>1</v>
      </c>
      <c r="N316" s="654">
        <v>119.75</v>
      </c>
    </row>
    <row r="317" spans="1:14" ht="14.4" customHeight="1" x14ac:dyDescent="0.3">
      <c r="A317" s="649" t="s">
        <v>575</v>
      </c>
      <c r="B317" s="650" t="s">
        <v>576</v>
      </c>
      <c r="C317" s="651" t="s">
        <v>590</v>
      </c>
      <c r="D317" s="652" t="s">
        <v>1759</v>
      </c>
      <c r="E317" s="651" t="s">
        <v>596</v>
      </c>
      <c r="F317" s="652" t="s">
        <v>1760</v>
      </c>
      <c r="G317" s="651" t="s">
        <v>604</v>
      </c>
      <c r="H317" s="651" t="s">
        <v>1504</v>
      </c>
      <c r="I317" s="651" t="s">
        <v>1505</v>
      </c>
      <c r="J317" s="651" t="s">
        <v>1506</v>
      </c>
      <c r="K317" s="651" t="s">
        <v>1507</v>
      </c>
      <c r="L317" s="653">
        <v>78.586418668752685</v>
      </c>
      <c r="M317" s="653">
        <v>14</v>
      </c>
      <c r="N317" s="654">
        <v>1100.2098613625376</v>
      </c>
    </row>
    <row r="318" spans="1:14" ht="14.4" customHeight="1" x14ac:dyDescent="0.3">
      <c r="A318" s="649" t="s">
        <v>575</v>
      </c>
      <c r="B318" s="650" t="s">
        <v>576</v>
      </c>
      <c r="C318" s="651" t="s">
        <v>590</v>
      </c>
      <c r="D318" s="652" t="s">
        <v>1759</v>
      </c>
      <c r="E318" s="651" t="s">
        <v>596</v>
      </c>
      <c r="F318" s="652" t="s">
        <v>1760</v>
      </c>
      <c r="G318" s="651" t="s">
        <v>604</v>
      </c>
      <c r="H318" s="651" t="s">
        <v>1508</v>
      </c>
      <c r="I318" s="651" t="s">
        <v>1509</v>
      </c>
      <c r="J318" s="651" t="s">
        <v>1510</v>
      </c>
      <c r="K318" s="651" t="s">
        <v>1511</v>
      </c>
      <c r="L318" s="653">
        <v>65.459808420817239</v>
      </c>
      <c r="M318" s="653">
        <v>1</v>
      </c>
      <c r="N318" s="654">
        <v>65.459808420817239</v>
      </c>
    </row>
    <row r="319" spans="1:14" ht="14.4" customHeight="1" x14ac:dyDescent="0.3">
      <c r="A319" s="649" t="s">
        <v>575</v>
      </c>
      <c r="B319" s="650" t="s">
        <v>576</v>
      </c>
      <c r="C319" s="651" t="s">
        <v>590</v>
      </c>
      <c r="D319" s="652" t="s">
        <v>1759</v>
      </c>
      <c r="E319" s="651" t="s">
        <v>596</v>
      </c>
      <c r="F319" s="652" t="s">
        <v>1760</v>
      </c>
      <c r="G319" s="651" t="s">
        <v>604</v>
      </c>
      <c r="H319" s="651" t="s">
        <v>882</v>
      </c>
      <c r="I319" s="651" t="s">
        <v>883</v>
      </c>
      <c r="J319" s="651" t="s">
        <v>706</v>
      </c>
      <c r="K319" s="651" t="s">
        <v>884</v>
      </c>
      <c r="L319" s="653">
        <v>60.3500694454195</v>
      </c>
      <c r="M319" s="653">
        <v>27</v>
      </c>
      <c r="N319" s="654">
        <v>1629.4518750263264</v>
      </c>
    </row>
    <row r="320" spans="1:14" ht="14.4" customHeight="1" x14ac:dyDescent="0.3">
      <c r="A320" s="649" t="s">
        <v>575</v>
      </c>
      <c r="B320" s="650" t="s">
        <v>576</v>
      </c>
      <c r="C320" s="651" t="s">
        <v>590</v>
      </c>
      <c r="D320" s="652" t="s">
        <v>1759</v>
      </c>
      <c r="E320" s="651" t="s">
        <v>596</v>
      </c>
      <c r="F320" s="652" t="s">
        <v>1760</v>
      </c>
      <c r="G320" s="651" t="s">
        <v>604</v>
      </c>
      <c r="H320" s="651" t="s">
        <v>1512</v>
      </c>
      <c r="I320" s="651" t="s">
        <v>1513</v>
      </c>
      <c r="J320" s="651" t="s">
        <v>1514</v>
      </c>
      <c r="K320" s="651" t="s">
        <v>1515</v>
      </c>
      <c r="L320" s="653">
        <v>282.73</v>
      </c>
      <c r="M320" s="653">
        <v>1</v>
      </c>
      <c r="N320" s="654">
        <v>282.73</v>
      </c>
    </row>
    <row r="321" spans="1:14" ht="14.4" customHeight="1" x14ac:dyDescent="0.3">
      <c r="A321" s="649" t="s">
        <v>575</v>
      </c>
      <c r="B321" s="650" t="s">
        <v>576</v>
      </c>
      <c r="C321" s="651" t="s">
        <v>590</v>
      </c>
      <c r="D321" s="652" t="s">
        <v>1759</v>
      </c>
      <c r="E321" s="651" t="s">
        <v>596</v>
      </c>
      <c r="F321" s="652" t="s">
        <v>1760</v>
      </c>
      <c r="G321" s="651" t="s">
        <v>604</v>
      </c>
      <c r="H321" s="651" t="s">
        <v>1516</v>
      </c>
      <c r="I321" s="651" t="s">
        <v>1517</v>
      </c>
      <c r="J321" s="651" t="s">
        <v>1518</v>
      </c>
      <c r="K321" s="651" t="s">
        <v>1519</v>
      </c>
      <c r="L321" s="653">
        <v>67.55</v>
      </c>
      <c r="M321" s="653">
        <v>1</v>
      </c>
      <c r="N321" s="654">
        <v>67.55</v>
      </c>
    </row>
    <row r="322" spans="1:14" ht="14.4" customHeight="1" x14ac:dyDescent="0.3">
      <c r="A322" s="649" t="s">
        <v>575</v>
      </c>
      <c r="B322" s="650" t="s">
        <v>576</v>
      </c>
      <c r="C322" s="651" t="s">
        <v>590</v>
      </c>
      <c r="D322" s="652" t="s">
        <v>1759</v>
      </c>
      <c r="E322" s="651" t="s">
        <v>596</v>
      </c>
      <c r="F322" s="652" t="s">
        <v>1760</v>
      </c>
      <c r="G322" s="651" t="s">
        <v>604</v>
      </c>
      <c r="H322" s="651" t="s">
        <v>1520</v>
      </c>
      <c r="I322" s="651" t="s">
        <v>1521</v>
      </c>
      <c r="J322" s="651" t="s">
        <v>1522</v>
      </c>
      <c r="K322" s="651" t="s">
        <v>1523</v>
      </c>
      <c r="L322" s="653">
        <v>343.14734750471035</v>
      </c>
      <c r="M322" s="653">
        <v>5</v>
      </c>
      <c r="N322" s="654">
        <v>1715.7367375235517</v>
      </c>
    </row>
    <row r="323" spans="1:14" ht="14.4" customHeight="1" x14ac:dyDescent="0.3">
      <c r="A323" s="649" t="s">
        <v>575</v>
      </c>
      <c r="B323" s="650" t="s">
        <v>576</v>
      </c>
      <c r="C323" s="651" t="s">
        <v>590</v>
      </c>
      <c r="D323" s="652" t="s">
        <v>1759</v>
      </c>
      <c r="E323" s="651" t="s">
        <v>596</v>
      </c>
      <c r="F323" s="652" t="s">
        <v>1760</v>
      </c>
      <c r="G323" s="651" t="s">
        <v>604</v>
      </c>
      <c r="H323" s="651" t="s">
        <v>1524</v>
      </c>
      <c r="I323" s="651" t="s">
        <v>1525</v>
      </c>
      <c r="J323" s="651" t="s">
        <v>1526</v>
      </c>
      <c r="K323" s="651" t="s">
        <v>1527</v>
      </c>
      <c r="L323" s="653">
        <v>593.35140192491508</v>
      </c>
      <c r="M323" s="653">
        <v>1</v>
      </c>
      <c r="N323" s="654">
        <v>593.35140192491508</v>
      </c>
    </row>
    <row r="324" spans="1:14" ht="14.4" customHeight="1" x14ac:dyDescent="0.3">
      <c r="A324" s="649" t="s">
        <v>575</v>
      </c>
      <c r="B324" s="650" t="s">
        <v>576</v>
      </c>
      <c r="C324" s="651" t="s">
        <v>590</v>
      </c>
      <c r="D324" s="652" t="s">
        <v>1759</v>
      </c>
      <c r="E324" s="651" t="s">
        <v>596</v>
      </c>
      <c r="F324" s="652" t="s">
        <v>1760</v>
      </c>
      <c r="G324" s="651" t="s">
        <v>604</v>
      </c>
      <c r="H324" s="651" t="s">
        <v>889</v>
      </c>
      <c r="I324" s="651" t="s">
        <v>890</v>
      </c>
      <c r="J324" s="651" t="s">
        <v>891</v>
      </c>
      <c r="K324" s="651" t="s">
        <v>892</v>
      </c>
      <c r="L324" s="653">
        <v>43.275849809636334</v>
      </c>
      <c r="M324" s="653">
        <v>5</v>
      </c>
      <c r="N324" s="654">
        <v>216.37924904818166</v>
      </c>
    </row>
    <row r="325" spans="1:14" ht="14.4" customHeight="1" x14ac:dyDescent="0.3">
      <c r="A325" s="649" t="s">
        <v>575</v>
      </c>
      <c r="B325" s="650" t="s">
        <v>576</v>
      </c>
      <c r="C325" s="651" t="s">
        <v>590</v>
      </c>
      <c r="D325" s="652" t="s">
        <v>1759</v>
      </c>
      <c r="E325" s="651" t="s">
        <v>596</v>
      </c>
      <c r="F325" s="652" t="s">
        <v>1760</v>
      </c>
      <c r="G325" s="651" t="s">
        <v>604</v>
      </c>
      <c r="H325" s="651" t="s">
        <v>893</v>
      </c>
      <c r="I325" s="651" t="s">
        <v>894</v>
      </c>
      <c r="J325" s="651" t="s">
        <v>895</v>
      </c>
      <c r="K325" s="651" t="s">
        <v>896</v>
      </c>
      <c r="L325" s="653">
        <v>65.824414905255793</v>
      </c>
      <c r="M325" s="653">
        <v>4</v>
      </c>
      <c r="N325" s="654">
        <v>263.29765962102317</v>
      </c>
    </row>
    <row r="326" spans="1:14" ht="14.4" customHeight="1" x14ac:dyDescent="0.3">
      <c r="A326" s="649" t="s">
        <v>575</v>
      </c>
      <c r="B326" s="650" t="s">
        <v>576</v>
      </c>
      <c r="C326" s="651" t="s">
        <v>590</v>
      </c>
      <c r="D326" s="652" t="s">
        <v>1759</v>
      </c>
      <c r="E326" s="651" t="s">
        <v>596</v>
      </c>
      <c r="F326" s="652" t="s">
        <v>1760</v>
      </c>
      <c r="G326" s="651" t="s">
        <v>604</v>
      </c>
      <c r="H326" s="651" t="s">
        <v>906</v>
      </c>
      <c r="I326" s="651" t="s">
        <v>907</v>
      </c>
      <c r="J326" s="651" t="s">
        <v>908</v>
      </c>
      <c r="K326" s="651" t="s">
        <v>909</v>
      </c>
      <c r="L326" s="653">
        <v>49.967296247155126</v>
      </c>
      <c r="M326" s="653">
        <v>61</v>
      </c>
      <c r="N326" s="654">
        <v>3048.0050710764626</v>
      </c>
    </row>
    <row r="327" spans="1:14" ht="14.4" customHeight="1" x14ac:dyDescent="0.3">
      <c r="A327" s="649" t="s">
        <v>575</v>
      </c>
      <c r="B327" s="650" t="s">
        <v>576</v>
      </c>
      <c r="C327" s="651" t="s">
        <v>590</v>
      </c>
      <c r="D327" s="652" t="s">
        <v>1759</v>
      </c>
      <c r="E327" s="651" t="s">
        <v>596</v>
      </c>
      <c r="F327" s="652" t="s">
        <v>1760</v>
      </c>
      <c r="G327" s="651" t="s">
        <v>604</v>
      </c>
      <c r="H327" s="651" t="s">
        <v>1528</v>
      </c>
      <c r="I327" s="651" t="s">
        <v>1529</v>
      </c>
      <c r="J327" s="651" t="s">
        <v>1363</v>
      </c>
      <c r="K327" s="651" t="s">
        <v>1530</v>
      </c>
      <c r="L327" s="653">
        <v>266.57</v>
      </c>
      <c r="M327" s="653">
        <v>8</v>
      </c>
      <c r="N327" s="654">
        <v>2132.56</v>
      </c>
    </row>
    <row r="328" spans="1:14" ht="14.4" customHeight="1" x14ac:dyDescent="0.3">
      <c r="A328" s="649" t="s">
        <v>575</v>
      </c>
      <c r="B328" s="650" t="s">
        <v>576</v>
      </c>
      <c r="C328" s="651" t="s">
        <v>590</v>
      </c>
      <c r="D328" s="652" t="s">
        <v>1759</v>
      </c>
      <c r="E328" s="651" t="s">
        <v>596</v>
      </c>
      <c r="F328" s="652" t="s">
        <v>1760</v>
      </c>
      <c r="G328" s="651" t="s">
        <v>604</v>
      </c>
      <c r="H328" s="651" t="s">
        <v>912</v>
      </c>
      <c r="I328" s="651" t="s">
        <v>913</v>
      </c>
      <c r="J328" s="651" t="s">
        <v>914</v>
      </c>
      <c r="K328" s="651" t="s">
        <v>915</v>
      </c>
      <c r="L328" s="653">
        <v>389.28970369529867</v>
      </c>
      <c r="M328" s="653">
        <v>14</v>
      </c>
      <c r="N328" s="654">
        <v>5450.0558517341815</v>
      </c>
    </row>
    <row r="329" spans="1:14" ht="14.4" customHeight="1" x14ac:dyDescent="0.3">
      <c r="A329" s="649" t="s">
        <v>575</v>
      </c>
      <c r="B329" s="650" t="s">
        <v>576</v>
      </c>
      <c r="C329" s="651" t="s">
        <v>590</v>
      </c>
      <c r="D329" s="652" t="s">
        <v>1759</v>
      </c>
      <c r="E329" s="651" t="s">
        <v>596</v>
      </c>
      <c r="F329" s="652" t="s">
        <v>1760</v>
      </c>
      <c r="G329" s="651" t="s">
        <v>604</v>
      </c>
      <c r="H329" s="651" t="s">
        <v>1531</v>
      </c>
      <c r="I329" s="651" t="s">
        <v>1532</v>
      </c>
      <c r="J329" s="651" t="s">
        <v>1533</v>
      </c>
      <c r="K329" s="651" t="s">
        <v>1534</v>
      </c>
      <c r="L329" s="653">
        <v>79.939999999999969</v>
      </c>
      <c r="M329" s="653">
        <v>1</v>
      </c>
      <c r="N329" s="654">
        <v>79.939999999999969</v>
      </c>
    </row>
    <row r="330" spans="1:14" ht="14.4" customHeight="1" x14ac:dyDescent="0.3">
      <c r="A330" s="649" t="s">
        <v>575</v>
      </c>
      <c r="B330" s="650" t="s">
        <v>576</v>
      </c>
      <c r="C330" s="651" t="s">
        <v>590</v>
      </c>
      <c r="D330" s="652" t="s">
        <v>1759</v>
      </c>
      <c r="E330" s="651" t="s">
        <v>596</v>
      </c>
      <c r="F330" s="652" t="s">
        <v>1760</v>
      </c>
      <c r="G330" s="651" t="s">
        <v>604</v>
      </c>
      <c r="H330" s="651" t="s">
        <v>1535</v>
      </c>
      <c r="I330" s="651" t="s">
        <v>1535</v>
      </c>
      <c r="J330" s="651" t="s">
        <v>1536</v>
      </c>
      <c r="K330" s="651" t="s">
        <v>683</v>
      </c>
      <c r="L330" s="653">
        <v>56.55</v>
      </c>
      <c r="M330" s="653">
        <v>2</v>
      </c>
      <c r="N330" s="654">
        <v>113.1</v>
      </c>
    </row>
    <row r="331" spans="1:14" ht="14.4" customHeight="1" x14ac:dyDescent="0.3">
      <c r="A331" s="649" t="s">
        <v>575</v>
      </c>
      <c r="B331" s="650" t="s">
        <v>576</v>
      </c>
      <c r="C331" s="651" t="s">
        <v>590</v>
      </c>
      <c r="D331" s="652" t="s">
        <v>1759</v>
      </c>
      <c r="E331" s="651" t="s">
        <v>596</v>
      </c>
      <c r="F331" s="652" t="s">
        <v>1760</v>
      </c>
      <c r="G331" s="651" t="s">
        <v>604</v>
      </c>
      <c r="H331" s="651" t="s">
        <v>916</v>
      </c>
      <c r="I331" s="651" t="s">
        <v>917</v>
      </c>
      <c r="J331" s="651" t="s">
        <v>918</v>
      </c>
      <c r="K331" s="651" t="s">
        <v>919</v>
      </c>
      <c r="L331" s="653">
        <v>1095.4473640503468</v>
      </c>
      <c r="M331" s="653">
        <v>3</v>
      </c>
      <c r="N331" s="654">
        <v>3286.3420921510401</v>
      </c>
    </row>
    <row r="332" spans="1:14" ht="14.4" customHeight="1" x14ac:dyDescent="0.3">
      <c r="A332" s="649" t="s">
        <v>575</v>
      </c>
      <c r="B332" s="650" t="s">
        <v>576</v>
      </c>
      <c r="C332" s="651" t="s">
        <v>590</v>
      </c>
      <c r="D332" s="652" t="s">
        <v>1759</v>
      </c>
      <c r="E332" s="651" t="s">
        <v>596</v>
      </c>
      <c r="F332" s="652" t="s">
        <v>1760</v>
      </c>
      <c r="G332" s="651" t="s">
        <v>604</v>
      </c>
      <c r="H332" s="651" t="s">
        <v>1537</v>
      </c>
      <c r="I332" s="651" t="s">
        <v>1538</v>
      </c>
      <c r="J332" s="651" t="s">
        <v>891</v>
      </c>
      <c r="K332" s="651" t="s">
        <v>1539</v>
      </c>
      <c r="L332" s="653">
        <v>89.759148925276889</v>
      </c>
      <c r="M332" s="653">
        <v>47</v>
      </c>
      <c r="N332" s="654">
        <v>4218.6799994880139</v>
      </c>
    </row>
    <row r="333" spans="1:14" ht="14.4" customHeight="1" x14ac:dyDescent="0.3">
      <c r="A333" s="649" t="s">
        <v>575</v>
      </c>
      <c r="B333" s="650" t="s">
        <v>576</v>
      </c>
      <c r="C333" s="651" t="s">
        <v>590</v>
      </c>
      <c r="D333" s="652" t="s">
        <v>1759</v>
      </c>
      <c r="E333" s="651" t="s">
        <v>596</v>
      </c>
      <c r="F333" s="652" t="s">
        <v>1760</v>
      </c>
      <c r="G333" s="651" t="s">
        <v>604</v>
      </c>
      <c r="H333" s="651" t="s">
        <v>1540</v>
      </c>
      <c r="I333" s="651" t="s">
        <v>1541</v>
      </c>
      <c r="J333" s="651" t="s">
        <v>1542</v>
      </c>
      <c r="K333" s="651" t="s">
        <v>1543</v>
      </c>
      <c r="L333" s="653">
        <v>196.12999999999988</v>
      </c>
      <c r="M333" s="653">
        <v>1</v>
      </c>
      <c r="N333" s="654">
        <v>196.12999999999988</v>
      </c>
    </row>
    <row r="334" spans="1:14" ht="14.4" customHeight="1" x14ac:dyDescent="0.3">
      <c r="A334" s="649" t="s">
        <v>575</v>
      </c>
      <c r="B334" s="650" t="s">
        <v>576</v>
      </c>
      <c r="C334" s="651" t="s">
        <v>590</v>
      </c>
      <c r="D334" s="652" t="s">
        <v>1759</v>
      </c>
      <c r="E334" s="651" t="s">
        <v>596</v>
      </c>
      <c r="F334" s="652" t="s">
        <v>1760</v>
      </c>
      <c r="G334" s="651" t="s">
        <v>604</v>
      </c>
      <c r="H334" s="651" t="s">
        <v>944</v>
      </c>
      <c r="I334" s="651" t="s">
        <v>945</v>
      </c>
      <c r="J334" s="651" t="s">
        <v>946</v>
      </c>
      <c r="K334" s="651" t="s">
        <v>947</v>
      </c>
      <c r="L334" s="653">
        <v>111.19000000000001</v>
      </c>
      <c r="M334" s="653">
        <v>6</v>
      </c>
      <c r="N334" s="654">
        <v>667.1400000000001</v>
      </c>
    </row>
    <row r="335" spans="1:14" ht="14.4" customHeight="1" x14ac:dyDescent="0.3">
      <c r="A335" s="649" t="s">
        <v>575</v>
      </c>
      <c r="B335" s="650" t="s">
        <v>576</v>
      </c>
      <c r="C335" s="651" t="s">
        <v>590</v>
      </c>
      <c r="D335" s="652" t="s">
        <v>1759</v>
      </c>
      <c r="E335" s="651" t="s">
        <v>596</v>
      </c>
      <c r="F335" s="652" t="s">
        <v>1760</v>
      </c>
      <c r="G335" s="651" t="s">
        <v>604</v>
      </c>
      <c r="H335" s="651" t="s">
        <v>1544</v>
      </c>
      <c r="I335" s="651" t="s">
        <v>1545</v>
      </c>
      <c r="J335" s="651" t="s">
        <v>1546</v>
      </c>
      <c r="K335" s="651" t="s">
        <v>1547</v>
      </c>
      <c r="L335" s="653">
        <v>304.30000000000007</v>
      </c>
      <c r="M335" s="653">
        <v>1</v>
      </c>
      <c r="N335" s="654">
        <v>304.30000000000007</v>
      </c>
    </row>
    <row r="336" spans="1:14" ht="14.4" customHeight="1" x14ac:dyDescent="0.3">
      <c r="A336" s="649" t="s">
        <v>575</v>
      </c>
      <c r="B336" s="650" t="s">
        <v>576</v>
      </c>
      <c r="C336" s="651" t="s">
        <v>590</v>
      </c>
      <c r="D336" s="652" t="s">
        <v>1759</v>
      </c>
      <c r="E336" s="651" t="s">
        <v>596</v>
      </c>
      <c r="F336" s="652" t="s">
        <v>1760</v>
      </c>
      <c r="G336" s="651" t="s">
        <v>604</v>
      </c>
      <c r="H336" s="651" t="s">
        <v>952</v>
      </c>
      <c r="I336" s="651" t="s">
        <v>953</v>
      </c>
      <c r="J336" s="651" t="s">
        <v>954</v>
      </c>
      <c r="K336" s="651" t="s">
        <v>955</v>
      </c>
      <c r="L336" s="653">
        <v>59.120317490592541</v>
      </c>
      <c r="M336" s="653">
        <v>64</v>
      </c>
      <c r="N336" s="654">
        <v>3783.7003193979226</v>
      </c>
    </row>
    <row r="337" spans="1:14" ht="14.4" customHeight="1" x14ac:dyDescent="0.3">
      <c r="A337" s="649" t="s">
        <v>575</v>
      </c>
      <c r="B337" s="650" t="s">
        <v>576</v>
      </c>
      <c r="C337" s="651" t="s">
        <v>590</v>
      </c>
      <c r="D337" s="652" t="s">
        <v>1759</v>
      </c>
      <c r="E337" s="651" t="s">
        <v>596</v>
      </c>
      <c r="F337" s="652" t="s">
        <v>1760</v>
      </c>
      <c r="G337" s="651" t="s">
        <v>604</v>
      </c>
      <c r="H337" s="651" t="s">
        <v>960</v>
      </c>
      <c r="I337" s="651" t="s">
        <v>237</v>
      </c>
      <c r="J337" s="651" t="s">
        <v>961</v>
      </c>
      <c r="K337" s="651"/>
      <c r="L337" s="653">
        <v>104.44248951653874</v>
      </c>
      <c r="M337" s="653">
        <v>16</v>
      </c>
      <c r="N337" s="654">
        <v>1671.0798322646199</v>
      </c>
    </row>
    <row r="338" spans="1:14" ht="14.4" customHeight="1" x14ac:dyDescent="0.3">
      <c r="A338" s="649" t="s">
        <v>575</v>
      </c>
      <c r="B338" s="650" t="s">
        <v>576</v>
      </c>
      <c r="C338" s="651" t="s">
        <v>590</v>
      </c>
      <c r="D338" s="652" t="s">
        <v>1759</v>
      </c>
      <c r="E338" s="651" t="s">
        <v>596</v>
      </c>
      <c r="F338" s="652" t="s">
        <v>1760</v>
      </c>
      <c r="G338" s="651" t="s">
        <v>604</v>
      </c>
      <c r="H338" s="651" t="s">
        <v>1548</v>
      </c>
      <c r="I338" s="651" t="s">
        <v>1549</v>
      </c>
      <c r="J338" s="651" t="s">
        <v>1550</v>
      </c>
      <c r="K338" s="651" t="s">
        <v>1551</v>
      </c>
      <c r="L338" s="653">
        <v>52.44</v>
      </c>
      <c r="M338" s="653">
        <v>1</v>
      </c>
      <c r="N338" s="654">
        <v>52.44</v>
      </c>
    </row>
    <row r="339" spans="1:14" ht="14.4" customHeight="1" x14ac:dyDescent="0.3">
      <c r="A339" s="649" t="s">
        <v>575</v>
      </c>
      <c r="B339" s="650" t="s">
        <v>576</v>
      </c>
      <c r="C339" s="651" t="s">
        <v>590</v>
      </c>
      <c r="D339" s="652" t="s">
        <v>1759</v>
      </c>
      <c r="E339" s="651" t="s">
        <v>596</v>
      </c>
      <c r="F339" s="652" t="s">
        <v>1760</v>
      </c>
      <c r="G339" s="651" t="s">
        <v>604</v>
      </c>
      <c r="H339" s="651" t="s">
        <v>971</v>
      </c>
      <c r="I339" s="651" t="s">
        <v>972</v>
      </c>
      <c r="J339" s="651" t="s">
        <v>973</v>
      </c>
      <c r="K339" s="651" t="s">
        <v>974</v>
      </c>
      <c r="L339" s="653">
        <v>117.73883647836387</v>
      </c>
      <c r="M339" s="653">
        <v>70</v>
      </c>
      <c r="N339" s="654">
        <v>8241.7185534854707</v>
      </c>
    </row>
    <row r="340" spans="1:14" ht="14.4" customHeight="1" x14ac:dyDescent="0.3">
      <c r="A340" s="649" t="s">
        <v>575</v>
      </c>
      <c r="B340" s="650" t="s">
        <v>576</v>
      </c>
      <c r="C340" s="651" t="s">
        <v>590</v>
      </c>
      <c r="D340" s="652" t="s">
        <v>1759</v>
      </c>
      <c r="E340" s="651" t="s">
        <v>596</v>
      </c>
      <c r="F340" s="652" t="s">
        <v>1760</v>
      </c>
      <c r="G340" s="651" t="s">
        <v>604</v>
      </c>
      <c r="H340" s="651" t="s">
        <v>1552</v>
      </c>
      <c r="I340" s="651" t="s">
        <v>1553</v>
      </c>
      <c r="J340" s="651" t="s">
        <v>1554</v>
      </c>
      <c r="K340" s="651" t="s">
        <v>1555</v>
      </c>
      <c r="L340" s="653">
        <v>78.249991910275924</v>
      </c>
      <c r="M340" s="653">
        <v>1</v>
      </c>
      <c r="N340" s="654">
        <v>78.249991910275924</v>
      </c>
    </row>
    <row r="341" spans="1:14" ht="14.4" customHeight="1" x14ac:dyDescent="0.3">
      <c r="A341" s="649" t="s">
        <v>575</v>
      </c>
      <c r="B341" s="650" t="s">
        <v>576</v>
      </c>
      <c r="C341" s="651" t="s">
        <v>590</v>
      </c>
      <c r="D341" s="652" t="s">
        <v>1759</v>
      </c>
      <c r="E341" s="651" t="s">
        <v>596</v>
      </c>
      <c r="F341" s="652" t="s">
        <v>1760</v>
      </c>
      <c r="G341" s="651" t="s">
        <v>604</v>
      </c>
      <c r="H341" s="651" t="s">
        <v>1556</v>
      </c>
      <c r="I341" s="651" t="s">
        <v>1557</v>
      </c>
      <c r="J341" s="651" t="s">
        <v>1558</v>
      </c>
      <c r="K341" s="651" t="s">
        <v>1559</v>
      </c>
      <c r="L341" s="653">
        <v>63.21</v>
      </c>
      <c r="M341" s="653">
        <v>2</v>
      </c>
      <c r="N341" s="654">
        <v>126.42</v>
      </c>
    </row>
    <row r="342" spans="1:14" ht="14.4" customHeight="1" x14ac:dyDescent="0.3">
      <c r="A342" s="649" t="s">
        <v>575</v>
      </c>
      <c r="B342" s="650" t="s">
        <v>576</v>
      </c>
      <c r="C342" s="651" t="s">
        <v>590</v>
      </c>
      <c r="D342" s="652" t="s">
        <v>1759</v>
      </c>
      <c r="E342" s="651" t="s">
        <v>596</v>
      </c>
      <c r="F342" s="652" t="s">
        <v>1760</v>
      </c>
      <c r="G342" s="651" t="s">
        <v>604</v>
      </c>
      <c r="H342" s="651" t="s">
        <v>1560</v>
      </c>
      <c r="I342" s="651" t="s">
        <v>1560</v>
      </c>
      <c r="J342" s="651" t="s">
        <v>1561</v>
      </c>
      <c r="K342" s="651" t="s">
        <v>1562</v>
      </c>
      <c r="L342" s="653">
        <v>96.19</v>
      </c>
      <c r="M342" s="653">
        <v>1</v>
      </c>
      <c r="N342" s="654">
        <v>96.19</v>
      </c>
    </row>
    <row r="343" spans="1:14" ht="14.4" customHeight="1" x14ac:dyDescent="0.3">
      <c r="A343" s="649" t="s">
        <v>575</v>
      </c>
      <c r="B343" s="650" t="s">
        <v>576</v>
      </c>
      <c r="C343" s="651" t="s">
        <v>590</v>
      </c>
      <c r="D343" s="652" t="s">
        <v>1759</v>
      </c>
      <c r="E343" s="651" t="s">
        <v>596</v>
      </c>
      <c r="F343" s="652" t="s">
        <v>1760</v>
      </c>
      <c r="G343" s="651" t="s">
        <v>604</v>
      </c>
      <c r="H343" s="651" t="s">
        <v>1563</v>
      </c>
      <c r="I343" s="651" t="s">
        <v>1564</v>
      </c>
      <c r="J343" s="651" t="s">
        <v>1565</v>
      </c>
      <c r="K343" s="651" t="s">
        <v>1566</v>
      </c>
      <c r="L343" s="653">
        <v>227.8799990623547</v>
      </c>
      <c r="M343" s="653">
        <v>1</v>
      </c>
      <c r="N343" s="654">
        <v>227.8799990623547</v>
      </c>
    </row>
    <row r="344" spans="1:14" ht="14.4" customHeight="1" x14ac:dyDescent="0.3">
      <c r="A344" s="649" t="s">
        <v>575</v>
      </c>
      <c r="B344" s="650" t="s">
        <v>576</v>
      </c>
      <c r="C344" s="651" t="s">
        <v>590</v>
      </c>
      <c r="D344" s="652" t="s">
        <v>1759</v>
      </c>
      <c r="E344" s="651" t="s">
        <v>596</v>
      </c>
      <c r="F344" s="652" t="s">
        <v>1760</v>
      </c>
      <c r="G344" s="651" t="s">
        <v>604</v>
      </c>
      <c r="H344" s="651" t="s">
        <v>1567</v>
      </c>
      <c r="I344" s="651" t="s">
        <v>1568</v>
      </c>
      <c r="J344" s="651" t="s">
        <v>1569</v>
      </c>
      <c r="K344" s="651" t="s">
        <v>978</v>
      </c>
      <c r="L344" s="653">
        <v>93.534812594407299</v>
      </c>
      <c r="M344" s="653">
        <v>2</v>
      </c>
      <c r="N344" s="654">
        <v>187.0696251888146</v>
      </c>
    </row>
    <row r="345" spans="1:14" ht="14.4" customHeight="1" x14ac:dyDescent="0.3">
      <c r="A345" s="649" t="s">
        <v>575</v>
      </c>
      <c r="B345" s="650" t="s">
        <v>576</v>
      </c>
      <c r="C345" s="651" t="s">
        <v>590</v>
      </c>
      <c r="D345" s="652" t="s">
        <v>1759</v>
      </c>
      <c r="E345" s="651" t="s">
        <v>596</v>
      </c>
      <c r="F345" s="652" t="s">
        <v>1760</v>
      </c>
      <c r="G345" s="651" t="s">
        <v>604</v>
      </c>
      <c r="H345" s="651" t="s">
        <v>979</v>
      </c>
      <c r="I345" s="651" t="s">
        <v>980</v>
      </c>
      <c r="J345" s="651" t="s">
        <v>981</v>
      </c>
      <c r="K345" s="651" t="s">
        <v>982</v>
      </c>
      <c r="L345" s="653">
        <v>124.26071608744213</v>
      </c>
      <c r="M345" s="653">
        <v>2</v>
      </c>
      <c r="N345" s="654">
        <v>248.52143217488427</v>
      </c>
    </row>
    <row r="346" spans="1:14" ht="14.4" customHeight="1" x14ac:dyDescent="0.3">
      <c r="A346" s="649" t="s">
        <v>575</v>
      </c>
      <c r="B346" s="650" t="s">
        <v>576</v>
      </c>
      <c r="C346" s="651" t="s">
        <v>590</v>
      </c>
      <c r="D346" s="652" t="s">
        <v>1759</v>
      </c>
      <c r="E346" s="651" t="s">
        <v>596</v>
      </c>
      <c r="F346" s="652" t="s">
        <v>1760</v>
      </c>
      <c r="G346" s="651" t="s">
        <v>604</v>
      </c>
      <c r="H346" s="651" t="s">
        <v>1570</v>
      </c>
      <c r="I346" s="651" t="s">
        <v>1570</v>
      </c>
      <c r="J346" s="651" t="s">
        <v>1571</v>
      </c>
      <c r="K346" s="651" t="s">
        <v>1572</v>
      </c>
      <c r="L346" s="653">
        <v>71.58</v>
      </c>
      <c r="M346" s="653">
        <v>1</v>
      </c>
      <c r="N346" s="654">
        <v>71.58</v>
      </c>
    </row>
    <row r="347" spans="1:14" ht="14.4" customHeight="1" x14ac:dyDescent="0.3">
      <c r="A347" s="649" t="s">
        <v>575</v>
      </c>
      <c r="B347" s="650" t="s">
        <v>576</v>
      </c>
      <c r="C347" s="651" t="s">
        <v>590</v>
      </c>
      <c r="D347" s="652" t="s">
        <v>1759</v>
      </c>
      <c r="E347" s="651" t="s">
        <v>596</v>
      </c>
      <c r="F347" s="652" t="s">
        <v>1760</v>
      </c>
      <c r="G347" s="651" t="s">
        <v>604</v>
      </c>
      <c r="H347" s="651" t="s">
        <v>991</v>
      </c>
      <c r="I347" s="651" t="s">
        <v>992</v>
      </c>
      <c r="J347" s="651" t="s">
        <v>993</v>
      </c>
      <c r="K347" s="651" t="s">
        <v>994</v>
      </c>
      <c r="L347" s="653">
        <v>294.35399999999998</v>
      </c>
      <c r="M347" s="653">
        <v>1</v>
      </c>
      <c r="N347" s="654">
        <v>294.35399999999998</v>
      </c>
    </row>
    <row r="348" spans="1:14" ht="14.4" customHeight="1" x14ac:dyDescent="0.3">
      <c r="A348" s="649" t="s">
        <v>575</v>
      </c>
      <c r="B348" s="650" t="s">
        <v>576</v>
      </c>
      <c r="C348" s="651" t="s">
        <v>590</v>
      </c>
      <c r="D348" s="652" t="s">
        <v>1759</v>
      </c>
      <c r="E348" s="651" t="s">
        <v>596</v>
      </c>
      <c r="F348" s="652" t="s">
        <v>1760</v>
      </c>
      <c r="G348" s="651" t="s">
        <v>604</v>
      </c>
      <c r="H348" s="651" t="s">
        <v>1573</v>
      </c>
      <c r="I348" s="651" t="s">
        <v>1574</v>
      </c>
      <c r="J348" s="651" t="s">
        <v>1575</v>
      </c>
      <c r="K348" s="651" t="s">
        <v>902</v>
      </c>
      <c r="L348" s="653">
        <v>221.68824360131987</v>
      </c>
      <c r="M348" s="653">
        <v>1</v>
      </c>
      <c r="N348" s="654">
        <v>221.68824360131987</v>
      </c>
    </row>
    <row r="349" spans="1:14" ht="14.4" customHeight="1" x14ac:dyDescent="0.3">
      <c r="A349" s="649" t="s">
        <v>575</v>
      </c>
      <c r="B349" s="650" t="s">
        <v>576</v>
      </c>
      <c r="C349" s="651" t="s">
        <v>590</v>
      </c>
      <c r="D349" s="652" t="s">
        <v>1759</v>
      </c>
      <c r="E349" s="651" t="s">
        <v>596</v>
      </c>
      <c r="F349" s="652" t="s">
        <v>1760</v>
      </c>
      <c r="G349" s="651" t="s">
        <v>604</v>
      </c>
      <c r="H349" s="651" t="s">
        <v>1576</v>
      </c>
      <c r="I349" s="651" t="s">
        <v>237</v>
      </c>
      <c r="J349" s="651" t="s">
        <v>1577</v>
      </c>
      <c r="K349" s="651"/>
      <c r="L349" s="653">
        <v>203.40294931294258</v>
      </c>
      <c r="M349" s="653">
        <v>2</v>
      </c>
      <c r="N349" s="654">
        <v>406.80589862588516</v>
      </c>
    </row>
    <row r="350" spans="1:14" ht="14.4" customHeight="1" x14ac:dyDescent="0.3">
      <c r="A350" s="649" t="s">
        <v>575</v>
      </c>
      <c r="B350" s="650" t="s">
        <v>576</v>
      </c>
      <c r="C350" s="651" t="s">
        <v>590</v>
      </c>
      <c r="D350" s="652" t="s">
        <v>1759</v>
      </c>
      <c r="E350" s="651" t="s">
        <v>596</v>
      </c>
      <c r="F350" s="652" t="s">
        <v>1760</v>
      </c>
      <c r="G350" s="651" t="s">
        <v>604</v>
      </c>
      <c r="H350" s="651" t="s">
        <v>1578</v>
      </c>
      <c r="I350" s="651" t="s">
        <v>1579</v>
      </c>
      <c r="J350" s="651" t="s">
        <v>1580</v>
      </c>
      <c r="K350" s="651" t="s">
        <v>1581</v>
      </c>
      <c r="L350" s="653">
        <v>98.499999594707504</v>
      </c>
      <c r="M350" s="653">
        <v>1</v>
      </c>
      <c r="N350" s="654">
        <v>98.499999594707504</v>
      </c>
    </row>
    <row r="351" spans="1:14" ht="14.4" customHeight="1" x14ac:dyDescent="0.3">
      <c r="A351" s="649" t="s">
        <v>575</v>
      </c>
      <c r="B351" s="650" t="s">
        <v>576</v>
      </c>
      <c r="C351" s="651" t="s">
        <v>590</v>
      </c>
      <c r="D351" s="652" t="s">
        <v>1759</v>
      </c>
      <c r="E351" s="651" t="s">
        <v>596</v>
      </c>
      <c r="F351" s="652" t="s">
        <v>1760</v>
      </c>
      <c r="G351" s="651" t="s">
        <v>604</v>
      </c>
      <c r="H351" s="651" t="s">
        <v>1582</v>
      </c>
      <c r="I351" s="651" t="s">
        <v>1583</v>
      </c>
      <c r="J351" s="651" t="s">
        <v>1584</v>
      </c>
      <c r="K351" s="651" t="s">
        <v>1585</v>
      </c>
      <c r="L351" s="653">
        <v>734.05</v>
      </c>
      <c r="M351" s="653">
        <v>1</v>
      </c>
      <c r="N351" s="654">
        <v>734.05</v>
      </c>
    </row>
    <row r="352" spans="1:14" ht="14.4" customHeight="1" x14ac:dyDescent="0.3">
      <c r="A352" s="649" t="s">
        <v>575</v>
      </c>
      <c r="B352" s="650" t="s">
        <v>576</v>
      </c>
      <c r="C352" s="651" t="s">
        <v>590</v>
      </c>
      <c r="D352" s="652" t="s">
        <v>1759</v>
      </c>
      <c r="E352" s="651" t="s">
        <v>596</v>
      </c>
      <c r="F352" s="652" t="s">
        <v>1760</v>
      </c>
      <c r="G352" s="651" t="s">
        <v>604</v>
      </c>
      <c r="H352" s="651" t="s">
        <v>1586</v>
      </c>
      <c r="I352" s="651" t="s">
        <v>1587</v>
      </c>
      <c r="J352" s="651" t="s">
        <v>1588</v>
      </c>
      <c r="K352" s="651" t="s">
        <v>1589</v>
      </c>
      <c r="L352" s="653">
        <v>59.594999999999999</v>
      </c>
      <c r="M352" s="653">
        <v>2</v>
      </c>
      <c r="N352" s="654">
        <v>119.19</v>
      </c>
    </row>
    <row r="353" spans="1:14" ht="14.4" customHeight="1" x14ac:dyDescent="0.3">
      <c r="A353" s="649" t="s">
        <v>575</v>
      </c>
      <c r="B353" s="650" t="s">
        <v>576</v>
      </c>
      <c r="C353" s="651" t="s">
        <v>590</v>
      </c>
      <c r="D353" s="652" t="s">
        <v>1759</v>
      </c>
      <c r="E353" s="651" t="s">
        <v>596</v>
      </c>
      <c r="F353" s="652" t="s">
        <v>1760</v>
      </c>
      <c r="G353" s="651" t="s">
        <v>604</v>
      </c>
      <c r="H353" s="651" t="s">
        <v>1017</v>
      </c>
      <c r="I353" s="651" t="s">
        <v>1018</v>
      </c>
      <c r="J353" s="651" t="s">
        <v>1019</v>
      </c>
      <c r="K353" s="651" t="s">
        <v>892</v>
      </c>
      <c r="L353" s="653">
        <v>28.34</v>
      </c>
      <c r="M353" s="653">
        <v>2</v>
      </c>
      <c r="N353" s="654">
        <v>56.68</v>
      </c>
    </row>
    <row r="354" spans="1:14" ht="14.4" customHeight="1" x14ac:dyDescent="0.3">
      <c r="A354" s="649" t="s">
        <v>575</v>
      </c>
      <c r="B354" s="650" t="s">
        <v>576</v>
      </c>
      <c r="C354" s="651" t="s">
        <v>590</v>
      </c>
      <c r="D354" s="652" t="s">
        <v>1759</v>
      </c>
      <c r="E354" s="651" t="s">
        <v>596</v>
      </c>
      <c r="F354" s="652" t="s">
        <v>1760</v>
      </c>
      <c r="G354" s="651" t="s">
        <v>604</v>
      </c>
      <c r="H354" s="651" t="s">
        <v>1024</v>
      </c>
      <c r="I354" s="651" t="s">
        <v>1025</v>
      </c>
      <c r="J354" s="651" t="s">
        <v>1026</v>
      </c>
      <c r="K354" s="651" t="s">
        <v>1027</v>
      </c>
      <c r="L354" s="653">
        <v>339.93992040060664</v>
      </c>
      <c r="M354" s="653">
        <v>101</v>
      </c>
      <c r="N354" s="654">
        <v>34333.931960461268</v>
      </c>
    </row>
    <row r="355" spans="1:14" ht="14.4" customHeight="1" x14ac:dyDescent="0.3">
      <c r="A355" s="649" t="s">
        <v>575</v>
      </c>
      <c r="B355" s="650" t="s">
        <v>576</v>
      </c>
      <c r="C355" s="651" t="s">
        <v>590</v>
      </c>
      <c r="D355" s="652" t="s">
        <v>1759</v>
      </c>
      <c r="E355" s="651" t="s">
        <v>596</v>
      </c>
      <c r="F355" s="652" t="s">
        <v>1760</v>
      </c>
      <c r="G355" s="651" t="s">
        <v>604</v>
      </c>
      <c r="H355" s="651" t="s">
        <v>1590</v>
      </c>
      <c r="I355" s="651" t="s">
        <v>1590</v>
      </c>
      <c r="J355" s="651" t="s">
        <v>1591</v>
      </c>
      <c r="K355" s="651" t="s">
        <v>1592</v>
      </c>
      <c r="L355" s="653">
        <v>77.920000000000016</v>
      </c>
      <c r="M355" s="653">
        <v>2</v>
      </c>
      <c r="N355" s="654">
        <v>155.84000000000003</v>
      </c>
    </row>
    <row r="356" spans="1:14" ht="14.4" customHeight="1" x14ac:dyDescent="0.3">
      <c r="A356" s="649" t="s">
        <v>575</v>
      </c>
      <c r="B356" s="650" t="s">
        <v>576</v>
      </c>
      <c r="C356" s="651" t="s">
        <v>590</v>
      </c>
      <c r="D356" s="652" t="s">
        <v>1759</v>
      </c>
      <c r="E356" s="651" t="s">
        <v>596</v>
      </c>
      <c r="F356" s="652" t="s">
        <v>1760</v>
      </c>
      <c r="G356" s="651" t="s">
        <v>604</v>
      </c>
      <c r="H356" s="651" t="s">
        <v>1593</v>
      </c>
      <c r="I356" s="651" t="s">
        <v>1594</v>
      </c>
      <c r="J356" s="651" t="s">
        <v>1595</v>
      </c>
      <c r="K356" s="651" t="s">
        <v>1596</v>
      </c>
      <c r="L356" s="653">
        <v>30.310000000000006</v>
      </c>
      <c r="M356" s="653">
        <v>1</v>
      </c>
      <c r="N356" s="654">
        <v>30.310000000000006</v>
      </c>
    </row>
    <row r="357" spans="1:14" ht="14.4" customHeight="1" x14ac:dyDescent="0.3">
      <c r="A357" s="649" t="s">
        <v>575</v>
      </c>
      <c r="B357" s="650" t="s">
        <v>576</v>
      </c>
      <c r="C357" s="651" t="s">
        <v>590</v>
      </c>
      <c r="D357" s="652" t="s">
        <v>1759</v>
      </c>
      <c r="E357" s="651" t="s">
        <v>596</v>
      </c>
      <c r="F357" s="652" t="s">
        <v>1760</v>
      </c>
      <c r="G357" s="651" t="s">
        <v>604</v>
      </c>
      <c r="H357" s="651" t="s">
        <v>1044</v>
      </c>
      <c r="I357" s="651" t="s">
        <v>237</v>
      </c>
      <c r="J357" s="651" t="s">
        <v>1045</v>
      </c>
      <c r="K357" s="651"/>
      <c r="L357" s="653">
        <v>68.745788824331996</v>
      </c>
      <c r="M357" s="653">
        <v>2</v>
      </c>
      <c r="N357" s="654">
        <v>137.49157764866399</v>
      </c>
    </row>
    <row r="358" spans="1:14" ht="14.4" customHeight="1" x14ac:dyDescent="0.3">
      <c r="A358" s="649" t="s">
        <v>575</v>
      </c>
      <c r="B358" s="650" t="s">
        <v>576</v>
      </c>
      <c r="C358" s="651" t="s">
        <v>590</v>
      </c>
      <c r="D358" s="652" t="s">
        <v>1759</v>
      </c>
      <c r="E358" s="651" t="s">
        <v>596</v>
      </c>
      <c r="F358" s="652" t="s">
        <v>1760</v>
      </c>
      <c r="G358" s="651" t="s">
        <v>604</v>
      </c>
      <c r="H358" s="651" t="s">
        <v>1597</v>
      </c>
      <c r="I358" s="651" t="s">
        <v>1598</v>
      </c>
      <c r="J358" s="651" t="s">
        <v>1599</v>
      </c>
      <c r="K358" s="651" t="s">
        <v>1600</v>
      </c>
      <c r="L358" s="653">
        <v>649.84833881824875</v>
      </c>
      <c r="M358" s="653">
        <v>5</v>
      </c>
      <c r="N358" s="654">
        <v>3249.2416940912435</v>
      </c>
    </row>
    <row r="359" spans="1:14" ht="14.4" customHeight="1" x14ac:dyDescent="0.3">
      <c r="A359" s="649" t="s">
        <v>575</v>
      </c>
      <c r="B359" s="650" t="s">
        <v>576</v>
      </c>
      <c r="C359" s="651" t="s">
        <v>590</v>
      </c>
      <c r="D359" s="652" t="s">
        <v>1759</v>
      </c>
      <c r="E359" s="651" t="s">
        <v>596</v>
      </c>
      <c r="F359" s="652" t="s">
        <v>1760</v>
      </c>
      <c r="G359" s="651" t="s">
        <v>604</v>
      </c>
      <c r="H359" s="651" t="s">
        <v>1046</v>
      </c>
      <c r="I359" s="651" t="s">
        <v>1047</v>
      </c>
      <c r="J359" s="651" t="s">
        <v>1048</v>
      </c>
      <c r="K359" s="651" t="s">
        <v>1049</v>
      </c>
      <c r="L359" s="653">
        <v>78.681034446489647</v>
      </c>
      <c r="M359" s="653">
        <v>3</v>
      </c>
      <c r="N359" s="654">
        <v>236.04310333946893</v>
      </c>
    </row>
    <row r="360" spans="1:14" ht="14.4" customHeight="1" x14ac:dyDescent="0.3">
      <c r="A360" s="649" t="s">
        <v>575</v>
      </c>
      <c r="B360" s="650" t="s">
        <v>576</v>
      </c>
      <c r="C360" s="651" t="s">
        <v>590</v>
      </c>
      <c r="D360" s="652" t="s">
        <v>1759</v>
      </c>
      <c r="E360" s="651" t="s">
        <v>596</v>
      </c>
      <c r="F360" s="652" t="s">
        <v>1760</v>
      </c>
      <c r="G360" s="651" t="s">
        <v>604</v>
      </c>
      <c r="H360" s="651" t="s">
        <v>1601</v>
      </c>
      <c r="I360" s="651" t="s">
        <v>237</v>
      </c>
      <c r="J360" s="651" t="s">
        <v>1602</v>
      </c>
      <c r="K360" s="651"/>
      <c r="L360" s="653">
        <v>57.545382975199615</v>
      </c>
      <c r="M360" s="653">
        <v>1</v>
      </c>
      <c r="N360" s="654">
        <v>57.545382975199615</v>
      </c>
    </row>
    <row r="361" spans="1:14" ht="14.4" customHeight="1" x14ac:dyDescent="0.3">
      <c r="A361" s="649" t="s">
        <v>575</v>
      </c>
      <c r="B361" s="650" t="s">
        <v>576</v>
      </c>
      <c r="C361" s="651" t="s">
        <v>590</v>
      </c>
      <c r="D361" s="652" t="s">
        <v>1759</v>
      </c>
      <c r="E361" s="651" t="s">
        <v>596</v>
      </c>
      <c r="F361" s="652" t="s">
        <v>1760</v>
      </c>
      <c r="G361" s="651" t="s">
        <v>604</v>
      </c>
      <c r="H361" s="651" t="s">
        <v>1603</v>
      </c>
      <c r="I361" s="651" t="s">
        <v>1604</v>
      </c>
      <c r="J361" s="651" t="s">
        <v>1605</v>
      </c>
      <c r="K361" s="651" t="s">
        <v>1606</v>
      </c>
      <c r="L361" s="653">
        <v>151.36000000000001</v>
      </c>
      <c r="M361" s="653">
        <v>1</v>
      </c>
      <c r="N361" s="654">
        <v>151.36000000000001</v>
      </c>
    </row>
    <row r="362" spans="1:14" ht="14.4" customHeight="1" x14ac:dyDescent="0.3">
      <c r="A362" s="649" t="s">
        <v>575</v>
      </c>
      <c r="B362" s="650" t="s">
        <v>576</v>
      </c>
      <c r="C362" s="651" t="s">
        <v>590</v>
      </c>
      <c r="D362" s="652" t="s">
        <v>1759</v>
      </c>
      <c r="E362" s="651" t="s">
        <v>596</v>
      </c>
      <c r="F362" s="652" t="s">
        <v>1760</v>
      </c>
      <c r="G362" s="651" t="s">
        <v>604</v>
      </c>
      <c r="H362" s="651" t="s">
        <v>1607</v>
      </c>
      <c r="I362" s="651" t="s">
        <v>1608</v>
      </c>
      <c r="J362" s="651" t="s">
        <v>1609</v>
      </c>
      <c r="K362" s="651" t="s">
        <v>1610</v>
      </c>
      <c r="L362" s="653">
        <v>355.01</v>
      </c>
      <c r="M362" s="653">
        <v>1</v>
      </c>
      <c r="N362" s="654">
        <v>355.01</v>
      </c>
    </row>
    <row r="363" spans="1:14" ht="14.4" customHeight="1" x14ac:dyDescent="0.3">
      <c r="A363" s="649" t="s">
        <v>575</v>
      </c>
      <c r="B363" s="650" t="s">
        <v>576</v>
      </c>
      <c r="C363" s="651" t="s">
        <v>590</v>
      </c>
      <c r="D363" s="652" t="s">
        <v>1759</v>
      </c>
      <c r="E363" s="651" t="s">
        <v>596</v>
      </c>
      <c r="F363" s="652" t="s">
        <v>1760</v>
      </c>
      <c r="G363" s="651" t="s">
        <v>604</v>
      </c>
      <c r="H363" s="651" t="s">
        <v>1075</v>
      </c>
      <c r="I363" s="651" t="s">
        <v>1076</v>
      </c>
      <c r="J363" s="651" t="s">
        <v>1077</v>
      </c>
      <c r="K363" s="651" t="s">
        <v>1078</v>
      </c>
      <c r="L363" s="653">
        <v>79.915000000000006</v>
      </c>
      <c r="M363" s="653">
        <v>6</v>
      </c>
      <c r="N363" s="654">
        <v>479.49</v>
      </c>
    </row>
    <row r="364" spans="1:14" ht="14.4" customHeight="1" x14ac:dyDescent="0.3">
      <c r="A364" s="649" t="s">
        <v>575</v>
      </c>
      <c r="B364" s="650" t="s">
        <v>576</v>
      </c>
      <c r="C364" s="651" t="s">
        <v>590</v>
      </c>
      <c r="D364" s="652" t="s">
        <v>1759</v>
      </c>
      <c r="E364" s="651" t="s">
        <v>596</v>
      </c>
      <c r="F364" s="652" t="s">
        <v>1760</v>
      </c>
      <c r="G364" s="651" t="s">
        <v>604</v>
      </c>
      <c r="H364" s="651" t="s">
        <v>1611</v>
      </c>
      <c r="I364" s="651" t="s">
        <v>1612</v>
      </c>
      <c r="J364" s="651" t="s">
        <v>1613</v>
      </c>
      <c r="K364" s="651" t="s">
        <v>1614</v>
      </c>
      <c r="L364" s="653">
        <v>32.96</v>
      </c>
      <c r="M364" s="653">
        <v>2</v>
      </c>
      <c r="N364" s="654">
        <v>65.92</v>
      </c>
    </row>
    <row r="365" spans="1:14" ht="14.4" customHeight="1" x14ac:dyDescent="0.3">
      <c r="A365" s="649" t="s">
        <v>575</v>
      </c>
      <c r="B365" s="650" t="s">
        <v>576</v>
      </c>
      <c r="C365" s="651" t="s">
        <v>590</v>
      </c>
      <c r="D365" s="652" t="s">
        <v>1759</v>
      </c>
      <c r="E365" s="651" t="s">
        <v>596</v>
      </c>
      <c r="F365" s="652" t="s">
        <v>1760</v>
      </c>
      <c r="G365" s="651" t="s">
        <v>604</v>
      </c>
      <c r="H365" s="651" t="s">
        <v>1082</v>
      </c>
      <c r="I365" s="651" t="s">
        <v>1082</v>
      </c>
      <c r="J365" s="651" t="s">
        <v>1083</v>
      </c>
      <c r="K365" s="651" t="s">
        <v>1084</v>
      </c>
      <c r="L365" s="653">
        <v>285.01640000000003</v>
      </c>
      <c r="M365" s="653">
        <v>10</v>
      </c>
      <c r="N365" s="654">
        <v>2850.1640000000002</v>
      </c>
    </row>
    <row r="366" spans="1:14" ht="14.4" customHeight="1" x14ac:dyDescent="0.3">
      <c r="A366" s="649" t="s">
        <v>575</v>
      </c>
      <c r="B366" s="650" t="s">
        <v>576</v>
      </c>
      <c r="C366" s="651" t="s">
        <v>590</v>
      </c>
      <c r="D366" s="652" t="s">
        <v>1759</v>
      </c>
      <c r="E366" s="651" t="s">
        <v>596</v>
      </c>
      <c r="F366" s="652" t="s">
        <v>1760</v>
      </c>
      <c r="G366" s="651" t="s">
        <v>604</v>
      </c>
      <c r="H366" s="651" t="s">
        <v>1615</v>
      </c>
      <c r="I366" s="651" t="s">
        <v>1616</v>
      </c>
      <c r="J366" s="651" t="s">
        <v>1617</v>
      </c>
      <c r="K366" s="651" t="s">
        <v>1618</v>
      </c>
      <c r="L366" s="653">
        <v>117.83</v>
      </c>
      <c r="M366" s="653">
        <v>1</v>
      </c>
      <c r="N366" s="654">
        <v>117.83</v>
      </c>
    </row>
    <row r="367" spans="1:14" ht="14.4" customHeight="1" x14ac:dyDescent="0.3">
      <c r="A367" s="649" t="s">
        <v>575</v>
      </c>
      <c r="B367" s="650" t="s">
        <v>576</v>
      </c>
      <c r="C367" s="651" t="s">
        <v>590</v>
      </c>
      <c r="D367" s="652" t="s">
        <v>1759</v>
      </c>
      <c r="E367" s="651" t="s">
        <v>596</v>
      </c>
      <c r="F367" s="652" t="s">
        <v>1760</v>
      </c>
      <c r="G367" s="651" t="s">
        <v>604</v>
      </c>
      <c r="H367" s="651" t="s">
        <v>1085</v>
      </c>
      <c r="I367" s="651" t="s">
        <v>237</v>
      </c>
      <c r="J367" s="651" t="s">
        <v>1086</v>
      </c>
      <c r="K367" s="651"/>
      <c r="L367" s="653">
        <v>265.73999999999995</v>
      </c>
      <c r="M367" s="653">
        <v>2</v>
      </c>
      <c r="N367" s="654">
        <v>531.4799999999999</v>
      </c>
    </row>
    <row r="368" spans="1:14" ht="14.4" customHeight="1" x14ac:dyDescent="0.3">
      <c r="A368" s="649" t="s">
        <v>575</v>
      </c>
      <c r="B368" s="650" t="s">
        <v>576</v>
      </c>
      <c r="C368" s="651" t="s">
        <v>590</v>
      </c>
      <c r="D368" s="652" t="s">
        <v>1759</v>
      </c>
      <c r="E368" s="651" t="s">
        <v>596</v>
      </c>
      <c r="F368" s="652" t="s">
        <v>1760</v>
      </c>
      <c r="G368" s="651" t="s">
        <v>604</v>
      </c>
      <c r="H368" s="651" t="s">
        <v>1087</v>
      </c>
      <c r="I368" s="651" t="s">
        <v>1087</v>
      </c>
      <c r="J368" s="651" t="s">
        <v>1088</v>
      </c>
      <c r="K368" s="651" t="s">
        <v>1089</v>
      </c>
      <c r="L368" s="653">
        <v>92.18</v>
      </c>
      <c r="M368" s="653">
        <v>1</v>
      </c>
      <c r="N368" s="654">
        <v>92.18</v>
      </c>
    </row>
    <row r="369" spans="1:14" ht="14.4" customHeight="1" x14ac:dyDescent="0.3">
      <c r="A369" s="649" t="s">
        <v>575</v>
      </c>
      <c r="B369" s="650" t="s">
        <v>576</v>
      </c>
      <c r="C369" s="651" t="s">
        <v>590</v>
      </c>
      <c r="D369" s="652" t="s">
        <v>1759</v>
      </c>
      <c r="E369" s="651" t="s">
        <v>596</v>
      </c>
      <c r="F369" s="652" t="s">
        <v>1760</v>
      </c>
      <c r="G369" s="651" t="s">
        <v>604</v>
      </c>
      <c r="H369" s="651" t="s">
        <v>1619</v>
      </c>
      <c r="I369" s="651" t="s">
        <v>1619</v>
      </c>
      <c r="J369" s="651" t="s">
        <v>1620</v>
      </c>
      <c r="K369" s="651" t="s">
        <v>1621</v>
      </c>
      <c r="L369" s="653">
        <v>426.87</v>
      </c>
      <c r="M369" s="653">
        <v>1</v>
      </c>
      <c r="N369" s="654">
        <v>426.87</v>
      </c>
    </row>
    <row r="370" spans="1:14" ht="14.4" customHeight="1" x14ac:dyDescent="0.3">
      <c r="A370" s="649" t="s">
        <v>575</v>
      </c>
      <c r="B370" s="650" t="s">
        <v>576</v>
      </c>
      <c r="C370" s="651" t="s">
        <v>590</v>
      </c>
      <c r="D370" s="652" t="s">
        <v>1759</v>
      </c>
      <c r="E370" s="651" t="s">
        <v>596</v>
      </c>
      <c r="F370" s="652" t="s">
        <v>1760</v>
      </c>
      <c r="G370" s="651" t="s">
        <v>604</v>
      </c>
      <c r="H370" s="651" t="s">
        <v>1622</v>
      </c>
      <c r="I370" s="651" t="s">
        <v>1623</v>
      </c>
      <c r="J370" s="651" t="s">
        <v>1624</v>
      </c>
      <c r="K370" s="651" t="s">
        <v>1618</v>
      </c>
      <c r="L370" s="653">
        <v>112.22</v>
      </c>
      <c r="M370" s="653">
        <v>1</v>
      </c>
      <c r="N370" s="654">
        <v>112.22</v>
      </c>
    </row>
    <row r="371" spans="1:14" ht="14.4" customHeight="1" x14ac:dyDescent="0.3">
      <c r="A371" s="649" t="s">
        <v>575</v>
      </c>
      <c r="B371" s="650" t="s">
        <v>576</v>
      </c>
      <c r="C371" s="651" t="s">
        <v>590</v>
      </c>
      <c r="D371" s="652" t="s">
        <v>1759</v>
      </c>
      <c r="E371" s="651" t="s">
        <v>596</v>
      </c>
      <c r="F371" s="652" t="s">
        <v>1760</v>
      </c>
      <c r="G371" s="651" t="s">
        <v>604</v>
      </c>
      <c r="H371" s="651" t="s">
        <v>1090</v>
      </c>
      <c r="I371" s="651" t="s">
        <v>1090</v>
      </c>
      <c r="J371" s="651" t="s">
        <v>1091</v>
      </c>
      <c r="K371" s="651" t="s">
        <v>1092</v>
      </c>
      <c r="L371" s="653">
        <v>60.205612152401955</v>
      </c>
      <c r="M371" s="653">
        <v>7</v>
      </c>
      <c r="N371" s="654">
        <v>421.43928506681368</v>
      </c>
    </row>
    <row r="372" spans="1:14" ht="14.4" customHeight="1" x14ac:dyDescent="0.3">
      <c r="A372" s="649" t="s">
        <v>575</v>
      </c>
      <c r="B372" s="650" t="s">
        <v>576</v>
      </c>
      <c r="C372" s="651" t="s">
        <v>590</v>
      </c>
      <c r="D372" s="652" t="s">
        <v>1759</v>
      </c>
      <c r="E372" s="651" t="s">
        <v>596</v>
      </c>
      <c r="F372" s="652" t="s">
        <v>1760</v>
      </c>
      <c r="G372" s="651" t="s">
        <v>604</v>
      </c>
      <c r="H372" s="651" t="s">
        <v>1625</v>
      </c>
      <c r="I372" s="651" t="s">
        <v>237</v>
      </c>
      <c r="J372" s="651" t="s">
        <v>1626</v>
      </c>
      <c r="K372" s="651"/>
      <c r="L372" s="653">
        <v>169.94013682960093</v>
      </c>
      <c r="M372" s="653">
        <v>5</v>
      </c>
      <c r="N372" s="654">
        <v>849.7006841480046</v>
      </c>
    </row>
    <row r="373" spans="1:14" ht="14.4" customHeight="1" x14ac:dyDescent="0.3">
      <c r="A373" s="649" t="s">
        <v>575</v>
      </c>
      <c r="B373" s="650" t="s">
        <v>576</v>
      </c>
      <c r="C373" s="651" t="s">
        <v>590</v>
      </c>
      <c r="D373" s="652" t="s">
        <v>1759</v>
      </c>
      <c r="E373" s="651" t="s">
        <v>596</v>
      </c>
      <c r="F373" s="652" t="s">
        <v>1760</v>
      </c>
      <c r="G373" s="651" t="s">
        <v>604</v>
      </c>
      <c r="H373" s="651" t="s">
        <v>1093</v>
      </c>
      <c r="I373" s="651" t="s">
        <v>237</v>
      </c>
      <c r="J373" s="651" t="s">
        <v>1094</v>
      </c>
      <c r="K373" s="651"/>
      <c r="L373" s="653">
        <v>39.389999999999986</v>
      </c>
      <c r="M373" s="653">
        <v>2</v>
      </c>
      <c r="N373" s="654">
        <v>78.779999999999973</v>
      </c>
    </row>
    <row r="374" spans="1:14" ht="14.4" customHeight="1" x14ac:dyDescent="0.3">
      <c r="A374" s="649" t="s">
        <v>575</v>
      </c>
      <c r="B374" s="650" t="s">
        <v>576</v>
      </c>
      <c r="C374" s="651" t="s">
        <v>590</v>
      </c>
      <c r="D374" s="652" t="s">
        <v>1759</v>
      </c>
      <c r="E374" s="651" t="s">
        <v>596</v>
      </c>
      <c r="F374" s="652" t="s">
        <v>1760</v>
      </c>
      <c r="G374" s="651" t="s">
        <v>604</v>
      </c>
      <c r="H374" s="651" t="s">
        <v>1627</v>
      </c>
      <c r="I374" s="651" t="s">
        <v>1628</v>
      </c>
      <c r="J374" s="651" t="s">
        <v>1629</v>
      </c>
      <c r="K374" s="651" t="s">
        <v>1630</v>
      </c>
      <c r="L374" s="653">
        <v>12.95</v>
      </c>
      <c r="M374" s="653">
        <v>120</v>
      </c>
      <c r="N374" s="654">
        <v>1554</v>
      </c>
    </row>
    <row r="375" spans="1:14" ht="14.4" customHeight="1" x14ac:dyDescent="0.3">
      <c r="A375" s="649" t="s">
        <v>575</v>
      </c>
      <c r="B375" s="650" t="s">
        <v>576</v>
      </c>
      <c r="C375" s="651" t="s">
        <v>590</v>
      </c>
      <c r="D375" s="652" t="s">
        <v>1759</v>
      </c>
      <c r="E375" s="651" t="s">
        <v>596</v>
      </c>
      <c r="F375" s="652" t="s">
        <v>1760</v>
      </c>
      <c r="G375" s="651" t="s">
        <v>604</v>
      </c>
      <c r="H375" s="651" t="s">
        <v>1631</v>
      </c>
      <c r="I375" s="651" t="s">
        <v>1631</v>
      </c>
      <c r="J375" s="651" t="s">
        <v>801</v>
      </c>
      <c r="K375" s="651" t="s">
        <v>1632</v>
      </c>
      <c r="L375" s="653">
        <v>127.37090506217346</v>
      </c>
      <c r="M375" s="653">
        <v>1</v>
      </c>
      <c r="N375" s="654">
        <v>127.37090506217346</v>
      </c>
    </row>
    <row r="376" spans="1:14" ht="14.4" customHeight="1" x14ac:dyDescent="0.3">
      <c r="A376" s="649" t="s">
        <v>575</v>
      </c>
      <c r="B376" s="650" t="s">
        <v>576</v>
      </c>
      <c r="C376" s="651" t="s">
        <v>590</v>
      </c>
      <c r="D376" s="652" t="s">
        <v>1759</v>
      </c>
      <c r="E376" s="651" t="s">
        <v>596</v>
      </c>
      <c r="F376" s="652" t="s">
        <v>1760</v>
      </c>
      <c r="G376" s="651" t="s">
        <v>604</v>
      </c>
      <c r="H376" s="651" t="s">
        <v>1095</v>
      </c>
      <c r="I376" s="651" t="s">
        <v>1095</v>
      </c>
      <c r="J376" s="651" t="s">
        <v>1096</v>
      </c>
      <c r="K376" s="651" t="s">
        <v>1097</v>
      </c>
      <c r="L376" s="653">
        <v>46</v>
      </c>
      <c r="M376" s="653">
        <v>1</v>
      </c>
      <c r="N376" s="654">
        <v>46</v>
      </c>
    </row>
    <row r="377" spans="1:14" ht="14.4" customHeight="1" x14ac:dyDescent="0.3">
      <c r="A377" s="649" t="s">
        <v>575</v>
      </c>
      <c r="B377" s="650" t="s">
        <v>576</v>
      </c>
      <c r="C377" s="651" t="s">
        <v>590</v>
      </c>
      <c r="D377" s="652" t="s">
        <v>1759</v>
      </c>
      <c r="E377" s="651" t="s">
        <v>596</v>
      </c>
      <c r="F377" s="652" t="s">
        <v>1760</v>
      </c>
      <c r="G377" s="651" t="s">
        <v>1100</v>
      </c>
      <c r="H377" s="651" t="s">
        <v>1101</v>
      </c>
      <c r="I377" s="651" t="s">
        <v>1102</v>
      </c>
      <c r="J377" s="651" t="s">
        <v>1103</v>
      </c>
      <c r="K377" s="651" t="s">
        <v>1104</v>
      </c>
      <c r="L377" s="653">
        <v>134.12000000000003</v>
      </c>
      <c r="M377" s="653">
        <v>2</v>
      </c>
      <c r="N377" s="654">
        <v>268.24000000000007</v>
      </c>
    </row>
    <row r="378" spans="1:14" ht="14.4" customHeight="1" x14ac:dyDescent="0.3">
      <c r="A378" s="649" t="s">
        <v>575</v>
      </c>
      <c r="B378" s="650" t="s">
        <v>576</v>
      </c>
      <c r="C378" s="651" t="s">
        <v>590</v>
      </c>
      <c r="D378" s="652" t="s">
        <v>1759</v>
      </c>
      <c r="E378" s="651" t="s">
        <v>596</v>
      </c>
      <c r="F378" s="652" t="s">
        <v>1760</v>
      </c>
      <c r="G378" s="651" t="s">
        <v>1100</v>
      </c>
      <c r="H378" s="651" t="s">
        <v>1105</v>
      </c>
      <c r="I378" s="651" t="s">
        <v>1106</v>
      </c>
      <c r="J378" s="651" t="s">
        <v>1107</v>
      </c>
      <c r="K378" s="651" t="s">
        <v>1108</v>
      </c>
      <c r="L378" s="653">
        <v>47.330136060679799</v>
      </c>
      <c r="M378" s="653">
        <v>1</v>
      </c>
      <c r="N378" s="654">
        <v>47.330136060679799</v>
      </c>
    </row>
    <row r="379" spans="1:14" ht="14.4" customHeight="1" x14ac:dyDescent="0.3">
      <c r="A379" s="649" t="s">
        <v>575</v>
      </c>
      <c r="B379" s="650" t="s">
        <v>576</v>
      </c>
      <c r="C379" s="651" t="s">
        <v>590</v>
      </c>
      <c r="D379" s="652" t="s">
        <v>1759</v>
      </c>
      <c r="E379" s="651" t="s">
        <v>596</v>
      </c>
      <c r="F379" s="652" t="s">
        <v>1760</v>
      </c>
      <c r="G379" s="651" t="s">
        <v>1100</v>
      </c>
      <c r="H379" s="651" t="s">
        <v>1633</v>
      </c>
      <c r="I379" s="651" t="s">
        <v>1634</v>
      </c>
      <c r="J379" s="651" t="s">
        <v>1635</v>
      </c>
      <c r="K379" s="651" t="s">
        <v>1636</v>
      </c>
      <c r="L379" s="653">
        <v>101.07000000000002</v>
      </c>
      <c r="M379" s="653">
        <v>1</v>
      </c>
      <c r="N379" s="654">
        <v>101.07000000000002</v>
      </c>
    </row>
    <row r="380" spans="1:14" ht="14.4" customHeight="1" x14ac:dyDescent="0.3">
      <c r="A380" s="649" t="s">
        <v>575</v>
      </c>
      <c r="B380" s="650" t="s">
        <v>576</v>
      </c>
      <c r="C380" s="651" t="s">
        <v>590</v>
      </c>
      <c r="D380" s="652" t="s">
        <v>1759</v>
      </c>
      <c r="E380" s="651" t="s">
        <v>596</v>
      </c>
      <c r="F380" s="652" t="s">
        <v>1760</v>
      </c>
      <c r="G380" s="651" t="s">
        <v>1100</v>
      </c>
      <c r="H380" s="651" t="s">
        <v>1637</v>
      </c>
      <c r="I380" s="651" t="s">
        <v>1638</v>
      </c>
      <c r="J380" s="651" t="s">
        <v>1192</v>
      </c>
      <c r="K380" s="651" t="s">
        <v>1639</v>
      </c>
      <c r="L380" s="653">
        <v>492.2</v>
      </c>
      <c r="M380" s="653">
        <v>2</v>
      </c>
      <c r="N380" s="654">
        <v>984.4</v>
      </c>
    </row>
    <row r="381" spans="1:14" ht="14.4" customHeight="1" x14ac:dyDescent="0.3">
      <c r="A381" s="649" t="s">
        <v>575</v>
      </c>
      <c r="B381" s="650" t="s">
        <v>576</v>
      </c>
      <c r="C381" s="651" t="s">
        <v>590</v>
      </c>
      <c r="D381" s="652" t="s">
        <v>1759</v>
      </c>
      <c r="E381" s="651" t="s">
        <v>596</v>
      </c>
      <c r="F381" s="652" t="s">
        <v>1760</v>
      </c>
      <c r="G381" s="651" t="s">
        <v>1100</v>
      </c>
      <c r="H381" s="651" t="s">
        <v>1640</v>
      </c>
      <c r="I381" s="651" t="s">
        <v>1641</v>
      </c>
      <c r="J381" s="651" t="s">
        <v>1642</v>
      </c>
      <c r="K381" s="651" t="s">
        <v>1643</v>
      </c>
      <c r="L381" s="653">
        <v>115.27999999999999</v>
      </c>
      <c r="M381" s="653">
        <v>3</v>
      </c>
      <c r="N381" s="654">
        <v>345.84</v>
      </c>
    </row>
    <row r="382" spans="1:14" ht="14.4" customHeight="1" x14ac:dyDescent="0.3">
      <c r="A382" s="649" t="s">
        <v>575</v>
      </c>
      <c r="B382" s="650" t="s">
        <v>576</v>
      </c>
      <c r="C382" s="651" t="s">
        <v>590</v>
      </c>
      <c r="D382" s="652" t="s">
        <v>1759</v>
      </c>
      <c r="E382" s="651" t="s">
        <v>596</v>
      </c>
      <c r="F382" s="652" t="s">
        <v>1760</v>
      </c>
      <c r="G382" s="651" t="s">
        <v>1100</v>
      </c>
      <c r="H382" s="651" t="s">
        <v>1120</v>
      </c>
      <c r="I382" s="651" t="s">
        <v>1121</v>
      </c>
      <c r="J382" s="651" t="s">
        <v>1122</v>
      </c>
      <c r="K382" s="651" t="s">
        <v>1123</v>
      </c>
      <c r="L382" s="653">
        <v>45.550000000000004</v>
      </c>
      <c r="M382" s="653">
        <v>1</v>
      </c>
      <c r="N382" s="654">
        <v>45.550000000000004</v>
      </c>
    </row>
    <row r="383" spans="1:14" ht="14.4" customHeight="1" x14ac:dyDescent="0.3">
      <c r="A383" s="649" t="s">
        <v>575</v>
      </c>
      <c r="B383" s="650" t="s">
        <v>576</v>
      </c>
      <c r="C383" s="651" t="s">
        <v>590</v>
      </c>
      <c r="D383" s="652" t="s">
        <v>1759</v>
      </c>
      <c r="E383" s="651" t="s">
        <v>596</v>
      </c>
      <c r="F383" s="652" t="s">
        <v>1760</v>
      </c>
      <c r="G383" s="651" t="s">
        <v>1100</v>
      </c>
      <c r="H383" s="651" t="s">
        <v>1644</v>
      </c>
      <c r="I383" s="651" t="s">
        <v>1645</v>
      </c>
      <c r="J383" s="651" t="s">
        <v>1646</v>
      </c>
      <c r="K383" s="651" t="s">
        <v>1647</v>
      </c>
      <c r="L383" s="653">
        <v>73.439529447004702</v>
      </c>
      <c r="M383" s="653">
        <v>1</v>
      </c>
      <c r="N383" s="654">
        <v>73.439529447004702</v>
      </c>
    </row>
    <row r="384" spans="1:14" ht="14.4" customHeight="1" x14ac:dyDescent="0.3">
      <c r="A384" s="649" t="s">
        <v>575</v>
      </c>
      <c r="B384" s="650" t="s">
        <v>576</v>
      </c>
      <c r="C384" s="651" t="s">
        <v>590</v>
      </c>
      <c r="D384" s="652" t="s">
        <v>1759</v>
      </c>
      <c r="E384" s="651" t="s">
        <v>596</v>
      </c>
      <c r="F384" s="652" t="s">
        <v>1760</v>
      </c>
      <c r="G384" s="651" t="s">
        <v>1100</v>
      </c>
      <c r="H384" s="651" t="s">
        <v>1648</v>
      </c>
      <c r="I384" s="651" t="s">
        <v>1649</v>
      </c>
      <c r="J384" s="651" t="s">
        <v>1650</v>
      </c>
      <c r="K384" s="651" t="s">
        <v>1651</v>
      </c>
      <c r="L384" s="653">
        <v>79.83</v>
      </c>
      <c r="M384" s="653">
        <v>3</v>
      </c>
      <c r="N384" s="654">
        <v>239.49</v>
      </c>
    </row>
    <row r="385" spans="1:14" ht="14.4" customHeight="1" x14ac:dyDescent="0.3">
      <c r="A385" s="649" t="s">
        <v>575</v>
      </c>
      <c r="B385" s="650" t="s">
        <v>576</v>
      </c>
      <c r="C385" s="651" t="s">
        <v>590</v>
      </c>
      <c r="D385" s="652" t="s">
        <v>1759</v>
      </c>
      <c r="E385" s="651" t="s">
        <v>596</v>
      </c>
      <c r="F385" s="652" t="s">
        <v>1760</v>
      </c>
      <c r="G385" s="651" t="s">
        <v>1100</v>
      </c>
      <c r="H385" s="651" t="s">
        <v>1124</v>
      </c>
      <c r="I385" s="651" t="s">
        <v>1125</v>
      </c>
      <c r="J385" s="651" t="s">
        <v>1126</v>
      </c>
      <c r="K385" s="651" t="s">
        <v>1127</v>
      </c>
      <c r="L385" s="653">
        <v>3449.9997788463538</v>
      </c>
      <c r="M385" s="653">
        <v>9</v>
      </c>
      <c r="N385" s="654">
        <v>31049.998009617186</v>
      </c>
    </row>
    <row r="386" spans="1:14" ht="14.4" customHeight="1" x14ac:dyDescent="0.3">
      <c r="A386" s="649" t="s">
        <v>575</v>
      </c>
      <c r="B386" s="650" t="s">
        <v>576</v>
      </c>
      <c r="C386" s="651" t="s">
        <v>590</v>
      </c>
      <c r="D386" s="652" t="s">
        <v>1759</v>
      </c>
      <c r="E386" s="651" t="s">
        <v>596</v>
      </c>
      <c r="F386" s="652" t="s">
        <v>1760</v>
      </c>
      <c r="G386" s="651" t="s">
        <v>1100</v>
      </c>
      <c r="H386" s="651" t="s">
        <v>1652</v>
      </c>
      <c r="I386" s="651" t="s">
        <v>1653</v>
      </c>
      <c r="J386" s="651" t="s">
        <v>1654</v>
      </c>
      <c r="K386" s="651" t="s">
        <v>1655</v>
      </c>
      <c r="L386" s="653">
        <v>85.47999999999999</v>
      </c>
      <c r="M386" s="653">
        <v>4</v>
      </c>
      <c r="N386" s="654">
        <v>341.91999999999996</v>
      </c>
    </row>
    <row r="387" spans="1:14" ht="14.4" customHeight="1" x14ac:dyDescent="0.3">
      <c r="A387" s="649" t="s">
        <v>575</v>
      </c>
      <c r="B387" s="650" t="s">
        <v>576</v>
      </c>
      <c r="C387" s="651" t="s">
        <v>590</v>
      </c>
      <c r="D387" s="652" t="s">
        <v>1759</v>
      </c>
      <c r="E387" s="651" t="s">
        <v>596</v>
      </c>
      <c r="F387" s="652" t="s">
        <v>1760</v>
      </c>
      <c r="G387" s="651" t="s">
        <v>1100</v>
      </c>
      <c r="H387" s="651" t="s">
        <v>1656</v>
      </c>
      <c r="I387" s="651" t="s">
        <v>1657</v>
      </c>
      <c r="J387" s="651" t="s">
        <v>1658</v>
      </c>
      <c r="K387" s="651" t="s">
        <v>1659</v>
      </c>
      <c r="L387" s="653">
        <v>57.980116708548024</v>
      </c>
      <c r="M387" s="653">
        <v>1</v>
      </c>
      <c r="N387" s="654">
        <v>57.980116708548024</v>
      </c>
    </row>
    <row r="388" spans="1:14" ht="14.4" customHeight="1" x14ac:dyDescent="0.3">
      <c r="A388" s="649" t="s">
        <v>575</v>
      </c>
      <c r="B388" s="650" t="s">
        <v>576</v>
      </c>
      <c r="C388" s="651" t="s">
        <v>590</v>
      </c>
      <c r="D388" s="652" t="s">
        <v>1759</v>
      </c>
      <c r="E388" s="651" t="s">
        <v>596</v>
      </c>
      <c r="F388" s="652" t="s">
        <v>1760</v>
      </c>
      <c r="G388" s="651" t="s">
        <v>1100</v>
      </c>
      <c r="H388" s="651" t="s">
        <v>1660</v>
      </c>
      <c r="I388" s="651" t="s">
        <v>1661</v>
      </c>
      <c r="J388" s="651" t="s">
        <v>1662</v>
      </c>
      <c r="K388" s="651" t="s">
        <v>1663</v>
      </c>
      <c r="L388" s="653">
        <v>347.60000000000008</v>
      </c>
      <c r="M388" s="653">
        <v>1</v>
      </c>
      <c r="N388" s="654">
        <v>347.60000000000008</v>
      </c>
    </row>
    <row r="389" spans="1:14" ht="14.4" customHeight="1" x14ac:dyDescent="0.3">
      <c r="A389" s="649" t="s">
        <v>575</v>
      </c>
      <c r="B389" s="650" t="s">
        <v>576</v>
      </c>
      <c r="C389" s="651" t="s">
        <v>590</v>
      </c>
      <c r="D389" s="652" t="s">
        <v>1759</v>
      </c>
      <c r="E389" s="651" t="s">
        <v>596</v>
      </c>
      <c r="F389" s="652" t="s">
        <v>1760</v>
      </c>
      <c r="G389" s="651" t="s">
        <v>1100</v>
      </c>
      <c r="H389" s="651" t="s">
        <v>1664</v>
      </c>
      <c r="I389" s="651" t="s">
        <v>1665</v>
      </c>
      <c r="J389" s="651" t="s">
        <v>1666</v>
      </c>
      <c r="K389" s="651" t="s">
        <v>1667</v>
      </c>
      <c r="L389" s="653">
        <v>706.99843124486051</v>
      </c>
      <c r="M389" s="653">
        <v>1</v>
      </c>
      <c r="N389" s="654">
        <v>706.99843124486051</v>
      </c>
    </row>
    <row r="390" spans="1:14" ht="14.4" customHeight="1" x14ac:dyDescent="0.3">
      <c r="A390" s="649" t="s">
        <v>575</v>
      </c>
      <c r="B390" s="650" t="s">
        <v>576</v>
      </c>
      <c r="C390" s="651" t="s">
        <v>590</v>
      </c>
      <c r="D390" s="652" t="s">
        <v>1759</v>
      </c>
      <c r="E390" s="651" t="s">
        <v>596</v>
      </c>
      <c r="F390" s="652" t="s">
        <v>1760</v>
      </c>
      <c r="G390" s="651" t="s">
        <v>1100</v>
      </c>
      <c r="H390" s="651" t="s">
        <v>1668</v>
      </c>
      <c r="I390" s="651" t="s">
        <v>1668</v>
      </c>
      <c r="J390" s="651" t="s">
        <v>1669</v>
      </c>
      <c r="K390" s="651" t="s">
        <v>902</v>
      </c>
      <c r="L390" s="653">
        <v>156.11000000000004</v>
      </c>
      <c r="M390" s="653">
        <v>1</v>
      </c>
      <c r="N390" s="654">
        <v>156.11000000000004</v>
      </c>
    </row>
    <row r="391" spans="1:14" ht="14.4" customHeight="1" x14ac:dyDescent="0.3">
      <c r="A391" s="649" t="s">
        <v>575</v>
      </c>
      <c r="B391" s="650" t="s">
        <v>576</v>
      </c>
      <c r="C391" s="651" t="s">
        <v>590</v>
      </c>
      <c r="D391" s="652" t="s">
        <v>1759</v>
      </c>
      <c r="E391" s="651" t="s">
        <v>596</v>
      </c>
      <c r="F391" s="652" t="s">
        <v>1760</v>
      </c>
      <c r="G391" s="651" t="s">
        <v>1100</v>
      </c>
      <c r="H391" s="651" t="s">
        <v>1136</v>
      </c>
      <c r="I391" s="651" t="s">
        <v>1137</v>
      </c>
      <c r="J391" s="651" t="s">
        <v>1138</v>
      </c>
      <c r="K391" s="651" t="s">
        <v>1139</v>
      </c>
      <c r="L391" s="653">
        <v>45.87687005245234</v>
      </c>
      <c r="M391" s="653">
        <v>3</v>
      </c>
      <c r="N391" s="654">
        <v>137.63061015735701</v>
      </c>
    </row>
    <row r="392" spans="1:14" ht="14.4" customHeight="1" x14ac:dyDescent="0.3">
      <c r="A392" s="649" t="s">
        <v>575</v>
      </c>
      <c r="B392" s="650" t="s">
        <v>576</v>
      </c>
      <c r="C392" s="651" t="s">
        <v>590</v>
      </c>
      <c r="D392" s="652" t="s">
        <v>1759</v>
      </c>
      <c r="E392" s="651" t="s">
        <v>596</v>
      </c>
      <c r="F392" s="652" t="s">
        <v>1760</v>
      </c>
      <c r="G392" s="651" t="s">
        <v>1100</v>
      </c>
      <c r="H392" s="651" t="s">
        <v>1144</v>
      </c>
      <c r="I392" s="651" t="s">
        <v>1145</v>
      </c>
      <c r="J392" s="651" t="s">
        <v>1146</v>
      </c>
      <c r="K392" s="651" t="s">
        <v>1147</v>
      </c>
      <c r="L392" s="653">
        <v>97.890000000000029</v>
      </c>
      <c r="M392" s="653">
        <v>1</v>
      </c>
      <c r="N392" s="654">
        <v>97.890000000000029</v>
      </c>
    </row>
    <row r="393" spans="1:14" ht="14.4" customHeight="1" x14ac:dyDescent="0.3">
      <c r="A393" s="649" t="s">
        <v>575</v>
      </c>
      <c r="B393" s="650" t="s">
        <v>576</v>
      </c>
      <c r="C393" s="651" t="s">
        <v>590</v>
      </c>
      <c r="D393" s="652" t="s">
        <v>1759</v>
      </c>
      <c r="E393" s="651" t="s">
        <v>596</v>
      </c>
      <c r="F393" s="652" t="s">
        <v>1760</v>
      </c>
      <c r="G393" s="651" t="s">
        <v>1100</v>
      </c>
      <c r="H393" s="651" t="s">
        <v>1148</v>
      </c>
      <c r="I393" s="651" t="s">
        <v>1149</v>
      </c>
      <c r="J393" s="651" t="s">
        <v>1150</v>
      </c>
      <c r="K393" s="651" t="s">
        <v>1151</v>
      </c>
      <c r="L393" s="653">
        <v>63.184999999999988</v>
      </c>
      <c r="M393" s="653">
        <v>2</v>
      </c>
      <c r="N393" s="654">
        <v>126.36999999999998</v>
      </c>
    </row>
    <row r="394" spans="1:14" ht="14.4" customHeight="1" x14ac:dyDescent="0.3">
      <c r="A394" s="649" t="s">
        <v>575</v>
      </c>
      <c r="B394" s="650" t="s">
        <v>576</v>
      </c>
      <c r="C394" s="651" t="s">
        <v>590</v>
      </c>
      <c r="D394" s="652" t="s">
        <v>1759</v>
      </c>
      <c r="E394" s="651" t="s">
        <v>596</v>
      </c>
      <c r="F394" s="652" t="s">
        <v>1760</v>
      </c>
      <c r="G394" s="651" t="s">
        <v>1100</v>
      </c>
      <c r="H394" s="651" t="s">
        <v>1670</v>
      </c>
      <c r="I394" s="651" t="s">
        <v>1671</v>
      </c>
      <c r="J394" s="651" t="s">
        <v>1672</v>
      </c>
      <c r="K394" s="651" t="s">
        <v>1123</v>
      </c>
      <c r="L394" s="653">
        <v>89.249999999999986</v>
      </c>
      <c r="M394" s="653">
        <v>1</v>
      </c>
      <c r="N394" s="654">
        <v>89.249999999999986</v>
      </c>
    </row>
    <row r="395" spans="1:14" ht="14.4" customHeight="1" x14ac:dyDescent="0.3">
      <c r="A395" s="649" t="s">
        <v>575</v>
      </c>
      <c r="B395" s="650" t="s">
        <v>576</v>
      </c>
      <c r="C395" s="651" t="s">
        <v>590</v>
      </c>
      <c r="D395" s="652" t="s">
        <v>1759</v>
      </c>
      <c r="E395" s="651" t="s">
        <v>596</v>
      </c>
      <c r="F395" s="652" t="s">
        <v>1760</v>
      </c>
      <c r="G395" s="651" t="s">
        <v>1100</v>
      </c>
      <c r="H395" s="651" t="s">
        <v>1673</v>
      </c>
      <c r="I395" s="651" t="s">
        <v>1674</v>
      </c>
      <c r="J395" s="651" t="s">
        <v>1107</v>
      </c>
      <c r="K395" s="651" t="s">
        <v>1675</v>
      </c>
      <c r="L395" s="653">
        <v>135.40492993644705</v>
      </c>
      <c r="M395" s="653">
        <v>4</v>
      </c>
      <c r="N395" s="654">
        <v>541.61971974578819</v>
      </c>
    </row>
    <row r="396" spans="1:14" ht="14.4" customHeight="1" x14ac:dyDescent="0.3">
      <c r="A396" s="649" t="s">
        <v>575</v>
      </c>
      <c r="B396" s="650" t="s">
        <v>576</v>
      </c>
      <c r="C396" s="651" t="s">
        <v>590</v>
      </c>
      <c r="D396" s="652" t="s">
        <v>1759</v>
      </c>
      <c r="E396" s="651" t="s">
        <v>596</v>
      </c>
      <c r="F396" s="652" t="s">
        <v>1760</v>
      </c>
      <c r="G396" s="651" t="s">
        <v>1100</v>
      </c>
      <c r="H396" s="651" t="s">
        <v>1676</v>
      </c>
      <c r="I396" s="651" t="s">
        <v>1677</v>
      </c>
      <c r="J396" s="651" t="s">
        <v>1678</v>
      </c>
      <c r="K396" s="651" t="s">
        <v>1679</v>
      </c>
      <c r="L396" s="653">
        <v>23.919861548962384</v>
      </c>
      <c r="M396" s="653">
        <v>1</v>
      </c>
      <c r="N396" s="654">
        <v>23.919861548962384</v>
      </c>
    </row>
    <row r="397" spans="1:14" ht="14.4" customHeight="1" x14ac:dyDescent="0.3">
      <c r="A397" s="649" t="s">
        <v>575</v>
      </c>
      <c r="B397" s="650" t="s">
        <v>576</v>
      </c>
      <c r="C397" s="651" t="s">
        <v>590</v>
      </c>
      <c r="D397" s="652" t="s">
        <v>1759</v>
      </c>
      <c r="E397" s="651" t="s">
        <v>596</v>
      </c>
      <c r="F397" s="652" t="s">
        <v>1760</v>
      </c>
      <c r="G397" s="651" t="s">
        <v>1100</v>
      </c>
      <c r="H397" s="651" t="s">
        <v>1155</v>
      </c>
      <c r="I397" s="651" t="s">
        <v>1156</v>
      </c>
      <c r="J397" s="651" t="s">
        <v>1157</v>
      </c>
      <c r="K397" s="651" t="s">
        <v>1158</v>
      </c>
      <c r="L397" s="653">
        <v>65.459999999999994</v>
      </c>
      <c r="M397" s="653">
        <v>1</v>
      </c>
      <c r="N397" s="654">
        <v>65.459999999999994</v>
      </c>
    </row>
    <row r="398" spans="1:14" ht="14.4" customHeight="1" x14ac:dyDescent="0.3">
      <c r="A398" s="649" t="s">
        <v>575</v>
      </c>
      <c r="B398" s="650" t="s">
        <v>576</v>
      </c>
      <c r="C398" s="651" t="s">
        <v>590</v>
      </c>
      <c r="D398" s="652" t="s">
        <v>1759</v>
      </c>
      <c r="E398" s="651" t="s">
        <v>596</v>
      </c>
      <c r="F398" s="652" t="s">
        <v>1760</v>
      </c>
      <c r="G398" s="651" t="s">
        <v>1100</v>
      </c>
      <c r="H398" s="651" t="s">
        <v>1680</v>
      </c>
      <c r="I398" s="651" t="s">
        <v>1681</v>
      </c>
      <c r="J398" s="651" t="s">
        <v>1682</v>
      </c>
      <c r="K398" s="651" t="s">
        <v>1683</v>
      </c>
      <c r="L398" s="653">
        <v>472.48000000000013</v>
      </c>
      <c r="M398" s="653">
        <v>2</v>
      </c>
      <c r="N398" s="654">
        <v>944.96000000000026</v>
      </c>
    </row>
    <row r="399" spans="1:14" ht="14.4" customHeight="1" x14ac:dyDescent="0.3">
      <c r="A399" s="649" t="s">
        <v>575</v>
      </c>
      <c r="B399" s="650" t="s">
        <v>576</v>
      </c>
      <c r="C399" s="651" t="s">
        <v>590</v>
      </c>
      <c r="D399" s="652" t="s">
        <v>1759</v>
      </c>
      <c r="E399" s="651" t="s">
        <v>596</v>
      </c>
      <c r="F399" s="652" t="s">
        <v>1760</v>
      </c>
      <c r="G399" s="651" t="s">
        <v>1100</v>
      </c>
      <c r="H399" s="651" t="s">
        <v>1166</v>
      </c>
      <c r="I399" s="651" t="s">
        <v>1167</v>
      </c>
      <c r="J399" s="651" t="s">
        <v>1168</v>
      </c>
      <c r="K399" s="651" t="s">
        <v>1169</v>
      </c>
      <c r="L399" s="653">
        <v>70.952570210060927</v>
      </c>
      <c r="M399" s="653">
        <v>230</v>
      </c>
      <c r="N399" s="654">
        <v>16319.091148314013</v>
      </c>
    </row>
    <row r="400" spans="1:14" ht="14.4" customHeight="1" x14ac:dyDescent="0.3">
      <c r="A400" s="649" t="s">
        <v>575</v>
      </c>
      <c r="B400" s="650" t="s">
        <v>576</v>
      </c>
      <c r="C400" s="651" t="s">
        <v>590</v>
      </c>
      <c r="D400" s="652" t="s">
        <v>1759</v>
      </c>
      <c r="E400" s="651" t="s">
        <v>596</v>
      </c>
      <c r="F400" s="652" t="s">
        <v>1760</v>
      </c>
      <c r="G400" s="651" t="s">
        <v>1100</v>
      </c>
      <c r="H400" s="651" t="s">
        <v>1186</v>
      </c>
      <c r="I400" s="651" t="s">
        <v>1187</v>
      </c>
      <c r="J400" s="651" t="s">
        <v>1188</v>
      </c>
      <c r="K400" s="651" t="s">
        <v>1189</v>
      </c>
      <c r="L400" s="653">
        <v>41.599999999999994</v>
      </c>
      <c r="M400" s="653">
        <v>1</v>
      </c>
      <c r="N400" s="654">
        <v>41.599999999999994</v>
      </c>
    </row>
    <row r="401" spans="1:14" ht="14.4" customHeight="1" x14ac:dyDescent="0.3">
      <c r="A401" s="649" t="s">
        <v>575</v>
      </c>
      <c r="B401" s="650" t="s">
        <v>576</v>
      </c>
      <c r="C401" s="651" t="s">
        <v>590</v>
      </c>
      <c r="D401" s="652" t="s">
        <v>1759</v>
      </c>
      <c r="E401" s="651" t="s">
        <v>596</v>
      </c>
      <c r="F401" s="652" t="s">
        <v>1760</v>
      </c>
      <c r="G401" s="651" t="s">
        <v>1100</v>
      </c>
      <c r="H401" s="651" t="s">
        <v>1684</v>
      </c>
      <c r="I401" s="651" t="s">
        <v>1685</v>
      </c>
      <c r="J401" s="651" t="s">
        <v>1686</v>
      </c>
      <c r="K401" s="651" t="s">
        <v>1687</v>
      </c>
      <c r="L401" s="653">
        <v>139.66999999999999</v>
      </c>
      <c r="M401" s="653">
        <v>1</v>
      </c>
      <c r="N401" s="654">
        <v>139.66999999999999</v>
      </c>
    </row>
    <row r="402" spans="1:14" ht="14.4" customHeight="1" x14ac:dyDescent="0.3">
      <c r="A402" s="649" t="s">
        <v>575</v>
      </c>
      <c r="B402" s="650" t="s">
        <v>576</v>
      </c>
      <c r="C402" s="651" t="s">
        <v>590</v>
      </c>
      <c r="D402" s="652" t="s">
        <v>1759</v>
      </c>
      <c r="E402" s="651" t="s">
        <v>596</v>
      </c>
      <c r="F402" s="652" t="s">
        <v>1760</v>
      </c>
      <c r="G402" s="651" t="s">
        <v>1100</v>
      </c>
      <c r="H402" s="651" t="s">
        <v>1194</v>
      </c>
      <c r="I402" s="651" t="s">
        <v>1195</v>
      </c>
      <c r="J402" s="651" t="s">
        <v>1192</v>
      </c>
      <c r="K402" s="651" t="s">
        <v>1196</v>
      </c>
      <c r="L402" s="653">
        <v>414</v>
      </c>
      <c r="M402" s="653">
        <v>2</v>
      </c>
      <c r="N402" s="654">
        <v>828</v>
      </c>
    </row>
    <row r="403" spans="1:14" ht="14.4" customHeight="1" x14ac:dyDescent="0.3">
      <c r="A403" s="649" t="s">
        <v>575</v>
      </c>
      <c r="B403" s="650" t="s">
        <v>576</v>
      </c>
      <c r="C403" s="651" t="s">
        <v>590</v>
      </c>
      <c r="D403" s="652" t="s">
        <v>1759</v>
      </c>
      <c r="E403" s="651" t="s">
        <v>596</v>
      </c>
      <c r="F403" s="652" t="s">
        <v>1760</v>
      </c>
      <c r="G403" s="651" t="s">
        <v>1100</v>
      </c>
      <c r="H403" s="651" t="s">
        <v>1688</v>
      </c>
      <c r="I403" s="651" t="s">
        <v>1689</v>
      </c>
      <c r="J403" s="651" t="s">
        <v>1690</v>
      </c>
      <c r="K403" s="651" t="s">
        <v>1691</v>
      </c>
      <c r="L403" s="653">
        <v>162.03999999999996</v>
      </c>
      <c r="M403" s="653">
        <v>1</v>
      </c>
      <c r="N403" s="654">
        <v>162.03999999999996</v>
      </c>
    </row>
    <row r="404" spans="1:14" ht="14.4" customHeight="1" x14ac:dyDescent="0.3">
      <c r="A404" s="649" t="s">
        <v>575</v>
      </c>
      <c r="B404" s="650" t="s">
        <v>576</v>
      </c>
      <c r="C404" s="651" t="s">
        <v>590</v>
      </c>
      <c r="D404" s="652" t="s">
        <v>1759</v>
      </c>
      <c r="E404" s="651" t="s">
        <v>596</v>
      </c>
      <c r="F404" s="652" t="s">
        <v>1760</v>
      </c>
      <c r="G404" s="651" t="s">
        <v>1100</v>
      </c>
      <c r="H404" s="651" t="s">
        <v>1204</v>
      </c>
      <c r="I404" s="651" t="s">
        <v>1205</v>
      </c>
      <c r="J404" s="651" t="s">
        <v>1206</v>
      </c>
      <c r="K404" s="651" t="s">
        <v>1207</v>
      </c>
      <c r="L404" s="653">
        <v>128.40999999999997</v>
      </c>
      <c r="M404" s="653">
        <v>2</v>
      </c>
      <c r="N404" s="654">
        <v>256.81999999999994</v>
      </c>
    </row>
    <row r="405" spans="1:14" ht="14.4" customHeight="1" x14ac:dyDescent="0.3">
      <c r="A405" s="649" t="s">
        <v>575</v>
      </c>
      <c r="B405" s="650" t="s">
        <v>576</v>
      </c>
      <c r="C405" s="651" t="s">
        <v>590</v>
      </c>
      <c r="D405" s="652" t="s">
        <v>1759</v>
      </c>
      <c r="E405" s="651" t="s">
        <v>596</v>
      </c>
      <c r="F405" s="652" t="s">
        <v>1760</v>
      </c>
      <c r="G405" s="651" t="s">
        <v>1100</v>
      </c>
      <c r="H405" s="651" t="s">
        <v>1692</v>
      </c>
      <c r="I405" s="651" t="s">
        <v>1693</v>
      </c>
      <c r="J405" s="651" t="s">
        <v>1694</v>
      </c>
      <c r="K405" s="651" t="s">
        <v>1695</v>
      </c>
      <c r="L405" s="653">
        <v>318.32</v>
      </c>
      <c r="M405" s="653">
        <v>1</v>
      </c>
      <c r="N405" s="654">
        <v>318.32</v>
      </c>
    </row>
    <row r="406" spans="1:14" ht="14.4" customHeight="1" x14ac:dyDescent="0.3">
      <c r="A406" s="649" t="s">
        <v>575</v>
      </c>
      <c r="B406" s="650" t="s">
        <v>576</v>
      </c>
      <c r="C406" s="651" t="s">
        <v>590</v>
      </c>
      <c r="D406" s="652" t="s">
        <v>1759</v>
      </c>
      <c r="E406" s="651" t="s">
        <v>596</v>
      </c>
      <c r="F406" s="652" t="s">
        <v>1760</v>
      </c>
      <c r="G406" s="651" t="s">
        <v>1100</v>
      </c>
      <c r="H406" s="651" t="s">
        <v>1696</v>
      </c>
      <c r="I406" s="651" t="s">
        <v>1696</v>
      </c>
      <c r="J406" s="651" t="s">
        <v>1697</v>
      </c>
      <c r="K406" s="651" t="s">
        <v>902</v>
      </c>
      <c r="L406" s="653">
        <v>171.37000000000003</v>
      </c>
      <c r="M406" s="653">
        <v>1</v>
      </c>
      <c r="N406" s="654">
        <v>171.37000000000003</v>
      </c>
    </row>
    <row r="407" spans="1:14" ht="14.4" customHeight="1" x14ac:dyDescent="0.3">
      <c r="A407" s="649" t="s">
        <v>575</v>
      </c>
      <c r="B407" s="650" t="s">
        <v>576</v>
      </c>
      <c r="C407" s="651" t="s">
        <v>590</v>
      </c>
      <c r="D407" s="652" t="s">
        <v>1759</v>
      </c>
      <c r="E407" s="651" t="s">
        <v>596</v>
      </c>
      <c r="F407" s="652" t="s">
        <v>1760</v>
      </c>
      <c r="G407" s="651" t="s">
        <v>1100</v>
      </c>
      <c r="H407" s="651" t="s">
        <v>1698</v>
      </c>
      <c r="I407" s="651" t="s">
        <v>1699</v>
      </c>
      <c r="J407" s="651" t="s">
        <v>1700</v>
      </c>
      <c r="K407" s="651" t="s">
        <v>1701</v>
      </c>
      <c r="L407" s="653">
        <v>83.88000000000001</v>
      </c>
      <c r="M407" s="653">
        <v>6</v>
      </c>
      <c r="N407" s="654">
        <v>503.28000000000009</v>
      </c>
    </row>
    <row r="408" spans="1:14" ht="14.4" customHeight="1" x14ac:dyDescent="0.3">
      <c r="A408" s="649" t="s">
        <v>575</v>
      </c>
      <c r="B408" s="650" t="s">
        <v>576</v>
      </c>
      <c r="C408" s="651" t="s">
        <v>590</v>
      </c>
      <c r="D408" s="652" t="s">
        <v>1759</v>
      </c>
      <c r="E408" s="651" t="s">
        <v>1215</v>
      </c>
      <c r="F408" s="652" t="s">
        <v>1761</v>
      </c>
      <c r="G408" s="651" t="s">
        <v>604</v>
      </c>
      <c r="H408" s="651" t="s">
        <v>1702</v>
      </c>
      <c r="I408" s="651" t="s">
        <v>1703</v>
      </c>
      <c r="J408" s="651" t="s">
        <v>1704</v>
      </c>
      <c r="K408" s="651" t="s">
        <v>1705</v>
      </c>
      <c r="L408" s="653">
        <v>2175.8000000000002</v>
      </c>
      <c r="M408" s="653">
        <v>1</v>
      </c>
      <c r="N408" s="654">
        <v>2175.8000000000002</v>
      </c>
    </row>
    <row r="409" spans="1:14" ht="14.4" customHeight="1" x14ac:dyDescent="0.3">
      <c r="A409" s="649" t="s">
        <v>575</v>
      </c>
      <c r="B409" s="650" t="s">
        <v>576</v>
      </c>
      <c r="C409" s="651" t="s">
        <v>590</v>
      </c>
      <c r="D409" s="652" t="s">
        <v>1759</v>
      </c>
      <c r="E409" s="651" t="s">
        <v>1215</v>
      </c>
      <c r="F409" s="652" t="s">
        <v>1761</v>
      </c>
      <c r="G409" s="651" t="s">
        <v>604</v>
      </c>
      <c r="H409" s="651" t="s">
        <v>1706</v>
      </c>
      <c r="I409" s="651" t="s">
        <v>1707</v>
      </c>
      <c r="J409" s="651" t="s">
        <v>1708</v>
      </c>
      <c r="K409" s="651" t="s">
        <v>1219</v>
      </c>
      <c r="L409" s="653">
        <v>2332.29</v>
      </c>
      <c r="M409" s="653">
        <v>1</v>
      </c>
      <c r="N409" s="654">
        <v>2332.29</v>
      </c>
    </row>
    <row r="410" spans="1:14" ht="14.4" customHeight="1" x14ac:dyDescent="0.3">
      <c r="A410" s="649" t="s">
        <v>575</v>
      </c>
      <c r="B410" s="650" t="s">
        <v>576</v>
      </c>
      <c r="C410" s="651" t="s">
        <v>590</v>
      </c>
      <c r="D410" s="652" t="s">
        <v>1759</v>
      </c>
      <c r="E410" s="651" t="s">
        <v>1215</v>
      </c>
      <c r="F410" s="652" t="s">
        <v>1761</v>
      </c>
      <c r="G410" s="651" t="s">
        <v>604</v>
      </c>
      <c r="H410" s="651" t="s">
        <v>1216</v>
      </c>
      <c r="I410" s="651" t="s">
        <v>1217</v>
      </c>
      <c r="J410" s="651" t="s">
        <v>1218</v>
      </c>
      <c r="K410" s="651" t="s">
        <v>1219</v>
      </c>
      <c r="L410" s="653">
        <v>2396.806</v>
      </c>
      <c r="M410" s="653">
        <v>5</v>
      </c>
      <c r="N410" s="654">
        <v>11984.03</v>
      </c>
    </row>
    <row r="411" spans="1:14" ht="14.4" customHeight="1" x14ac:dyDescent="0.3">
      <c r="A411" s="649" t="s">
        <v>575</v>
      </c>
      <c r="B411" s="650" t="s">
        <v>576</v>
      </c>
      <c r="C411" s="651" t="s">
        <v>590</v>
      </c>
      <c r="D411" s="652" t="s">
        <v>1759</v>
      </c>
      <c r="E411" s="651" t="s">
        <v>1215</v>
      </c>
      <c r="F411" s="652" t="s">
        <v>1761</v>
      </c>
      <c r="G411" s="651" t="s">
        <v>604</v>
      </c>
      <c r="H411" s="651" t="s">
        <v>1709</v>
      </c>
      <c r="I411" s="651" t="s">
        <v>1710</v>
      </c>
      <c r="J411" s="651" t="s">
        <v>1711</v>
      </c>
      <c r="K411" s="651" t="s">
        <v>1712</v>
      </c>
      <c r="L411" s="653">
        <v>1389.89</v>
      </c>
      <c r="M411" s="653">
        <v>1</v>
      </c>
      <c r="N411" s="654">
        <v>1389.89</v>
      </c>
    </row>
    <row r="412" spans="1:14" ht="14.4" customHeight="1" x14ac:dyDescent="0.3">
      <c r="A412" s="649" t="s">
        <v>575</v>
      </c>
      <c r="B412" s="650" t="s">
        <v>576</v>
      </c>
      <c r="C412" s="651" t="s">
        <v>590</v>
      </c>
      <c r="D412" s="652" t="s">
        <v>1759</v>
      </c>
      <c r="E412" s="651" t="s">
        <v>1215</v>
      </c>
      <c r="F412" s="652" t="s">
        <v>1761</v>
      </c>
      <c r="G412" s="651" t="s">
        <v>604</v>
      </c>
      <c r="H412" s="651" t="s">
        <v>1220</v>
      </c>
      <c r="I412" s="651" t="s">
        <v>1221</v>
      </c>
      <c r="J412" s="651" t="s">
        <v>1222</v>
      </c>
      <c r="K412" s="651" t="s">
        <v>1223</v>
      </c>
      <c r="L412" s="653">
        <v>2156.25</v>
      </c>
      <c r="M412" s="653">
        <v>3</v>
      </c>
      <c r="N412" s="654">
        <v>6468.75</v>
      </c>
    </row>
    <row r="413" spans="1:14" ht="14.4" customHeight="1" x14ac:dyDescent="0.3">
      <c r="A413" s="649" t="s">
        <v>575</v>
      </c>
      <c r="B413" s="650" t="s">
        <v>576</v>
      </c>
      <c r="C413" s="651" t="s">
        <v>590</v>
      </c>
      <c r="D413" s="652" t="s">
        <v>1759</v>
      </c>
      <c r="E413" s="651" t="s">
        <v>1215</v>
      </c>
      <c r="F413" s="652" t="s">
        <v>1761</v>
      </c>
      <c r="G413" s="651" t="s">
        <v>604</v>
      </c>
      <c r="H413" s="651" t="s">
        <v>1713</v>
      </c>
      <c r="I413" s="651" t="s">
        <v>237</v>
      </c>
      <c r="J413" s="651" t="s">
        <v>1714</v>
      </c>
      <c r="K413" s="651"/>
      <c r="L413" s="653">
        <v>252.96869420348582</v>
      </c>
      <c r="M413" s="653">
        <v>6</v>
      </c>
      <c r="N413" s="654">
        <v>1517.8121652209149</v>
      </c>
    </row>
    <row r="414" spans="1:14" ht="14.4" customHeight="1" x14ac:dyDescent="0.3">
      <c r="A414" s="649" t="s">
        <v>575</v>
      </c>
      <c r="B414" s="650" t="s">
        <v>576</v>
      </c>
      <c r="C414" s="651" t="s">
        <v>590</v>
      </c>
      <c r="D414" s="652" t="s">
        <v>1759</v>
      </c>
      <c r="E414" s="651" t="s">
        <v>1215</v>
      </c>
      <c r="F414" s="652" t="s">
        <v>1761</v>
      </c>
      <c r="G414" s="651" t="s">
        <v>1100</v>
      </c>
      <c r="H414" s="651" t="s">
        <v>1715</v>
      </c>
      <c r="I414" s="651" t="s">
        <v>1716</v>
      </c>
      <c r="J414" s="651" t="s">
        <v>1717</v>
      </c>
      <c r="K414" s="651" t="s">
        <v>1718</v>
      </c>
      <c r="L414" s="653">
        <v>40.569955734514956</v>
      </c>
      <c r="M414" s="653">
        <v>3</v>
      </c>
      <c r="N414" s="654">
        <v>121.70986720354487</v>
      </c>
    </row>
    <row r="415" spans="1:14" ht="14.4" customHeight="1" x14ac:dyDescent="0.3">
      <c r="A415" s="649" t="s">
        <v>575</v>
      </c>
      <c r="B415" s="650" t="s">
        <v>576</v>
      </c>
      <c r="C415" s="651" t="s">
        <v>590</v>
      </c>
      <c r="D415" s="652" t="s">
        <v>1759</v>
      </c>
      <c r="E415" s="651" t="s">
        <v>1215</v>
      </c>
      <c r="F415" s="652" t="s">
        <v>1761</v>
      </c>
      <c r="G415" s="651" t="s">
        <v>1100</v>
      </c>
      <c r="H415" s="651" t="s">
        <v>1719</v>
      </c>
      <c r="I415" s="651" t="s">
        <v>1720</v>
      </c>
      <c r="J415" s="651" t="s">
        <v>1721</v>
      </c>
      <c r="K415" s="651"/>
      <c r="L415" s="653">
        <v>40.56986720354486</v>
      </c>
      <c r="M415" s="653">
        <v>3</v>
      </c>
      <c r="N415" s="654">
        <v>121.70960161063458</v>
      </c>
    </row>
    <row r="416" spans="1:14" ht="14.4" customHeight="1" x14ac:dyDescent="0.3">
      <c r="A416" s="649" t="s">
        <v>575</v>
      </c>
      <c r="B416" s="650" t="s">
        <v>576</v>
      </c>
      <c r="C416" s="651" t="s">
        <v>590</v>
      </c>
      <c r="D416" s="652" t="s">
        <v>1759</v>
      </c>
      <c r="E416" s="651" t="s">
        <v>1227</v>
      </c>
      <c r="F416" s="652" t="s">
        <v>1762</v>
      </c>
      <c r="G416" s="651" t="s">
        <v>604</v>
      </c>
      <c r="H416" s="651" t="s">
        <v>1228</v>
      </c>
      <c r="I416" s="651" t="s">
        <v>1228</v>
      </c>
      <c r="J416" s="651" t="s">
        <v>1229</v>
      </c>
      <c r="K416" s="651" t="s">
        <v>1230</v>
      </c>
      <c r="L416" s="653">
        <v>72.840050743430581</v>
      </c>
      <c r="M416" s="653">
        <v>12</v>
      </c>
      <c r="N416" s="654">
        <v>874.08060892116691</v>
      </c>
    </row>
    <row r="417" spans="1:14" ht="14.4" customHeight="1" x14ac:dyDescent="0.3">
      <c r="A417" s="649" t="s">
        <v>575</v>
      </c>
      <c r="B417" s="650" t="s">
        <v>576</v>
      </c>
      <c r="C417" s="651" t="s">
        <v>590</v>
      </c>
      <c r="D417" s="652" t="s">
        <v>1759</v>
      </c>
      <c r="E417" s="651" t="s">
        <v>1227</v>
      </c>
      <c r="F417" s="652" t="s">
        <v>1762</v>
      </c>
      <c r="G417" s="651" t="s">
        <v>604</v>
      </c>
      <c r="H417" s="651" t="s">
        <v>1722</v>
      </c>
      <c r="I417" s="651" t="s">
        <v>1723</v>
      </c>
      <c r="J417" s="651" t="s">
        <v>1724</v>
      </c>
      <c r="K417" s="651" t="s">
        <v>1350</v>
      </c>
      <c r="L417" s="653">
        <v>40.620000000000012</v>
      </c>
      <c r="M417" s="653">
        <v>1</v>
      </c>
      <c r="N417" s="654">
        <v>40.620000000000012</v>
      </c>
    </row>
    <row r="418" spans="1:14" ht="14.4" customHeight="1" x14ac:dyDescent="0.3">
      <c r="A418" s="649" t="s">
        <v>575</v>
      </c>
      <c r="B418" s="650" t="s">
        <v>576</v>
      </c>
      <c r="C418" s="651" t="s">
        <v>590</v>
      </c>
      <c r="D418" s="652" t="s">
        <v>1759</v>
      </c>
      <c r="E418" s="651" t="s">
        <v>1227</v>
      </c>
      <c r="F418" s="652" t="s">
        <v>1762</v>
      </c>
      <c r="G418" s="651" t="s">
        <v>604</v>
      </c>
      <c r="H418" s="651" t="s">
        <v>1725</v>
      </c>
      <c r="I418" s="651" t="s">
        <v>1726</v>
      </c>
      <c r="J418" s="651" t="s">
        <v>1727</v>
      </c>
      <c r="K418" s="651" t="s">
        <v>1398</v>
      </c>
      <c r="L418" s="653">
        <v>67.193333333333314</v>
      </c>
      <c r="M418" s="653">
        <v>3</v>
      </c>
      <c r="N418" s="654">
        <v>201.57999999999996</v>
      </c>
    </row>
    <row r="419" spans="1:14" ht="14.4" customHeight="1" x14ac:dyDescent="0.3">
      <c r="A419" s="649" t="s">
        <v>575</v>
      </c>
      <c r="B419" s="650" t="s">
        <v>576</v>
      </c>
      <c r="C419" s="651" t="s">
        <v>590</v>
      </c>
      <c r="D419" s="652" t="s">
        <v>1759</v>
      </c>
      <c r="E419" s="651" t="s">
        <v>1227</v>
      </c>
      <c r="F419" s="652" t="s">
        <v>1762</v>
      </c>
      <c r="G419" s="651" t="s">
        <v>604</v>
      </c>
      <c r="H419" s="651" t="s">
        <v>1239</v>
      </c>
      <c r="I419" s="651" t="s">
        <v>1240</v>
      </c>
      <c r="J419" s="651" t="s">
        <v>1241</v>
      </c>
      <c r="K419" s="651" t="s">
        <v>1242</v>
      </c>
      <c r="L419" s="653">
        <v>169.95205735037158</v>
      </c>
      <c r="M419" s="653">
        <v>1</v>
      </c>
      <c r="N419" s="654">
        <v>169.95205735037158</v>
      </c>
    </row>
    <row r="420" spans="1:14" ht="14.4" customHeight="1" x14ac:dyDescent="0.3">
      <c r="A420" s="649" t="s">
        <v>575</v>
      </c>
      <c r="B420" s="650" t="s">
        <v>576</v>
      </c>
      <c r="C420" s="651" t="s">
        <v>590</v>
      </c>
      <c r="D420" s="652" t="s">
        <v>1759</v>
      </c>
      <c r="E420" s="651" t="s">
        <v>1227</v>
      </c>
      <c r="F420" s="652" t="s">
        <v>1762</v>
      </c>
      <c r="G420" s="651" t="s">
        <v>604</v>
      </c>
      <c r="H420" s="651" t="s">
        <v>1251</v>
      </c>
      <c r="I420" s="651" t="s">
        <v>1252</v>
      </c>
      <c r="J420" s="651" t="s">
        <v>1253</v>
      </c>
      <c r="K420" s="651" t="s">
        <v>1254</v>
      </c>
      <c r="L420" s="653">
        <v>181.79999999999995</v>
      </c>
      <c r="M420" s="653">
        <v>2</v>
      </c>
      <c r="N420" s="654">
        <v>363.59999999999991</v>
      </c>
    </row>
    <row r="421" spans="1:14" ht="14.4" customHeight="1" x14ac:dyDescent="0.3">
      <c r="A421" s="649" t="s">
        <v>575</v>
      </c>
      <c r="B421" s="650" t="s">
        <v>576</v>
      </c>
      <c r="C421" s="651" t="s">
        <v>590</v>
      </c>
      <c r="D421" s="652" t="s">
        <v>1759</v>
      </c>
      <c r="E421" s="651" t="s">
        <v>1227</v>
      </c>
      <c r="F421" s="652" t="s">
        <v>1762</v>
      </c>
      <c r="G421" s="651" t="s">
        <v>604</v>
      </c>
      <c r="H421" s="651" t="s">
        <v>1255</v>
      </c>
      <c r="I421" s="651" t="s">
        <v>1256</v>
      </c>
      <c r="J421" s="651" t="s">
        <v>1257</v>
      </c>
      <c r="K421" s="651" t="s">
        <v>1258</v>
      </c>
      <c r="L421" s="653">
        <v>1107.8270370370371</v>
      </c>
      <c r="M421" s="653">
        <v>6.75</v>
      </c>
      <c r="N421" s="654">
        <v>7477.8325000000004</v>
      </c>
    </row>
    <row r="422" spans="1:14" ht="14.4" customHeight="1" x14ac:dyDescent="0.3">
      <c r="A422" s="649" t="s">
        <v>575</v>
      </c>
      <c r="B422" s="650" t="s">
        <v>576</v>
      </c>
      <c r="C422" s="651" t="s">
        <v>590</v>
      </c>
      <c r="D422" s="652" t="s">
        <v>1759</v>
      </c>
      <c r="E422" s="651" t="s">
        <v>1227</v>
      </c>
      <c r="F422" s="652" t="s">
        <v>1762</v>
      </c>
      <c r="G422" s="651" t="s">
        <v>604</v>
      </c>
      <c r="H422" s="651" t="s">
        <v>1728</v>
      </c>
      <c r="I422" s="651" t="s">
        <v>1729</v>
      </c>
      <c r="J422" s="651" t="s">
        <v>1730</v>
      </c>
      <c r="K422" s="651" t="s">
        <v>1731</v>
      </c>
      <c r="L422" s="653">
        <v>641.99</v>
      </c>
      <c r="M422" s="653">
        <v>2</v>
      </c>
      <c r="N422" s="654">
        <v>1283.98</v>
      </c>
    </row>
    <row r="423" spans="1:14" ht="14.4" customHeight="1" x14ac:dyDescent="0.3">
      <c r="A423" s="649" t="s">
        <v>575</v>
      </c>
      <c r="B423" s="650" t="s">
        <v>576</v>
      </c>
      <c r="C423" s="651" t="s">
        <v>590</v>
      </c>
      <c r="D423" s="652" t="s">
        <v>1759</v>
      </c>
      <c r="E423" s="651" t="s">
        <v>1227</v>
      </c>
      <c r="F423" s="652" t="s">
        <v>1762</v>
      </c>
      <c r="G423" s="651" t="s">
        <v>604</v>
      </c>
      <c r="H423" s="651" t="s">
        <v>1259</v>
      </c>
      <c r="I423" s="651" t="s">
        <v>1260</v>
      </c>
      <c r="J423" s="651" t="s">
        <v>1261</v>
      </c>
      <c r="K423" s="651" t="s">
        <v>1262</v>
      </c>
      <c r="L423" s="653">
        <v>91.999963093240012</v>
      </c>
      <c r="M423" s="653">
        <v>30.8</v>
      </c>
      <c r="N423" s="654">
        <v>2833.5988632717927</v>
      </c>
    </row>
    <row r="424" spans="1:14" ht="14.4" customHeight="1" x14ac:dyDescent="0.3">
      <c r="A424" s="649" t="s">
        <v>575</v>
      </c>
      <c r="B424" s="650" t="s">
        <v>576</v>
      </c>
      <c r="C424" s="651" t="s">
        <v>590</v>
      </c>
      <c r="D424" s="652" t="s">
        <v>1759</v>
      </c>
      <c r="E424" s="651" t="s">
        <v>1227</v>
      </c>
      <c r="F424" s="652" t="s">
        <v>1762</v>
      </c>
      <c r="G424" s="651" t="s">
        <v>604</v>
      </c>
      <c r="H424" s="651" t="s">
        <v>1267</v>
      </c>
      <c r="I424" s="651" t="s">
        <v>1268</v>
      </c>
      <c r="J424" s="651" t="s">
        <v>1269</v>
      </c>
      <c r="K424" s="651" t="s">
        <v>1270</v>
      </c>
      <c r="L424" s="653">
        <v>120.43000000000002</v>
      </c>
      <c r="M424" s="653">
        <v>1</v>
      </c>
      <c r="N424" s="654">
        <v>120.43000000000002</v>
      </c>
    </row>
    <row r="425" spans="1:14" ht="14.4" customHeight="1" x14ac:dyDescent="0.3">
      <c r="A425" s="649" t="s">
        <v>575</v>
      </c>
      <c r="B425" s="650" t="s">
        <v>576</v>
      </c>
      <c r="C425" s="651" t="s">
        <v>590</v>
      </c>
      <c r="D425" s="652" t="s">
        <v>1759</v>
      </c>
      <c r="E425" s="651" t="s">
        <v>1227</v>
      </c>
      <c r="F425" s="652" t="s">
        <v>1762</v>
      </c>
      <c r="G425" s="651" t="s">
        <v>604</v>
      </c>
      <c r="H425" s="651" t="s">
        <v>1283</v>
      </c>
      <c r="I425" s="651" t="s">
        <v>1284</v>
      </c>
      <c r="J425" s="651" t="s">
        <v>1285</v>
      </c>
      <c r="K425" s="651" t="s">
        <v>1286</v>
      </c>
      <c r="L425" s="653">
        <v>517.49999999999989</v>
      </c>
      <c r="M425" s="653">
        <v>1</v>
      </c>
      <c r="N425" s="654">
        <v>517.49999999999989</v>
      </c>
    </row>
    <row r="426" spans="1:14" ht="14.4" customHeight="1" x14ac:dyDescent="0.3">
      <c r="A426" s="649" t="s">
        <v>575</v>
      </c>
      <c r="B426" s="650" t="s">
        <v>576</v>
      </c>
      <c r="C426" s="651" t="s">
        <v>590</v>
      </c>
      <c r="D426" s="652" t="s">
        <v>1759</v>
      </c>
      <c r="E426" s="651" t="s">
        <v>1227</v>
      </c>
      <c r="F426" s="652" t="s">
        <v>1762</v>
      </c>
      <c r="G426" s="651" t="s">
        <v>604</v>
      </c>
      <c r="H426" s="651" t="s">
        <v>1295</v>
      </c>
      <c r="I426" s="651" t="s">
        <v>1295</v>
      </c>
      <c r="J426" s="651" t="s">
        <v>1296</v>
      </c>
      <c r="K426" s="651" t="s">
        <v>1297</v>
      </c>
      <c r="L426" s="653">
        <v>1494.999412651579</v>
      </c>
      <c r="M426" s="653">
        <v>10</v>
      </c>
      <c r="N426" s="654">
        <v>14949.99412651579</v>
      </c>
    </row>
    <row r="427" spans="1:14" ht="14.4" customHeight="1" x14ac:dyDescent="0.3">
      <c r="A427" s="649" t="s">
        <v>575</v>
      </c>
      <c r="B427" s="650" t="s">
        <v>576</v>
      </c>
      <c r="C427" s="651" t="s">
        <v>590</v>
      </c>
      <c r="D427" s="652" t="s">
        <v>1759</v>
      </c>
      <c r="E427" s="651" t="s">
        <v>1227</v>
      </c>
      <c r="F427" s="652" t="s">
        <v>1762</v>
      </c>
      <c r="G427" s="651" t="s">
        <v>604</v>
      </c>
      <c r="H427" s="651" t="s">
        <v>1298</v>
      </c>
      <c r="I427" s="651" t="s">
        <v>1298</v>
      </c>
      <c r="J427" s="651" t="s">
        <v>1299</v>
      </c>
      <c r="K427" s="651" t="s">
        <v>1300</v>
      </c>
      <c r="L427" s="653">
        <v>1079.0996398321417</v>
      </c>
      <c r="M427" s="653">
        <v>15</v>
      </c>
      <c r="N427" s="654">
        <v>16186.494597482128</v>
      </c>
    </row>
    <row r="428" spans="1:14" ht="14.4" customHeight="1" x14ac:dyDescent="0.3">
      <c r="A428" s="649" t="s">
        <v>575</v>
      </c>
      <c r="B428" s="650" t="s">
        <v>576</v>
      </c>
      <c r="C428" s="651" t="s">
        <v>590</v>
      </c>
      <c r="D428" s="652" t="s">
        <v>1759</v>
      </c>
      <c r="E428" s="651" t="s">
        <v>1227</v>
      </c>
      <c r="F428" s="652" t="s">
        <v>1762</v>
      </c>
      <c r="G428" s="651" t="s">
        <v>604</v>
      </c>
      <c r="H428" s="651" t="s">
        <v>1732</v>
      </c>
      <c r="I428" s="651" t="s">
        <v>1733</v>
      </c>
      <c r="J428" s="651" t="s">
        <v>1734</v>
      </c>
      <c r="K428" s="651" t="s">
        <v>1735</v>
      </c>
      <c r="L428" s="653">
        <v>82.83</v>
      </c>
      <c r="M428" s="653">
        <v>4</v>
      </c>
      <c r="N428" s="654">
        <v>331.32</v>
      </c>
    </row>
    <row r="429" spans="1:14" ht="14.4" customHeight="1" x14ac:dyDescent="0.3">
      <c r="A429" s="649" t="s">
        <v>575</v>
      </c>
      <c r="B429" s="650" t="s">
        <v>576</v>
      </c>
      <c r="C429" s="651" t="s">
        <v>590</v>
      </c>
      <c r="D429" s="652" t="s">
        <v>1759</v>
      </c>
      <c r="E429" s="651" t="s">
        <v>1227</v>
      </c>
      <c r="F429" s="652" t="s">
        <v>1762</v>
      </c>
      <c r="G429" s="651" t="s">
        <v>604</v>
      </c>
      <c r="H429" s="651" t="s">
        <v>1736</v>
      </c>
      <c r="I429" s="651" t="s">
        <v>1736</v>
      </c>
      <c r="J429" s="651" t="s">
        <v>1737</v>
      </c>
      <c r="K429" s="651" t="s">
        <v>1738</v>
      </c>
      <c r="L429" s="653">
        <v>1851.4999999999998</v>
      </c>
      <c r="M429" s="653">
        <v>2.8</v>
      </c>
      <c r="N429" s="654">
        <v>5184.1999999999989</v>
      </c>
    </row>
    <row r="430" spans="1:14" ht="14.4" customHeight="1" x14ac:dyDescent="0.3">
      <c r="A430" s="649" t="s">
        <v>575</v>
      </c>
      <c r="B430" s="650" t="s">
        <v>576</v>
      </c>
      <c r="C430" s="651" t="s">
        <v>590</v>
      </c>
      <c r="D430" s="652" t="s">
        <v>1759</v>
      </c>
      <c r="E430" s="651" t="s">
        <v>1227</v>
      </c>
      <c r="F430" s="652" t="s">
        <v>1762</v>
      </c>
      <c r="G430" s="651" t="s">
        <v>1100</v>
      </c>
      <c r="H430" s="651" t="s">
        <v>1301</v>
      </c>
      <c r="I430" s="651" t="s">
        <v>1302</v>
      </c>
      <c r="J430" s="651" t="s">
        <v>1303</v>
      </c>
      <c r="K430" s="651" t="s">
        <v>1304</v>
      </c>
      <c r="L430" s="653">
        <v>87.78</v>
      </c>
      <c r="M430" s="653">
        <v>60</v>
      </c>
      <c r="N430" s="654">
        <v>5266.8</v>
      </c>
    </row>
    <row r="431" spans="1:14" ht="14.4" customHeight="1" x14ac:dyDescent="0.3">
      <c r="A431" s="649" t="s">
        <v>575</v>
      </c>
      <c r="B431" s="650" t="s">
        <v>576</v>
      </c>
      <c r="C431" s="651" t="s">
        <v>590</v>
      </c>
      <c r="D431" s="652" t="s">
        <v>1759</v>
      </c>
      <c r="E431" s="651" t="s">
        <v>1227</v>
      </c>
      <c r="F431" s="652" t="s">
        <v>1762</v>
      </c>
      <c r="G431" s="651" t="s">
        <v>1100</v>
      </c>
      <c r="H431" s="651" t="s">
        <v>1305</v>
      </c>
      <c r="I431" s="651" t="s">
        <v>1306</v>
      </c>
      <c r="J431" s="651" t="s">
        <v>1253</v>
      </c>
      <c r="K431" s="651" t="s">
        <v>1307</v>
      </c>
      <c r="L431" s="653">
        <v>45.846819857898588</v>
      </c>
      <c r="M431" s="653">
        <v>948</v>
      </c>
      <c r="N431" s="654">
        <v>43462.785225287858</v>
      </c>
    </row>
    <row r="432" spans="1:14" ht="14.4" customHeight="1" x14ac:dyDescent="0.3">
      <c r="A432" s="649" t="s">
        <v>575</v>
      </c>
      <c r="B432" s="650" t="s">
        <v>576</v>
      </c>
      <c r="C432" s="651" t="s">
        <v>590</v>
      </c>
      <c r="D432" s="652" t="s">
        <v>1759</v>
      </c>
      <c r="E432" s="651" t="s">
        <v>1227</v>
      </c>
      <c r="F432" s="652" t="s">
        <v>1762</v>
      </c>
      <c r="G432" s="651" t="s">
        <v>1100</v>
      </c>
      <c r="H432" s="651" t="s">
        <v>1308</v>
      </c>
      <c r="I432" s="651" t="s">
        <v>1309</v>
      </c>
      <c r="J432" s="651" t="s">
        <v>1310</v>
      </c>
      <c r="K432" s="651" t="s">
        <v>1311</v>
      </c>
      <c r="L432" s="653">
        <v>138.35997886122902</v>
      </c>
      <c r="M432" s="653">
        <v>2</v>
      </c>
      <c r="N432" s="654">
        <v>276.71995772245805</v>
      </c>
    </row>
    <row r="433" spans="1:14" ht="14.4" customHeight="1" x14ac:dyDescent="0.3">
      <c r="A433" s="649" t="s">
        <v>575</v>
      </c>
      <c r="B433" s="650" t="s">
        <v>576</v>
      </c>
      <c r="C433" s="651" t="s">
        <v>590</v>
      </c>
      <c r="D433" s="652" t="s">
        <v>1759</v>
      </c>
      <c r="E433" s="651" t="s">
        <v>1227</v>
      </c>
      <c r="F433" s="652" t="s">
        <v>1762</v>
      </c>
      <c r="G433" s="651" t="s">
        <v>1100</v>
      </c>
      <c r="H433" s="651" t="s">
        <v>1739</v>
      </c>
      <c r="I433" s="651" t="s">
        <v>1740</v>
      </c>
      <c r="J433" s="651" t="s">
        <v>1741</v>
      </c>
      <c r="K433" s="651" t="s">
        <v>1742</v>
      </c>
      <c r="L433" s="653">
        <v>261.255</v>
      </c>
      <c r="M433" s="653">
        <v>30</v>
      </c>
      <c r="N433" s="654">
        <v>7837.65</v>
      </c>
    </row>
    <row r="434" spans="1:14" ht="14.4" customHeight="1" x14ac:dyDescent="0.3">
      <c r="A434" s="649" t="s">
        <v>575</v>
      </c>
      <c r="B434" s="650" t="s">
        <v>576</v>
      </c>
      <c r="C434" s="651" t="s">
        <v>590</v>
      </c>
      <c r="D434" s="652" t="s">
        <v>1759</v>
      </c>
      <c r="E434" s="651" t="s">
        <v>1227</v>
      </c>
      <c r="F434" s="652" t="s">
        <v>1762</v>
      </c>
      <c r="G434" s="651" t="s">
        <v>1100</v>
      </c>
      <c r="H434" s="651" t="s">
        <v>1315</v>
      </c>
      <c r="I434" s="651" t="s">
        <v>1316</v>
      </c>
      <c r="J434" s="651" t="s">
        <v>1317</v>
      </c>
      <c r="K434" s="651" t="s">
        <v>1266</v>
      </c>
      <c r="L434" s="653">
        <v>207.00000292931858</v>
      </c>
      <c r="M434" s="653">
        <v>8.6999999999999957</v>
      </c>
      <c r="N434" s="654">
        <v>1800.9000254850707</v>
      </c>
    </row>
    <row r="435" spans="1:14" ht="14.4" customHeight="1" x14ac:dyDescent="0.3">
      <c r="A435" s="649" t="s">
        <v>575</v>
      </c>
      <c r="B435" s="650" t="s">
        <v>576</v>
      </c>
      <c r="C435" s="651" t="s">
        <v>590</v>
      </c>
      <c r="D435" s="652" t="s">
        <v>1759</v>
      </c>
      <c r="E435" s="651" t="s">
        <v>1227</v>
      </c>
      <c r="F435" s="652" t="s">
        <v>1762</v>
      </c>
      <c r="G435" s="651" t="s">
        <v>1100</v>
      </c>
      <c r="H435" s="651" t="s">
        <v>1318</v>
      </c>
      <c r="I435" s="651" t="s">
        <v>1319</v>
      </c>
      <c r="J435" s="651" t="s">
        <v>1320</v>
      </c>
      <c r="K435" s="651" t="s">
        <v>1321</v>
      </c>
      <c r="L435" s="653">
        <v>75.22</v>
      </c>
      <c r="M435" s="653">
        <v>12</v>
      </c>
      <c r="N435" s="654">
        <v>902.64</v>
      </c>
    </row>
    <row r="436" spans="1:14" ht="14.4" customHeight="1" x14ac:dyDescent="0.3">
      <c r="A436" s="649" t="s">
        <v>575</v>
      </c>
      <c r="B436" s="650" t="s">
        <v>576</v>
      </c>
      <c r="C436" s="651" t="s">
        <v>590</v>
      </c>
      <c r="D436" s="652" t="s">
        <v>1759</v>
      </c>
      <c r="E436" s="651" t="s">
        <v>1227</v>
      </c>
      <c r="F436" s="652" t="s">
        <v>1762</v>
      </c>
      <c r="G436" s="651" t="s">
        <v>1100</v>
      </c>
      <c r="H436" s="651" t="s">
        <v>1743</v>
      </c>
      <c r="I436" s="651" t="s">
        <v>1744</v>
      </c>
      <c r="J436" s="651" t="s">
        <v>1745</v>
      </c>
      <c r="K436" s="651" t="s">
        <v>1746</v>
      </c>
      <c r="L436" s="653">
        <v>54.429999999999993</v>
      </c>
      <c r="M436" s="653">
        <v>30</v>
      </c>
      <c r="N436" s="654">
        <v>1632.8999999999999</v>
      </c>
    </row>
    <row r="437" spans="1:14" ht="14.4" customHeight="1" x14ac:dyDescent="0.3">
      <c r="A437" s="649" t="s">
        <v>575</v>
      </c>
      <c r="B437" s="650" t="s">
        <v>576</v>
      </c>
      <c r="C437" s="651" t="s">
        <v>590</v>
      </c>
      <c r="D437" s="652" t="s">
        <v>1759</v>
      </c>
      <c r="E437" s="651" t="s">
        <v>1227</v>
      </c>
      <c r="F437" s="652" t="s">
        <v>1762</v>
      </c>
      <c r="G437" s="651" t="s">
        <v>1100</v>
      </c>
      <c r="H437" s="651" t="s">
        <v>1330</v>
      </c>
      <c r="I437" s="651" t="s">
        <v>1331</v>
      </c>
      <c r="J437" s="651" t="s">
        <v>1332</v>
      </c>
      <c r="K437" s="651" t="s">
        <v>1333</v>
      </c>
      <c r="L437" s="653">
        <v>12580.255000000003</v>
      </c>
      <c r="M437" s="653">
        <v>3</v>
      </c>
      <c r="N437" s="654">
        <v>37740.765000000007</v>
      </c>
    </row>
    <row r="438" spans="1:14" ht="14.4" customHeight="1" x14ac:dyDescent="0.3">
      <c r="A438" s="649" t="s">
        <v>575</v>
      </c>
      <c r="B438" s="650" t="s">
        <v>576</v>
      </c>
      <c r="C438" s="651" t="s">
        <v>590</v>
      </c>
      <c r="D438" s="652" t="s">
        <v>1759</v>
      </c>
      <c r="E438" s="651" t="s">
        <v>1334</v>
      </c>
      <c r="F438" s="652" t="s">
        <v>1763</v>
      </c>
      <c r="G438" s="651" t="s">
        <v>604</v>
      </c>
      <c r="H438" s="651" t="s">
        <v>1747</v>
      </c>
      <c r="I438" s="651" t="s">
        <v>1748</v>
      </c>
      <c r="J438" s="651" t="s">
        <v>1749</v>
      </c>
      <c r="K438" s="651" t="s">
        <v>1750</v>
      </c>
      <c r="L438" s="653">
        <v>76.769858788513247</v>
      </c>
      <c r="M438" s="653">
        <v>3</v>
      </c>
      <c r="N438" s="654">
        <v>230.30957636553973</v>
      </c>
    </row>
    <row r="439" spans="1:14" ht="14.4" customHeight="1" x14ac:dyDescent="0.3">
      <c r="A439" s="649" t="s">
        <v>575</v>
      </c>
      <c r="B439" s="650" t="s">
        <v>576</v>
      </c>
      <c r="C439" s="651" t="s">
        <v>590</v>
      </c>
      <c r="D439" s="652" t="s">
        <v>1759</v>
      </c>
      <c r="E439" s="651" t="s">
        <v>1334</v>
      </c>
      <c r="F439" s="652" t="s">
        <v>1763</v>
      </c>
      <c r="G439" s="651" t="s">
        <v>604</v>
      </c>
      <c r="H439" s="651" t="s">
        <v>1343</v>
      </c>
      <c r="I439" s="651" t="s">
        <v>1344</v>
      </c>
      <c r="J439" s="651" t="s">
        <v>1345</v>
      </c>
      <c r="K439" s="651" t="s">
        <v>1346</v>
      </c>
      <c r="L439" s="653">
        <v>108.58</v>
      </c>
      <c r="M439" s="653">
        <v>2</v>
      </c>
      <c r="N439" s="654">
        <v>217.16</v>
      </c>
    </row>
    <row r="440" spans="1:14" ht="14.4" customHeight="1" x14ac:dyDescent="0.3">
      <c r="A440" s="649" t="s">
        <v>575</v>
      </c>
      <c r="B440" s="650" t="s">
        <v>576</v>
      </c>
      <c r="C440" s="651" t="s">
        <v>590</v>
      </c>
      <c r="D440" s="652" t="s">
        <v>1759</v>
      </c>
      <c r="E440" s="651" t="s">
        <v>1334</v>
      </c>
      <c r="F440" s="652" t="s">
        <v>1763</v>
      </c>
      <c r="G440" s="651" t="s">
        <v>1100</v>
      </c>
      <c r="H440" s="651" t="s">
        <v>1351</v>
      </c>
      <c r="I440" s="651" t="s">
        <v>1352</v>
      </c>
      <c r="J440" s="651" t="s">
        <v>1353</v>
      </c>
      <c r="K440" s="651"/>
      <c r="L440" s="653">
        <v>31.589999999999996</v>
      </c>
      <c r="M440" s="653">
        <v>30</v>
      </c>
      <c r="N440" s="654">
        <v>947.69999999999993</v>
      </c>
    </row>
    <row r="441" spans="1:14" ht="14.4" customHeight="1" x14ac:dyDescent="0.3">
      <c r="A441" s="649" t="s">
        <v>575</v>
      </c>
      <c r="B441" s="650" t="s">
        <v>576</v>
      </c>
      <c r="C441" s="651" t="s">
        <v>590</v>
      </c>
      <c r="D441" s="652" t="s">
        <v>1759</v>
      </c>
      <c r="E441" s="651" t="s">
        <v>1334</v>
      </c>
      <c r="F441" s="652" t="s">
        <v>1763</v>
      </c>
      <c r="G441" s="651" t="s">
        <v>1100</v>
      </c>
      <c r="H441" s="651" t="s">
        <v>1751</v>
      </c>
      <c r="I441" s="651" t="s">
        <v>1752</v>
      </c>
      <c r="J441" s="651" t="s">
        <v>1753</v>
      </c>
      <c r="K441" s="651" t="s">
        <v>1754</v>
      </c>
      <c r="L441" s="653">
        <v>1831.3400000000004</v>
      </c>
      <c r="M441" s="653">
        <v>1</v>
      </c>
      <c r="N441" s="654">
        <v>1831.3400000000004</v>
      </c>
    </row>
    <row r="442" spans="1:14" ht="14.4" customHeight="1" thickBot="1" x14ac:dyDescent="0.35">
      <c r="A442" s="655" t="s">
        <v>575</v>
      </c>
      <c r="B442" s="656" t="s">
        <v>576</v>
      </c>
      <c r="C442" s="657" t="s">
        <v>590</v>
      </c>
      <c r="D442" s="658" t="s">
        <v>1759</v>
      </c>
      <c r="E442" s="657" t="s">
        <v>1354</v>
      </c>
      <c r="F442" s="658" t="s">
        <v>1764</v>
      </c>
      <c r="G442" s="657"/>
      <c r="H442" s="657"/>
      <c r="I442" s="657" t="s">
        <v>1755</v>
      </c>
      <c r="J442" s="657" t="s">
        <v>1756</v>
      </c>
      <c r="K442" s="657"/>
      <c r="L442" s="659">
        <v>3842.0399999999995</v>
      </c>
      <c r="M442" s="659">
        <v>3</v>
      </c>
      <c r="N442" s="660">
        <v>11526.119999999999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1765</v>
      </c>
      <c r="B5" s="647">
        <v>476.66985425231741</v>
      </c>
      <c r="C5" s="665">
        <v>2.6767443839420379E-3</v>
      </c>
      <c r="D5" s="647">
        <v>177601.54228729196</v>
      </c>
      <c r="E5" s="665">
        <v>0.99732325561605806</v>
      </c>
      <c r="F5" s="648">
        <v>178078.21214154427</v>
      </c>
    </row>
    <row r="6" spans="1:6" ht="14.4" customHeight="1" thickBot="1" x14ac:dyDescent="0.35">
      <c r="A6" s="676" t="s">
        <v>1766</v>
      </c>
      <c r="B6" s="668">
        <v>150.95999999999998</v>
      </c>
      <c r="C6" s="669">
        <v>6.7454729120084149E-4</v>
      </c>
      <c r="D6" s="668">
        <v>223643.57889920485</v>
      </c>
      <c r="E6" s="669">
        <v>0.99932545270879924</v>
      </c>
      <c r="F6" s="670">
        <v>223794.53889920484</v>
      </c>
    </row>
    <row r="7" spans="1:6" ht="14.4" customHeight="1" thickBot="1" x14ac:dyDescent="0.35">
      <c r="A7" s="671" t="s">
        <v>3</v>
      </c>
      <c r="B7" s="672">
        <v>627.62985425231739</v>
      </c>
      <c r="C7" s="673">
        <v>1.5617626540413957E-3</v>
      </c>
      <c r="D7" s="672">
        <v>401245.12118649681</v>
      </c>
      <c r="E7" s="673">
        <v>0.9984382373459586</v>
      </c>
      <c r="F7" s="674">
        <v>401872.75104074914</v>
      </c>
    </row>
    <row r="8" spans="1:6" ht="14.4" customHeight="1" thickBot="1" x14ac:dyDescent="0.35"/>
    <row r="9" spans="1:6" ht="14.4" customHeight="1" x14ac:dyDescent="0.3">
      <c r="A9" s="675" t="s">
        <v>1767</v>
      </c>
      <c r="B9" s="647">
        <v>426.87</v>
      </c>
      <c r="C9" s="665">
        <v>1</v>
      </c>
      <c r="D9" s="647"/>
      <c r="E9" s="665">
        <v>0</v>
      </c>
      <c r="F9" s="648">
        <v>426.87</v>
      </c>
    </row>
    <row r="10" spans="1:6" ht="14.4" customHeight="1" x14ac:dyDescent="0.3">
      <c r="A10" s="678" t="s">
        <v>1768</v>
      </c>
      <c r="B10" s="653">
        <v>101.07</v>
      </c>
      <c r="C10" s="666">
        <v>1</v>
      </c>
      <c r="D10" s="653"/>
      <c r="E10" s="666">
        <v>0</v>
      </c>
      <c r="F10" s="654">
        <v>101.07</v>
      </c>
    </row>
    <row r="11" spans="1:6" ht="14.4" customHeight="1" x14ac:dyDescent="0.3">
      <c r="A11" s="678" t="s">
        <v>1769</v>
      </c>
      <c r="B11" s="653">
        <v>99.689854252317417</v>
      </c>
      <c r="C11" s="666">
        <v>1</v>
      </c>
      <c r="D11" s="653"/>
      <c r="E11" s="666">
        <v>0</v>
      </c>
      <c r="F11" s="654">
        <v>99.689854252317417</v>
      </c>
    </row>
    <row r="12" spans="1:6" ht="14.4" customHeight="1" x14ac:dyDescent="0.3">
      <c r="A12" s="678" t="s">
        <v>1770</v>
      </c>
      <c r="B12" s="653"/>
      <c r="C12" s="666">
        <v>0</v>
      </c>
      <c r="D12" s="653">
        <v>1632.8999999999999</v>
      </c>
      <c r="E12" s="666">
        <v>1</v>
      </c>
      <c r="F12" s="654">
        <v>1632.8999999999999</v>
      </c>
    </row>
    <row r="13" spans="1:6" ht="14.4" customHeight="1" x14ac:dyDescent="0.3">
      <c r="A13" s="678" t="s">
        <v>1771</v>
      </c>
      <c r="B13" s="653"/>
      <c r="C13" s="666">
        <v>0</v>
      </c>
      <c r="D13" s="653">
        <v>345.84</v>
      </c>
      <c r="E13" s="666">
        <v>1</v>
      </c>
      <c r="F13" s="654">
        <v>345.84</v>
      </c>
    </row>
    <row r="14" spans="1:6" ht="14.4" customHeight="1" x14ac:dyDescent="0.3">
      <c r="A14" s="678" t="s">
        <v>1772</v>
      </c>
      <c r="B14" s="653"/>
      <c r="C14" s="666">
        <v>0</v>
      </c>
      <c r="D14" s="653">
        <v>1054.5984312448606</v>
      </c>
      <c r="E14" s="666">
        <v>1</v>
      </c>
      <c r="F14" s="654">
        <v>1054.5984312448606</v>
      </c>
    </row>
    <row r="15" spans="1:6" ht="14.4" customHeight="1" x14ac:dyDescent="0.3">
      <c r="A15" s="678" t="s">
        <v>1773</v>
      </c>
      <c r="B15" s="653"/>
      <c r="C15" s="666">
        <v>0</v>
      </c>
      <c r="D15" s="653">
        <v>944.96000000000026</v>
      </c>
      <c r="E15" s="666">
        <v>1</v>
      </c>
      <c r="F15" s="654">
        <v>944.96000000000026</v>
      </c>
    </row>
    <row r="16" spans="1:6" ht="14.4" customHeight="1" x14ac:dyDescent="0.3">
      <c r="A16" s="678" t="s">
        <v>1774</v>
      </c>
      <c r="B16" s="653"/>
      <c r="C16" s="666">
        <v>0</v>
      </c>
      <c r="D16" s="653">
        <v>17341.99412651579</v>
      </c>
      <c r="E16" s="666">
        <v>1</v>
      </c>
      <c r="F16" s="654">
        <v>17341.99412651579</v>
      </c>
    </row>
    <row r="17" spans="1:6" ht="14.4" customHeight="1" x14ac:dyDescent="0.3">
      <c r="A17" s="678" t="s">
        <v>1775</v>
      </c>
      <c r="B17" s="653"/>
      <c r="C17" s="666">
        <v>0</v>
      </c>
      <c r="D17" s="653">
        <v>23.919861548962384</v>
      </c>
      <c r="E17" s="666">
        <v>1</v>
      </c>
      <c r="F17" s="654">
        <v>23.919861548962384</v>
      </c>
    </row>
    <row r="18" spans="1:6" ht="14.4" customHeight="1" x14ac:dyDescent="0.3">
      <c r="A18" s="678" t="s">
        <v>1776</v>
      </c>
      <c r="B18" s="653"/>
      <c r="C18" s="666">
        <v>0</v>
      </c>
      <c r="D18" s="653">
        <v>25596.321490953349</v>
      </c>
      <c r="E18" s="666">
        <v>1</v>
      </c>
      <c r="F18" s="654">
        <v>25596.321490953349</v>
      </c>
    </row>
    <row r="19" spans="1:6" ht="14.4" customHeight="1" x14ac:dyDescent="0.3">
      <c r="A19" s="678" t="s">
        <v>1777</v>
      </c>
      <c r="B19" s="653"/>
      <c r="C19" s="666">
        <v>0</v>
      </c>
      <c r="D19" s="653">
        <v>117.14</v>
      </c>
      <c r="E19" s="666">
        <v>1</v>
      </c>
      <c r="F19" s="654">
        <v>117.14</v>
      </c>
    </row>
    <row r="20" spans="1:6" ht="14.4" customHeight="1" x14ac:dyDescent="0.3">
      <c r="A20" s="678" t="s">
        <v>1778</v>
      </c>
      <c r="B20" s="653"/>
      <c r="C20" s="666">
        <v>0</v>
      </c>
      <c r="D20" s="653">
        <v>353.36999999999995</v>
      </c>
      <c r="E20" s="666">
        <v>1</v>
      </c>
      <c r="F20" s="654">
        <v>353.36999999999995</v>
      </c>
    </row>
    <row r="21" spans="1:6" ht="14.4" customHeight="1" x14ac:dyDescent="0.3">
      <c r="A21" s="678" t="s">
        <v>1779</v>
      </c>
      <c r="B21" s="653"/>
      <c r="C21" s="666">
        <v>0</v>
      </c>
      <c r="D21" s="653">
        <v>101080.38307159583</v>
      </c>
      <c r="E21" s="666">
        <v>1</v>
      </c>
      <c r="F21" s="654">
        <v>101080.38307159583</v>
      </c>
    </row>
    <row r="22" spans="1:6" ht="14.4" customHeight="1" x14ac:dyDescent="0.3">
      <c r="A22" s="678" t="s">
        <v>1780</v>
      </c>
      <c r="B22" s="653"/>
      <c r="C22" s="666">
        <v>0</v>
      </c>
      <c r="D22" s="653">
        <v>17420.217853205624</v>
      </c>
      <c r="E22" s="666">
        <v>1</v>
      </c>
      <c r="F22" s="654">
        <v>17420.217853205624</v>
      </c>
    </row>
    <row r="23" spans="1:6" ht="14.4" customHeight="1" x14ac:dyDescent="0.3">
      <c r="A23" s="678" t="s">
        <v>1781</v>
      </c>
      <c r="B23" s="653"/>
      <c r="C23" s="666">
        <v>0</v>
      </c>
      <c r="D23" s="653">
        <v>17527.6466517751</v>
      </c>
      <c r="E23" s="666">
        <v>1</v>
      </c>
      <c r="F23" s="654">
        <v>17527.6466517751</v>
      </c>
    </row>
    <row r="24" spans="1:6" ht="14.4" customHeight="1" x14ac:dyDescent="0.3">
      <c r="A24" s="678" t="s">
        <v>1782</v>
      </c>
      <c r="B24" s="653"/>
      <c r="C24" s="666">
        <v>0</v>
      </c>
      <c r="D24" s="653">
        <v>120.05999999999999</v>
      </c>
      <c r="E24" s="666">
        <v>1</v>
      </c>
      <c r="F24" s="654">
        <v>120.05999999999999</v>
      </c>
    </row>
    <row r="25" spans="1:6" ht="14.4" customHeight="1" x14ac:dyDescent="0.3">
      <c r="A25" s="678" t="s">
        <v>1783</v>
      </c>
      <c r="B25" s="653"/>
      <c r="C25" s="666">
        <v>0</v>
      </c>
      <c r="D25" s="653">
        <v>636.18985580646802</v>
      </c>
      <c r="E25" s="666">
        <v>1</v>
      </c>
      <c r="F25" s="654">
        <v>636.18985580646802</v>
      </c>
    </row>
    <row r="26" spans="1:6" ht="14.4" customHeight="1" x14ac:dyDescent="0.3">
      <c r="A26" s="678" t="s">
        <v>1784</v>
      </c>
      <c r="B26" s="653"/>
      <c r="C26" s="666">
        <v>0</v>
      </c>
      <c r="D26" s="653">
        <v>15548.517861128492</v>
      </c>
      <c r="E26" s="666">
        <v>1</v>
      </c>
      <c r="F26" s="654">
        <v>15548.517861128492</v>
      </c>
    </row>
    <row r="27" spans="1:6" ht="14.4" customHeight="1" x14ac:dyDescent="0.3">
      <c r="A27" s="678" t="s">
        <v>1785</v>
      </c>
      <c r="B27" s="653"/>
      <c r="C27" s="666">
        <v>0</v>
      </c>
      <c r="D27" s="653">
        <v>239.49</v>
      </c>
      <c r="E27" s="666">
        <v>1</v>
      </c>
      <c r="F27" s="654">
        <v>239.49</v>
      </c>
    </row>
    <row r="28" spans="1:6" ht="14.4" customHeight="1" x14ac:dyDescent="0.3">
      <c r="A28" s="678" t="s">
        <v>1786</v>
      </c>
      <c r="B28" s="653"/>
      <c r="C28" s="666">
        <v>0</v>
      </c>
      <c r="D28" s="653">
        <v>955.80105223830196</v>
      </c>
      <c r="E28" s="666">
        <v>1</v>
      </c>
      <c r="F28" s="654">
        <v>955.80105223830196</v>
      </c>
    </row>
    <row r="29" spans="1:6" ht="14.4" customHeight="1" x14ac:dyDescent="0.3">
      <c r="A29" s="678" t="s">
        <v>1787</v>
      </c>
      <c r="B29" s="653"/>
      <c r="C29" s="666">
        <v>0</v>
      </c>
      <c r="D29" s="653">
        <v>91.19</v>
      </c>
      <c r="E29" s="666">
        <v>1</v>
      </c>
      <c r="F29" s="654">
        <v>91.19</v>
      </c>
    </row>
    <row r="30" spans="1:6" ht="14.4" customHeight="1" x14ac:dyDescent="0.3">
      <c r="A30" s="678" t="s">
        <v>1788</v>
      </c>
      <c r="B30" s="653"/>
      <c r="C30" s="666">
        <v>0</v>
      </c>
      <c r="D30" s="653">
        <v>139.66999999999999</v>
      </c>
      <c r="E30" s="666">
        <v>1</v>
      </c>
      <c r="F30" s="654">
        <v>139.66999999999999</v>
      </c>
    </row>
    <row r="31" spans="1:6" ht="14.4" customHeight="1" x14ac:dyDescent="0.3">
      <c r="A31" s="678" t="s">
        <v>1789</v>
      </c>
      <c r="B31" s="653"/>
      <c r="C31" s="666">
        <v>0</v>
      </c>
      <c r="D31" s="653">
        <v>36.249999999999979</v>
      </c>
      <c r="E31" s="666">
        <v>1</v>
      </c>
      <c r="F31" s="654">
        <v>36.249999999999979</v>
      </c>
    </row>
    <row r="32" spans="1:6" ht="14.4" customHeight="1" x14ac:dyDescent="0.3">
      <c r="A32" s="678" t="s">
        <v>1790</v>
      </c>
      <c r="B32" s="653"/>
      <c r="C32" s="666">
        <v>0</v>
      </c>
      <c r="D32" s="653">
        <v>318.32</v>
      </c>
      <c r="E32" s="666">
        <v>1</v>
      </c>
      <c r="F32" s="654">
        <v>318.32</v>
      </c>
    </row>
    <row r="33" spans="1:6" ht="14.4" customHeight="1" x14ac:dyDescent="0.3">
      <c r="A33" s="678" t="s">
        <v>1791</v>
      </c>
      <c r="B33" s="653"/>
      <c r="C33" s="666">
        <v>0</v>
      </c>
      <c r="D33" s="653">
        <v>83.199999999999989</v>
      </c>
      <c r="E33" s="666">
        <v>1</v>
      </c>
      <c r="F33" s="654">
        <v>83.199999999999989</v>
      </c>
    </row>
    <row r="34" spans="1:6" ht="14.4" customHeight="1" x14ac:dyDescent="0.3">
      <c r="A34" s="678" t="s">
        <v>1792</v>
      </c>
      <c r="B34" s="653"/>
      <c r="C34" s="666">
        <v>0</v>
      </c>
      <c r="D34" s="653">
        <v>2014.44</v>
      </c>
      <c r="E34" s="666">
        <v>1</v>
      </c>
      <c r="F34" s="654">
        <v>2014.44</v>
      </c>
    </row>
    <row r="35" spans="1:6" ht="14.4" customHeight="1" x14ac:dyDescent="0.3">
      <c r="A35" s="678" t="s">
        <v>1793</v>
      </c>
      <c r="B35" s="653"/>
      <c r="C35" s="666">
        <v>0</v>
      </c>
      <c r="D35" s="653">
        <v>130.91999999999999</v>
      </c>
      <c r="E35" s="666">
        <v>1</v>
      </c>
      <c r="F35" s="654">
        <v>130.91999999999999</v>
      </c>
    </row>
    <row r="36" spans="1:6" ht="14.4" customHeight="1" x14ac:dyDescent="0.3">
      <c r="A36" s="678" t="s">
        <v>1794</v>
      </c>
      <c r="B36" s="653"/>
      <c r="C36" s="666">
        <v>0</v>
      </c>
      <c r="D36" s="653">
        <v>2484.4612056295846</v>
      </c>
      <c r="E36" s="666">
        <v>1</v>
      </c>
      <c r="F36" s="654">
        <v>2484.4612056295846</v>
      </c>
    </row>
    <row r="37" spans="1:6" ht="14.4" customHeight="1" x14ac:dyDescent="0.3">
      <c r="A37" s="678" t="s">
        <v>1795</v>
      </c>
      <c r="B37" s="653"/>
      <c r="C37" s="666">
        <v>0</v>
      </c>
      <c r="D37" s="653">
        <v>101.07000000000002</v>
      </c>
      <c r="E37" s="666">
        <v>1</v>
      </c>
      <c r="F37" s="654">
        <v>101.07000000000002</v>
      </c>
    </row>
    <row r="38" spans="1:6" ht="14.4" customHeight="1" x14ac:dyDescent="0.3">
      <c r="A38" s="678" t="s">
        <v>1796</v>
      </c>
      <c r="B38" s="653"/>
      <c r="C38" s="666">
        <v>0</v>
      </c>
      <c r="D38" s="653">
        <v>7837.65</v>
      </c>
      <c r="E38" s="666">
        <v>1</v>
      </c>
      <c r="F38" s="654">
        <v>7837.65</v>
      </c>
    </row>
    <row r="39" spans="1:6" ht="14.4" customHeight="1" x14ac:dyDescent="0.3">
      <c r="A39" s="678" t="s">
        <v>1797</v>
      </c>
      <c r="B39" s="653"/>
      <c r="C39" s="666">
        <v>0</v>
      </c>
      <c r="D39" s="653">
        <v>96.119999999999976</v>
      </c>
      <c r="E39" s="666">
        <v>1</v>
      </c>
      <c r="F39" s="654">
        <v>96.119999999999976</v>
      </c>
    </row>
    <row r="40" spans="1:6" ht="14.4" customHeight="1" x14ac:dyDescent="0.3">
      <c r="A40" s="678" t="s">
        <v>1798</v>
      </c>
      <c r="B40" s="653"/>
      <c r="C40" s="666">
        <v>0</v>
      </c>
      <c r="D40" s="653">
        <v>45453.922001287734</v>
      </c>
      <c r="E40" s="666">
        <v>1</v>
      </c>
      <c r="F40" s="654">
        <v>45453.922001287734</v>
      </c>
    </row>
    <row r="41" spans="1:6" ht="14.4" customHeight="1" x14ac:dyDescent="0.3">
      <c r="A41" s="678" t="s">
        <v>1799</v>
      </c>
      <c r="B41" s="653"/>
      <c r="C41" s="666">
        <v>0</v>
      </c>
      <c r="D41" s="653">
        <v>98.45</v>
      </c>
      <c r="E41" s="666">
        <v>1</v>
      </c>
      <c r="F41" s="654">
        <v>98.45</v>
      </c>
    </row>
    <row r="42" spans="1:6" ht="14.4" customHeight="1" x14ac:dyDescent="0.3">
      <c r="A42" s="678" t="s">
        <v>1800</v>
      </c>
      <c r="B42" s="653"/>
      <c r="C42" s="666">
        <v>0</v>
      </c>
      <c r="D42" s="653">
        <v>516.32989002133991</v>
      </c>
      <c r="E42" s="666">
        <v>1</v>
      </c>
      <c r="F42" s="654">
        <v>516.32989002133991</v>
      </c>
    </row>
    <row r="43" spans="1:6" ht="14.4" customHeight="1" x14ac:dyDescent="0.3">
      <c r="A43" s="678" t="s">
        <v>1801</v>
      </c>
      <c r="B43" s="653"/>
      <c r="C43" s="666">
        <v>0</v>
      </c>
      <c r="D43" s="653">
        <v>327.48000000000008</v>
      </c>
      <c r="E43" s="666">
        <v>1</v>
      </c>
      <c r="F43" s="654">
        <v>327.48000000000008</v>
      </c>
    </row>
    <row r="44" spans="1:6" ht="14.4" customHeight="1" x14ac:dyDescent="0.3">
      <c r="A44" s="678" t="s">
        <v>1802</v>
      </c>
      <c r="B44" s="653"/>
      <c r="C44" s="666">
        <v>0</v>
      </c>
      <c r="D44" s="653">
        <v>2936.9900000000002</v>
      </c>
      <c r="E44" s="666">
        <v>1</v>
      </c>
      <c r="F44" s="654">
        <v>2936.9900000000002</v>
      </c>
    </row>
    <row r="45" spans="1:6" ht="14.4" customHeight="1" x14ac:dyDescent="0.3">
      <c r="A45" s="678" t="s">
        <v>1803</v>
      </c>
      <c r="B45" s="653"/>
      <c r="C45" s="666">
        <v>0</v>
      </c>
      <c r="D45" s="653">
        <v>460.98964467128201</v>
      </c>
      <c r="E45" s="666">
        <v>1</v>
      </c>
      <c r="F45" s="654">
        <v>460.98964467128201</v>
      </c>
    </row>
    <row r="46" spans="1:6" ht="14.4" customHeight="1" x14ac:dyDescent="0.3">
      <c r="A46" s="678" t="s">
        <v>1804</v>
      </c>
      <c r="B46" s="653"/>
      <c r="C46" s="666">
        <v>0</v>
      </c>
      <c r="D46" s="653">
        <v>503.28000000000009</v>
      </c>
      <c r="E46" s="666">
        <v>1</v>
      </c>
      <c r="F46" s="654">
        <v>503.28000000000009</v>
      </c>
    </row>
    <row r="47" spans="1:6" ht="14.4" customHeight="1" x14ac:dyDescent="0.3">
      <c r="A47" s="678" t="s">
        <v>1805</v>
      </c>
      <c r="B47" s="653"/>
      <c r="C47" s="666">
        <v>0</v>
      </c>
      <c r="D47" s="653">
        <v>49.549999999999983</v>
      </c>
      <c r="E47" s="666">
        <v>1</v>
      </c>
      <c r="F47" s="654">
        <v>49.549999999999983</v>
      </c>
    </row>
    <row r="48" spans="1:6" ht="14.4" customHeight="1" x14ac:dyDescent="0.3">
      <c r="A48" s="678" t="s">
        <v>1806</v>
      </c>
      <c r="B48" s="653"/>
      <c r="C48" s="666">
        <v>0</v>
      </c>
      <c r="D48" s="653">
        <v>102.89000000000001</v>
      </c>
      <c r="E48" s="666">
        <v>1</v>
      </c>
      <c r="F48" s="654">
        <v>102.89000000000001</v>
      </c>
    </row>
    <row r="49" spans="1:6" ht="14.4" customHeight="1" x14ac:dyDescent="0.3">
      <c r="A49" s="678" t="s">
        <v>1807</v>
      </c>
      <c r="B49" s="653"/>
      <c r="C49" s="666">
        <v>0</v>
      </c>
      <c r="D49" s="653">
        <v>784.0510353141658</v>
      </c>
      <c r="E49" s="666">
        <v>1</v>
      </c>
      <c r="F49" s="654">
        <v>784.0510353141658</v>
      </c>
    </row>
    <row r="50" spans="1:6" ht="14.4" customHeight="1" x14ac:dyDescent="0.3">
      <c r="A50" s="678" t="s">
        <v>1808</v>
      </c>
      <c r="B50" s="653"/>
      <c r="C50" s="666">
        <v>0</v>
      </c>
      <c r="D50" s="653">
        <v>232.200610157357</v>
      </c>
      <c r="E50" s="666">
        <v>1</v>
      </c>
      <c r="F50" s="654">
        <v>232.200610157357</v>
      </c>
    </row>
    <row r="51" spans="1:6" ht="14.4" customHeight="1" x14ac:dyDescent="0.3">
      <c r="A51" s="678" t="s">
        <v>1809</v>
      </c>
      <c r="B51" s="653"/>
      <c r="C51" s="666">
        <v>0</v>
      </c>
      <c r="D51" s="653">
        <v>550.61000000000013</v>
      </c>
      <c r="E51" s="666">
        <v>1</v>
      </c>
      <c r="F51" s="654">
        <v>550.61000000000013</v>
      </c>
    </row>
    <row r="52" spans="1:6" ht="14.4" customHeight="1" x14ac:dyDescent="0.3">
      <c r="A52" s="678" t="s">
        <v>1810</v>
      </c>
      <c r="B52" s="653"/>
      <c r="C52" s="666">
        <v>0</v>
      </c>
      <c r="D52" s="653">
        <v>283.58</v>
      </c>
      <c r="E52" s="666">
        <v>1</v>
      </c>
      <c r="F52" s="654">
        <v>283.58</v>
      </c>
    </row>
    <row r="53" spans="1:6" ht="14.4" customHeight="1" x14ac:dyDescent="0.3">
      <c r="A53" s="678" t="s">
        <v>1811</v>
      </c>
      <c r="B53" s="653"/>
      <c r="C53" s="666">
        <v>0</v>
      </c>
      <c r="D53" s="653">
        <v>1315.556738149304</v>
      </c>
      <c r="E53" s="666">
        <v>1</v>
      </c>
      <c r="F53" s="654">
        <v>1315.556738149304</v>
      </c>
    </row>
    <row r="54" spans="1:6" ht="14.4" customHeight="1" x14ac:dyDescent="0.3">
      <c r="A54" s="678" t="s">
        <v>1812</v>
      </c>
      <c r="B54" s="653"/>
      <c r="C54" s="666">
        <v>0</v>
      </c>
      <c r="D54" s="653">
        <v>368.79017235161723</v>
      </c>
      <c r="E54" s="666">
        <v>1</v>
      </c>
      <c r="F54" s="654">
        <v>368.79017235161723</v>
      </c>
    </row>
    <row r="55" spans="1:6" ht="14.4" customHeight="1" x14ac:dyDescent="0.3">
      <c r="A55" s="678" t="s">
        <v>1813</v>
      </c>
      <c r="B55" s="653"/>
      <c r="C55" s="666">
        <v>0</v>
      </c>
      <c r="D55" s="653">
        <v>103.35</v>
      </c>
      <c r="E55" s="666">
        <v>1</v>
      </c>
      <c r="F55" s="654">
        <v>103.35</v>
      </c>
    </row>
    <row r="56" spans="1:6" ht="14.4" customHeight="1" x14ac:dyDescent="0.3">
      <c r="A56" s="678" t="s">
        <v>1814</v>
      </c>
      <c r="B56" s="653"/>
      <c r="C56" s="666">
        <v>0</v>
      </c>
      <c r="D56" s="653">
        <v>100.70968869570605</v>
      </c>
      <c r="E56" s="666">
        <v>1</v>
      </c>
      <c r="F56" s="654">
        <v>100.70968869570605</v>
      </c>
    </row>
    <row r="57" spans="1:6" ht="14.4" customHeight="1" x14ac:dyDescent="0.3">
      <c r="A57" s="678" t="s">
        <v>1815</v>
      </c>
      <c r="B57" s="653"/>
      <c r="C57" s="666">
        <v>0</v>
      </c>
      <c r="D57" s="653">
        <v>341.91999999999996</v>
      </c>
      <c r="E57" s="666">
        <v>1</v>
      </c>
      <c r="F57" s="654">
        <v>341.91999999999996</v>
      </c>
    </row>
    <row r="58" spans="1:6" ht="14.4" customHeight="1" x14ac:dyDescent="0.3">
      <c r="A58" s="678" t="s">
        <v>1816</v>
      </c>
      <c r="B58" s="653"/>
      <c r="C58" s="666">
        <v>0</v>
      </c>
      <c r="D58" s="653">
        <v>89.249999999999986</v>
      </c>
      <c r="E58" s="666">
        <v>1</v>
      </c>
      <c r="F58" s="654">
        <v>89.249999999999986</v>
      </c>
    </row>
    <row r="59" spans="1:6" ht="14.4" customHeight="1" x14ac:dyDescent="0.3">
      <c r="A59" s="678" t="s">
        <v>1817</v>
      </c>
      <c r="B59" s="653"/>
      <c r="C59" s="666">
        <v>0</v>
      </c>
      <c r="D59" s="653">
        <v>57.980116708548024</v>
      </c>
      <c r="E59" s="666">
        <v>1</v>
      </c>
      <c r="F59" s="654">
        <v>57.980116708548024</v>
      </c>
    </row>
    <row r="60" spans="1:6" ht="14.4" customHeight="1" x14ac:dyDescent="0.3">
      <c r="A60" s="678" t="s">
        <v>1818</v>
      </c>
      <c r="B60" s="653"/>
      <c r="C60" s="666">
        <v>0</v>
      </c>
      <c r="D60" s="653">
        <v>45293.812000000005</v>
      </c>
      <c r="E60" s="666">
        <v>1</v>
      </c>
      <c r="F60" s="654">
        <v>45293.812000000005</v>
      </c>
    </row>
    <row r="61" spans="1:6" ht="14.4" customHeight="1" x14ac:dyDescent="0.3">
      <c r="A61" s="678" t="s">
        <v>1819</v>
      </c>
      <c r="B61" s="653"/>
      <c r="C61" s="666">
        <v>0</v>
      </c>
      <c r="D61" s="653">
        <v>1631.6194688141798</v>
      </c>
      <c r="E61" s="666">
        <v>1</v>
      </c>
      <c r="F61" s="654">
        <v>1631.6194688141798</v>
      </c>
    </row>
    <row r="62" spans="1:6" ht="14.4" customHeight="1" x14ac:dyDescent="0.3">
      <c r="A62" s="678" t="s">
        <v>1820</v>
      </c>
      <c r="B62" s="653"/>
      <c r="C62" s="666">
        <v>0</v>
      </c>
      <c r="D62" s="653">
        <v>74175.921901642607</v>
      </c>
      <c r="E62" s="666">
        <v>1</v>
      </c>
      <c r="F62" s="654">
        <v>74175.921901642607</v>
      </c>
    </row>
    <row r="63" spans="1:6" ht="14.4" customHeight="1" thickBot="1" x14ac:dyDescent="0.35">
      <c r="A63" s="676" t="s">
        <v>1821</v>
      </c>
      <c r="B63" s="668"/>
      <c r="C63" s="669">
        <v>0</v>
      </c>
      <c r="D63" s="668">
        <v>11193.246457040641</v>
      </c>
      <c r="E63" s="669">
        <v>1</v>
      </c>
      <c r="F63" s="670">
        <v>11193.246457040641</v>
      </c>
    </row>
    <row r="64" spans="1:6" ht="14.4" customHeight="1" thickBot="1" x14ac:dyDescent="0.35">
      <c r="A64" s="671" t="s">
        <v>3</v>
      </c>
      <c r="B64" s="672">
        <v>627.62985425231739</v>
      </c>
      <c r="C64" s="673">
        <v>1.5617626540413954E-3</v>
      </c>
      <c r="D64" s="672">
        <v>401245.12118649692</v>
      </c>
      <c r="E64" s="673">
        <v>0.99843823734595871</v>
      </c>
      <c r="F64" s="674">
        <v>401872.75104074919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1927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</v>
      </c>
      <c r="G3" s="47">
        <f>SUBTOTAL(9,G6:G1048576)</f>
        <v>627.62985425231739</v>
      </c>
      <c r="H3" s="48">
        <f>IF(M3=0,0,G3/M3)</f>
        <v>1.5617626540413952E-3</v>
      </c>
      <c r="I3" s="47">
        <f>SUBTOTAL(9,I6:I1048576)</f>
        <v>3155.3</v>
      </c>
      <c r="J3" s="47">
        <f>SUBTOTAL(9,J6:J1048576)</f>
        <v>401245.12118649692</v>
      </c>
      <c r="K3" s="48">
        <f>IF(M3=0,0,J3/M3)</f>
        <v>0.9984382373459586</v>
      </c>
      <c r="L3" s="47">
        <f>SUBTOTAL(9,L6:L1048576)</f>
        <v>3159.3</v>
      </c>
      <c r="M3" s="49">
        <f>SUBTOTAL(9,M6:M1048576)</f>
        <v>401872.75104074925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582</v>
      </c>
      <c r="B6" s="644" t="s">
        <v>1822</v>
      </c>
      <c r="C6" s="644" t="s">
        <v>1167</v>
      </c>
      <c r="D6" s="644" t="s">
        <v>1168</v>
      </c>
      <c r="E6" s="644" t="s">
        <v>1169</v>
      </c>
      <c r="F6" s="647"/>
      <c r="G6" s="647"/>
      <c r="H6" s="665">
        <v>0</v>
      </c>
      <c r="I6" s="647">
        <v>16</v>
      </c>
      <c r="J6" s="647">
        <v>1135.1159740140806</v>
      </c>
      <c r="K6" s="665">
        <v>1</v>
      </c>
      <c r="L6" s="647">
        <v>16</v>
      </c>
      <c r="M6" s="648">
        <v>1135.1159740140806</v>
      </c>
    </row>
    <row r="7" spans="1:13" ht="14.4" customHeight="1" x14ac:dyDescent="0.3">
      <c r="A7" s="649" t="s">
        <v>582</v>
      </c>
      <c r="B7" s="650" t="s">
        <v>1823</v>
      </c>
      <c r="C7" s="650" t="s">
        <v>1113</v>
      </c>
      <c r="D7" s="650" t="s">
        <v>1824</v>
      </c>
      <c r="E7" s="650" t="s">
        <v>1825</v>
      </c>
      <c r="F7" s="653"/>
      <c r="G7" s="653"/>
      <c r="H7" s="666">
        <v>0</v>
      </c>
      <c r="I7" s="653">
        <v>1</v>
      </c>
      <c r="J7" s="653">
        <v>100.70968869570605</v>
      </c>
      <c r="K7" s="666">
        <v>1</v>
      </c>
      <c r="L7" s="653">
        <v>1</v>
      </c>
      <c r="M7" s="654">
        <v>100.70968869570605</v>
      </c>
    </row>
    <row r="8" spans="1:13" ht="14.4" customHeight="1" x14ac:dyDescent="0.3">
      <c r="A8" s="649" t="s">
        <v>582</v>
      </c>
      <c r="B8" s="650" t="s">
        <v>1826</v>
      </c>
      <c r="C8" s="650" t="s">
        <v>1175</v>
      </c>
      <c r="D8" s="650" t="s">
        <v>1827</v>
      </c>
      <c r="E8" s="650" t="s">
        <v>1828</v>
      </c>
      <c r="F8" s="653"/>
      <c r="G8" s="653"/>
      <c r="H8" s="666">
        <v>0</v>
      </c>
      <c r="I8" s="653">
        <v>1</v>
      </c>
      <c r="J8" s="653">
        <v>117.14</v>
      </c>
      <c r="K8" s="666">
        <v>1</v>
      </c>
      <c r="L8" s="653">
        <v>1</v>
      </c>
      <c r="M8" s="654">
        <v>117.14</v>
      </c>
    </row>
    <row r="9" spans="1:13" ht="14.4" customHeight="1" x14ac:dyDescent="0.3">
      <c r="A9" s="649" t="s">
        <v>582</v>
      </c>
      <c r="B9" s="650" t="s">
        <v>1829</v>
      </c>
      <c r="C9" s="650" t="s">
        <v>1191</v>
      </c>
      <c r="D9" s="650" t="s">
        <v>1192</v>
      </c>
      <c r="E9" s="650" t="s">
        <v>1193</v>
      </c>
      <c r="F9" s="653"/>
      <c r="G9" s="653"/>
      <c r="H9" s="666">
        <v>0</v>
      </c>
      <c r="I9" s="653">
        <v>4</v>
      </c>
      <c r="J9" s="653">
        <v>1426.0000000000002</v>
      </c>
      <c r="K9" s="666">
        <v>1</v>
      </c>
      <c r="L9" s="653">
        <v>4</v>
      </c>
      <c r="M9" s="654">
        <v>1426.0000000000002</v>
      </c>
    </row>
    <row r="10" spans="1:13" ht="14.4" customHeight="1" x14ac:dyDescent="0.3">
      <c r="A10" s="649" t="s">
        <v>582</v>
      </c>
      <c r="B10" s="650" t="s">
        <v>1829</v>
      </c>
      <c r="C10" s="650" t="s">
        <v>1195</v>
      </c>
      <c r="D10" s="650" t="s">
        <v>1192</v>
      </c>
      <c r="E10" s="650" t="s">
        <v>1196</v>
      </c>
      <c r="F10" s="653"/>
      <c r="G10" s="653"/>
      <c r="H10" s="666">
        <v>0</v>
      </c>
      <c r="I10" s="653">
        <v>3</v>
      </c>
      <c r="J10" s="653">
        <v>1242</v>
      </c>
      <c r="K10" s="666">
        <v>1</v>
      </c>
      <c r="L10" s="653">
        <v>3</v>
      </c>
      <c r="M10" s="654">
        <v>1242</v>
      </c>
    </row>
    <row r="11" spans="1:13" ht="14.4" customHeight="1" x14ac:dyDescent="0.3">
      <c r="A11" s="649" t="s">
        <v>582</v>
      </c>
      <c r="B11" s="650" t="s">
        <v>1829</v>
      </c>
      <c r="C11" s="650" t="s">
        <v>1125</v>
      </c>
      <c r="D11" s="650" t="s">
        <v>1126</v>
      </c>
      <c r="E11" s="650" t="s">
        <v>1830</v>
      </c>
      <c r="F11" s="653"/>
      <c r="G11" s="653"/>
      <c r="H11" s="666">
        <v>0</v>
      </c>
      <c r="I11" s="653">
        <v>19</v>
      </c>
      <c r="J11" s="653">
        <v>65549.985061978659</v>
      </c>
      <c r="K11" s="666">
        <v>1</v>
      </c>
      <c r="L11" s="653">
        <v>19</v>
      </c>
      <c r="M11" s="654">
        <v>65549.985061978659</v>
      </c>
    </row>
    <row r="12" spans="1:13" ht="14.4" customHeight="1" x14ac:dyDescent="0.3">
      <c r="A12" s="649" t="s">
        <v>582</v>
      </c>
      <c r="B12" s="650" t="s">
        <v>1831</v>
      </c>
      <c r="C12" s="650" t="s">
        <v>598</v>
      </c>
      <c r="D12" s="650" t="s">
        <v>599</v>
      </c>
      <c r="E12" s="650" t="s">
        <v>600</v>
      </c>
      <c r="F12" s="653">
        <v>1</v>
      </c>
      <c r="G12" s="653">
        <v>101.07</v>
      </c>
      <c r="H12" s="666">
        <v>1</v>
      </c>
      <c r="I12" s="653"/>
      <c r="J12" s="653"/>
      <c r="K12" s="666">
        <v>0</v>
      </c>
      <c r="L12" s="653">
        <v>1</v>
      </c>
      <c r="M12" s="654">
        <v>101.07</v>
      </c>
    </row>
    <row r="13" spans="1:13" ht="14.4" customHeight="1" x14ac:dyDescent="0.3">
      <c r="A13" s="649" t="s">
        <v>582</v>
      </c>
      <c r="B13" s="650" t="s">
        <v>1832</v>
      </c>
      <c r="C13" s="650" t="s">
        <v>1106</v>
      </c>
      <c r="D13" s="650" t="s">
        <v>1107</v>
      </c>
      <c r="E13" s="650" t="s">
        <v>1833</v>
      </c>
      <c r="F13" s="653"/>
      <c r="G13" s="653"/>
      <c r="H13" s="666">
        <v>0</v>
      </c>
      <c r="I13" s="653">
        <v>1</v>
      </c>
      <c r="J13" s="653">
        <v>47.240000000000009</v>
      </c>
      <c r="K13" s="666">
        <v>1</v>
      </c>
      <c r="L13" s="653">
        <v>1</v>
      </c>
      <c r="M13" s="654">
        <v>47.240000000000009</v>
      </c>
    </row>
    <row r="14" spans="1:13" ht="14.4" customHeight="1" x14ac:dyDescent="0.3">
      <c r="A14" s="649" t="s">
        <v>582</v>
      </c>
      <c r="B14" s="650" t="s">
        <v>1834</v>
      </c>
      <c r="C14" s="650" t="s">
        <v>1121</v>
      </c>
      <c r="D14" s="650" t="s">
        <v>1122</v>
      </c>
      <c r="E14" s="650" t="s">
        <v>1123</v>
      </c>
      <c r="F14" s="653"/>
      <c r="G14" s="653"/>
      <c r="H14" s="666">
        <v>0</v>
      </c>
      <c r="I14" s="653">
        <v>1</v>
      </c>
      <c r="J14" s="653">
        <v>45.64</v>
      </c>
      <c r="K14" s="666">
        <v>1</v>
      </c>
      <c r="L14" s="653">
        <v>1</v>
      </c>
      <c r="M14" s="654">
        <v>45.64</v>
      </c>
    </row>
    <row r="15" spans="1:13" ht="14.4" customHeight="1" x14ac:dyDescent="0.3">
      <c r="A15" s="649" t="s">
        <v>582</v>
      </c>
      <c r="B15" s="650" t="s">
        <v>1835</v>
      </c>
      <c r="C15" s="650" t="s">
        <v>1187</v>
      </c>
      <c r="D15" s="650" t="s">
        <v>1188</v>
      </c>
      <c r="E15" s="650" t="s">
        <v>1189</v>
      </c>
      <c r="F15" s="653"/>
      <c r="G15" s="653"/>
      <c r="H15" s="666">
        <v>0</v>
      </c>
      <c r="I15" s="653">
        <v>1</v>
      </c>
      <c r="J15" s="653">
        <v>41.6</v>
      </c>
      <c r="K15" s="666">
        <v>1</v>
      </c>
      <c r="L15" s="653">
        <v>1</v>
      </c>
      <c r="M15" s="654">
        <v>41.6</v>
      </c>
    </row>
    <row r="16" spans="1:13" ht="14.4" customHeight="1" x14ac:dyDescent="0.3">
      <c r="A16" s="649" t="s">
        <v>582</v>
      </c>
      <c r="B16" s="650" t="s">
        <v>1836</v>
      </c>
      <c r="C16" s="650" t="s">
        <v>1156</v>
      </c>
      <c r="D16" s="650" t="s">
        <v>1157</v>
      </c>
      <c r="E16" s="650" t="s">
        <v>1158</v>
      </c>
      <c r="F16" s="653"/>
      <c r="G16" s="653"/>
      <c r="H16" s="666">
        <v>0</v>
      </c>
      <c r="I16" s="653">
        <v>1</v>
      </c>
      <c r="J16" s="653">
        <v>65.459999999999994</v>
      </c>
      <c r="K16" s="666">
        <v>1</v>
      </c>
      <c r="L16" s="653">
        <v>1</v>
      </c>
      <c r="M16" s="654">
        <v>65.459999999999994</v>
      </c>
    </row>
    <row r="17" spans="1:13" ht="14.4" customHeight="1" x14ac:dyDescent="0.3">
      <c r="A17" s="649" t="s">
        <v>582</v>
      </c>
      <c r="B17" s="650" t="s">
        <v>1837</v>
      </c>
      <c r="C17" s="650" t="s">
        <v>1153</v>
      </c>
      <c r="D17" s="650" t="s">
        <v>1154</v>
      </c>
      <c r="E17" s="650" t="s">
        <v>902</v>
      </c>
      <c r="F17" s="653"/>
      <c r="G17" s="653"/>
      <c r="H17" s="666">
        <v>0</v>
      </c>
      <c r="I17" s="653">
        <v>1</v>
      </c>
      <c r="J17" s="653">
        <v>96.119999999999976</v>
      </c>
      <c r="K17" s="666">
        <v>1</v>
      </c>
      <c r="L17" s="653">
        <v>1</v>
      </c>
      <c r="M17" s="654">
        <v>96.119999999999976</v>
      </c>
    </row>
    <row r="18" spans="1:13" ht="14.4" customHeight="1" x14ac:dyDescent="0.3">
      <c r="A18" s="649" t="s">
        <v>582</v>
      </c>
      <c r="B18" s="650" t="s">
        <v>1838</v>
      </c>
      <c r="C18" s="650" t="s">
        <v>1133</v>
      </c>
      <c r="D18" s="650" t="s">
        <v>1839</v>
      </c>
      <c r="E18" s="650" t="s">
        <v>810</v>
      </c>
      <c r="F18" s="653"/>
      <c r="G18" s="653"/>
      <c r="H18" s="666">
        <v>0</v>
      </c>
      <c r="I18" s="653">
        <v>1</v>
      </c>
      <c r="J18" s="653">
        <v>98.45</v>
      </c>
      <c r="K18" s="666">
        <v>1</v>
      </c>
      <c r="L18" s="653">
        <v>1</v>
      </c>
      <c r="M18" s="654">
        <v>98.45</v>
      </c>
    </row>
    <row r="19" spans="1:13" ht="14.4" customHeight="1" x14ac:dyDescent="0.3">
      <c r="A19" s="649" t="s">
        <v>582</v>
      </c>
      <c r="B19" s="650" t="s">
        <v>1840</v>
      </c>
      <c r="C19" s="650" t="s">
        <v>1149</v>
      </c>
      <c r="D19" s="650" t="s">
        <v>1150</v>
      </c>
      <c r="E19" s="650" t="s">
        <v>1151</v>
      </c>
      <c r="F19" s="653"/>
      <c r="G19" s="653"/>
      <c r="H19" s="666">
        <v>0</v>
      </c>
      <c r="I19" s="653">
        <v>2</v>
      </c>
      <c r="J19" s="653">
        <v>205.09964467128199</v>
      </c>
      <c r="K19" s="666">
        <v>1</v>
      </c>
      <c r="L19" s="653">
        <v>2</v>
      </c>
      <c r="M19" s="654">
        <v>205.09964467128199</v>
      </c>
    </row>
    <row r="20" spans="1:13" ht="14.4" customHeight="1" x14ac:dyDescent="0.3">
      <c r="A20" s="649" t="s">
        <v>582</v>
      </c>
      <c r="B20" s="650" t="s">
        <v>1840</v>
      </c>
      <c r="C20" s="650" t="s">
        <v>1213</v>
      </c>
      <c r="D20" s="650" t="s">
        <v>1150</v>
      </c>
      <c r="E20" s="650" t="s">
        <v>1841</v>
      </c>
      <c r="F20" s="653"/>
      <c r="G20" s="653"/>
      <c r="H20" s="666">
        <v>0</v>
      </c>
      <c r="I20" s="653">
        <v>1</v>
      </c>
      <c r="J20" s="653">
        <v>129.52000000000001</v>
      </c>
      <c r="K20" s="666">
        <v>1</v>
      </c>
      <c r="L20" s="653">
        <v>1</v>
      </c>
      <c r="M20" s="654">
        <v>129.52000000000001</v>
      </c>
    </row>
    <row r="21" spans="1:13" ht="14.4" customHeight="1" x14ac:dyDescent="0.3">
      <c r="A21" s="649" t="s">
        <v>582</v>
      </c>
      <c r="B21" s="650" t="s">
        <v>1842</v>
      </c>
      <c r="C21" s="650" t="s">
        <v>1110</v>
      </c>
      <c r="D21" s="650" t="s">
        <v>1111</v>
      </c>
      <c r="E21" s="650" t="s">
        <v>810</v>
      </c>
      <c r="F21" s="653"/>
      <c r="G21" s="653"/>
      <c r="H21" s="666">
        <v>0</v>
      </c>
      <c r="I21" s="653">
        <v>1</v>
      </c>
      <c r="J21" s="653">
        <v>49.549999999999983</v>
      </c>
      <c r="K21" s="666">
        <v>1</v>
      </c>
      <c r="L21" s="653">
        <v>1</v>
      </c>
      <c r="M21" s="654">
        <v>49.549999999999983</v>
      </c>
    </row>
    <row r="22" spans="1:13" ht="14.4" customHeight="1" x14ac:dyDescent="0.3">
      <c r="A22" s="649" t="s">
        <v>582</v>
      </c>
      <c r="B22" s="650" t="s">
        <v>1843</v>
      </c>
      <c r="C22" s="650" t="s">
        <v>1141</v>
      </c>
      <c r="D22" s="650" t="s">
        <v>1844</v>
      </c>
      <c r="E22" s="650" t="s">
        <v>1185</v>
      </c>
      <c r="F22" s="653"/>
      <c r="G22" s="653"/>
      <c r="H22" s="666">
        <v>0</v>
      </c>
      <c r="I22" s="653">
        <v>2</v>
      </c>
      <c r="J22" s="653">
        <v>98.100323859052921</v>
      </c>
      <c r="K22" s="666">
        <v>1</v>
      </c>
      <c r="L22" s="653">
        <v>2</v>
      </c>
      <c r="M22" s="654">
        <v>98.100323859052921</v>
      </c>
    </row>
    <row r="23" spans="1:13" ht="14.4" customHeight="1" x14ac:dyDescent="0.3">
      <c r="A23" s="649" t="s">
        <v>582</v>
      </c>
      <c r="B23" s="650" t="s">
        <v>1843</v>
      </c>
      <c r="C23" s="650" t="s">
        <v>1145</v>
      </c>
      <c r="D23" s="650" t="s">
        <v>1845</v>
      </c>
      <c r="E23" s="650" t="s">
        <v>802</v>
      </c>
      <c r="F23" s="653"/>
      <c r="G23" s="653"/>
      <c r="H23" s="666">
        <v>0</v>
      </c>
      <c r="I23" s="653">
        <v>6</v>
      </c>
      <c r="J23" s="653">
        <v>588.06071145511282</v>
      </c>
      <c r="K23" s="666">
        <v>1</v>
      </c>
      <c r="L23" s="653">
        <v>6</v>
      </c>
      <c r="M23" s="654">
        <v>588.06071145511282</v>
      </c>
    </row>
    <row r="24" spans="1:13" ht="14.4" customHeight="1" x14ac:dyDescent="0.3">
      <c r="A24" s="649" t="s">
        <v>582</v>
      </c>
      <c r="B24" s="650" t="s">
        <v>1846</v>
      </c>
      <c r="C24" s="650" t="s">
        <v>1209</v>
      </c>
      <c r="D24" s="650" t="s">
        <v>1210</v>
      </c>
      <c r="E24" s="650" t="s">
        <v>1211</v>
      </c>
      <c r="F24" s="653"/>
      <c r="G24" s="653"/>
      <c r="H24" s="666">
        <v>0</v>
      </c>
      <c r="I24" s="653">
        <v>1</v>
      </c>
      <c r="J24" s="653">
        <v>550.61000000000013</v>
      </c>
      <c r="K24" s="666">
        <v>1</v>
      </c>
      <c r="L24" s="653">
        <v>1</v>
      </c>
      <c r="M24" s="654">
        <v>550.61000000000013</v>
      </c>
    </row>
    <row r="25" spans="1:13" ht="14.4" customHeight="1" x14ac:dyDescent="0.3">
      <c r="A25" s="649" t="s">
        <v>582</v>
      </c>
      <c r="B25" s="650" t="s">
        <v>1847</v>
      </c>
      <c r="C25" s="650" t="s">
        <v>1198</v>
      </c>
      <c r="D25" s="650" t="s">
        <v>1848</v>
      </c>
      <c r="E25" s="650" t="s">
        <v>1849</v>
      </c>
      <c r="F25" s="653"/>
      <c r="G25" s="653"/>
      <c r="H25" s="666">
        <v>0</v>
      </c>
      <c r="I25" s="653">
        <v>3</v>
      </c>
      <c r="J25" s="653">
        <v>201.03000000000003</v>
      </c>
      <c r="K25" s="666">
        <v>1</v>
      </c>
      <c r="L25" s="653">
        <v>3</v>
      </c>
      <c r="M25" s="654">
        <v>201.03000000000003</v>
      </c>
    </row>
    <row r="26" spans="1:13" ht="14.4" customHeight="1" x14ac:dyDescent="0.3">
      <c r="A26" s="649" t="s">
        <v>582</v>
      </c>
      <c r="B26" s="650" t="s">
        <v>1847</v>
      </c>
      <c r="C26" s="650" t="s">
        <v>1202</v>
      </c>
      <c r="D26" s="650" t="s">
        <v>1848</v>
      </c>
      <c r="E26" s="650" t="s">
        <v>1850</v>
      </c>
      <c r="F26" s="653"/>
      <c r="G26" s="653"/>
      <c r="H26" s="666">
        <v>0</v>
      </c>
      <c r="I26" s="653">
        <v>3</v>
      </c>
      <c r="J26" s="653">
        <v>1114.526738149304</v>
      </c>
      <c r="K26" s="666">
        <v>1</v>
      </c>
      <c r="L26" s="653">
        <v>3</v>
      </c>
      <c r="M26" s="654">
        <v>1114.526738149304</v>
      </c>
    </row>
    <row r="27" spans="1:13" ht="14.4" customHeight="1" x14ac:dyDescent="0.3">
      <c r="A27" s="649" t="s">
        <v>582</v>
      </c>
      <c r="B27" s="650" t="s">
        <v>1851</v>
      </c>
      <c r="C27" s="650" t="s">
        <v>601</v>
      </c>
      <c r="D27" s="650" t="s">
        <v>602</v>
      </c>
      <c r="E27" s="650" t="s">
        <v>603</v>
      </c>
      <c r="F27" s="653">
        <v>1</v>
      </c>
      <c r="G27" s="653">
        <v>49.89</v>
      </c>
      <c r="H27" s="666">
        <v>1</v>
      </c>
      <c r="I27" s="653"/>
      <c r="J27" s="653"/>
      <c r="K27" s="666">
        <v>0</v>
      </c>
      <c r="L27" s="653">
        <v>1</v>
      </c>
      <c r="M27" s="654">
        <v>49.89</v>
      </c>
    </row>
    <row r="28" spans="1:13" ht="14.4" customHeight="1" x14ac:dyDescent="0.3">
      <c r="A28" s="649" t="s">
        <v>582</v>
      </c>
      <c r="B28" s="650" t="s">
        <v>1852</v>
      </c>
      <c r="C28" s="650" t="s">
        <v>1331</v>
      </c>
      <c r="D28" s="650" t="s">
        <v>1332</v>
      </c>
      <c r="E28" s="650" t="s">
        <v>1333</v>
      </c>
      <c r="F28" s="653"/>
      <c r="G28" s="653"/>
      <c r="H28" s="666">
        <v>0</v>
      </c>
      <c r="I28" s="653">
        <v>0.6</v>
      </c>
      <c r="J28" s="653">
        <v>7553.0470000000005</v>
      </c>
      <c r="K28" s="666">
        <v>1</v>
      </c>
      <c r="L28" s="653">
        <v>0.6</v>
      </c>
      <c r="M28" s="654">
        <v>7553.0470000000005</v>
      </c>
    </row>
    <row r="29" spans="1:13" ht="14.4" customHeight="1" x14ac:dyDescent="0.3">
      <c r="A29" s="649" t="s">
        <v>582</v>
      </c>
      <c r="B29" s="650" t="s">
        <v>1853</v>
      </c>
      <c r="C29" s="650" t="s">
        <v>1306</v>
      </c>
      <c r="D29" s="650" t="s">
        <v>1253</v>
      </c>
      <c r="E29" s="650" t="s">
        <v>1307</v>
      </c>
      <c r="F29" s="653"/>
      <c r="G29" s="653"/>
      <c r="H29" s="666">
        <v>0</v>
      </c>
      <c r="I29" s="653">
        <v>670</v>
      </c>
      <c r="J29" s="653">
        <v>30713.136676354734</v>
      </c>
      <c r="K29" s="666">
        <v>1</v>
      </c>
      <c r="L29" s="653">
        <v>670</v>
      </c>
      <c r="M29" s="654">
        <v>30713.136676354734</v>
      </c>
    </row>
    <row r="30" spans="1:13" ht="14.4" customHeight="1" x14ac:dyDescent="0.3">
      <c r="A30" s="649" t="s">
        <v>582</v>
      </c>
      <c r="B30" s="650" t="s">
        <v>1854</v>
      </c>
      <c r="C30" s="650" t="s">
        <v>1240</v>
      </c>
      <c r="D30" s="650" t="s">
        <v>1855</v>
      </c>
      <c r="E30" s="650" t="s">
        <v>1856</v>
      </c>
      <c r="F30" s="653"/>
      <c r="G30" s="653"/>
      <c r="H30" s="666">
        <v>0</v>
      </c>
      <c r="I30" s="653">
        <v>10</v>
      </c>
      <c r="J30" s="653">
        <v>1489.6992229607476</v>
      </c>
      <c r="K30" s="666">
        <v>1</v>
      </c>
      <c r="L30" s="653">
        <v>10</v>
      </c>
      <c r="M30" s="654">
        <v>1489.6992229607476</v>
      </c>
    </row>
    <row r="31" spans="1:13" ht="14.4" customHeight="1" x14ac:dyDescent="0.3">
      <c r="A31" s="649" t="s">
        <v>582</v>
      </c>
      <c r="B31" s="650" t="s">
        <v>1854</v>
      </c>
      <c r="C31" s="650" t="s">
        <v>1260</v>
      </c>
      <c r="D31" s="650" t="s">
        <v>1857</v>
      </c>
      <c r="E31" s="650" t="s">
        <v>1858</v>
      </c>
      <c r="F31" s="653"/>
      <c r="G31" s="653"/>
      <c r="H31" s="666">
        <v>0</v>
      </c>
      <c r="I31" s="653">
        <v>52.2</v>
      </c>
      <c r="J31" s="653">
        <v>5643.0579119467002</v>
      </c>
      <c r="K31" s="666">
        <v>1</v>
      </c>
      <c r="L31" s="653">
        <v>52.2</v>
      </c>
      <c r="M31" s="654">
        <v>5643.0579119467002</v>
      </c>
    </row>
    <row r="32" spans="1:13" ht="14.4" customHeight="1" x14ac:dyDescent="0.3">
      <c r="A32" s="649" t="s">
        <v>582</v>
      </c>
      <c r="B32" s="650" t="s">
        <v>1854</v>
      </c>
      <c r="C32" s="650" t="s">
        <v>1268</v>
      </c>
      <c r="D32" s="650" t="s">
        <v>1859</v>
      </c>
      <c r="E32" s="650" t="s">
        <v>1860</v>
      </c>
      <c r="F32" s="653"/>
      <c r="G32" s="653"/>
      <c r="H32" s="666">
        <v>0</v>
      </c>
      <c r="I32" s="653">
        <v>8</v>
      </c>
      <c r="J32" s="653">
        <v>936.50840151102807</v>
      </c>
      <c r="K32" s="666">
        <v>1</v>
      </c>
      <c r="L32" s="653">
        <v>8</v>
      </c>
      <c r="M32" s="654">
        <v>936.50840151102807</v>
      </c>
    </row>
    <row r="33" spans="1:13" ht="14.4" customHeight="1" x14ac:dyDescent="0.3">
      <c r="A33" s="649" t="s">
        <v>582</v>
      </c>
      <c r="B33" s="650" t="s">
        <v>1861</v>
      </c>
      <c r="C33" s="650" t="s">
        <v>1316</v>
      </c>
      <c r="D33" s="650" t="s">
        <v>1317</v>
      </c>
      <c r="E33" s="650" t="s">
        <v>1862</v>
      </c>
      <c r="F33" s="653"/>
      <c r="G33" s="653"/>
      <c r="H33" s="666">
        <v>0</v>
      </c>
      <c r="I33" s="653">
        <v>72.400000000000006</v>
      </c>
      <c r="J33" s="653">
        <v>15619.317827720552</v>
      </c>
      <c r="K33" s="666">
        <v>1</v>
      </c>
      <c r="L33" s="653">
        <v>72.400000000000006</v>
      </c>
      <c r="M33" s="654">
        <v>15619.317827720552</v>
      </c>
    </row>
    <row r="34" spans="1:13" ht="14.4" customHeight="1" x14ac:dyDescent="0.3">
      <c r="A34" s="649" t="s">
        <v>582</v>
      </c>
      <c r="B34" s="650" t="s">
        <v>1863</v>
      </c>
      <c r="C34" s="650" t="s">
        <v>1309</v>
      </c>
      <c r="D34" s="650" t="s">
        <v>1310</v>
      </c>
      <c r="E34" s="650" t="s">
        <v>1864</v>
      </c>
      <c r="F34" s="653"/>
      <c r="G34" s="653"/>
      <c r="H34" s="666">
        <v>0</v>
      </c>
      <c r="I34" s="653">
        <v>4</v>
      </c>
      <c r="J34" s="653">
        <v>552.90040118356535</v>
      </c>
      <c r="K34" s="666">
        <v>1</v>
      </c>
      <c r="L34" s="653">
        <v>4</v>
      </c>
      <c r="M34" s="654">
        <v>552.90040118356535</v>
      </c>
    </row>
    <row r="35" spans="1:13" ht="14.4" customHeight="1" x14ac:dyDescent="0.3">
      <c r="A35" s="649" t="s">
        <v>582</v>
      </c>
      <c r="B35" s="650" t="s">
        <v>1863</v>
      </c>
      <c r="C35" s="650" t="s">
        <v>1319</v>
      </c>
      <c r="D35" s="650" t="s">
        <v>1865</v>
      </c>
      <c r="E35" s="650" t="s">
        <v>1307</v>
      </c>
      <c r="F35" s="653"/>
      <c r="G35" s="653"/>
      <c r="H35" s="666">
        <v>0</v>
      </c>
      <c r="I35" s="653">
        <v>10</v>
      </c>
      <c r="J35" s="653">
        <v>752.20084672356143</v>
      </c>
      <c r="K35" s="666">
        <v>1</v>
      </c>
      <c r="L35" s="653">
        <v>10</v>
      </c>
      <c r="M35" s="654">
        <v>752.20084672356143</v>
      </c>
    </row>
    <row r="36" spans="1:13" ht="14.4" customHeight="1" x14ac:dyDescent="0.3">
      <c r="A36" s="649" t="s">
        <v>582</v>
      </c>
      <c r="B36" s="650" t="s">
        <v>1866</v>
      </c>
      <c r="C36" s="650" t="s">
        <v>1295</v>
      </c>
      <c r="D36" s="650" t="s">
        <v>1296</v>
      </c>
      <c r="E36" s="650" t="s">
        <v>1297</v>
      </c>
      <c r="F36" s="653"/>
      <c r="G36" s="653"/>
      <c r="H36" s="666">
        <v>0</v>
      </c>
      <c r="I36" s="653">
        <v>1.6</v>
      </c>
      <c r="J36" s="653">
        <v>2392.0000000000005</v>
      </c>
      <c r="K36" s="666">
        <v>1</v>
      </c>
      <c r="L36" s="653">
        <v>1.6</v>
      </c>
      <c r="M36" s="654">
        <v>2392.0000000000005</v>
      </c>
    </row>
    <row r="37" spans="1:13" ht="14.4" customHeight="1" x14ac:dyDescent="0.3">
      <c r="A37" s="649" t="s">
        <v>582</v>
      </c>
      <c r="B37" s="650" t="s">
        <v>1867</v>
      </c>
      <c r="C37" s="650" t="s">
        <v>1327</v>
      </c>
      <c r="D37" s="650" t="s">
        <v>1328</v>
      </c>
      <c r="E37" s="650" t="s">
        <v>1329</v>
      </c>
      <c r="F37" s="653"/>
      <c r="G37" s="653"/>
      <c r="H37" s="666">
        <v>0</v>
      </c>
      <c r="I37" s="653">
        <v>2</v>
      </c>
      <c r="J37" s="653">
        <v>120.05999999999999</v>
      </c>
      <c r="K37" s="666">
        <v>1</v>
      </c>
      <c r="L37" s="653">
        <v>2</v>
      </c>
      <c r="M37" s="654">
        <v>120.05999999999999</v>
      </c>
    </row>
    <row r="38" spans="1:13" ht="14.4" customHeight="1" x14ac:dyDescent="0.3">
      <c r="A38" s="649" t="s">
        <v>582</v>
      </c>
      <c r="B38" s="650" t="s">
        <v>1868</v>
      </c>
      <c r="C38" s="650" t="s">
        <v>1323</v>
      </c>
      <c r="D38" s="650" t="s">
        <v>1324</v>
      </c>
      <c r="E38" s="650" t="s">
        <v>1325</v>
      </c>
      <c r="F38" s="653"/>
      <c r="G38" s="653"/>
      <c r="H38" s="666">
        <v>0</v>
      </c>
      <c r="I38" s="653">
        <v>16</v>
      </c>
      <c r="J38" s="653">
        <v>1670.7196997392798</v>
      </c>
      <c r="K38" s="666">
        <v>1</v>
      </c>
      <c r="L38" s="653">
        <v>16</v>
      </c>
      <c r="M38" s="654">
        <v>1670.7196997392798</v>
      </c>
    </row>
    <row r="39" spans="1:13" ht="14.4" customHeight="1" x14ac:dyDescent="0.3">
      <c r="A39" s="649" t="s">
        <v>582</v>
      </c>
      <c r="B39" s="650" t="s">
        <v>1868</v>
      </c>
      <c r="C39" s="650" t="s">
        <v>1302</v>
      </c>
      <c r="D39" s="650" t="s">
        <v>1869</v>
      </c>
      <c r="E39" s="650" t="s">
        <v>1870</v>
      </c>
      <c r="F39" s="653"/>
      <c r="G39" s="653"/>
      <c r="H39" s="666">
        <v>0</v>
      </c>
      <c r="I39" s="653">
        <v>435</v>
      </c>
      <c r="J39" s="653">
        <v>38516.402301548449</v>
      </c>
      <c r="K39" s="666">
        <v>1</v>
      </c>
      <c r="L39" s="653">
        <v>435</v>
      </c>
      <c r="M39" s="654">
        <v>38516.402301548449</v>
      </c>
    </row>
    <row r="40" spans="1:13" ht="14.4" customHeight="1" x14ac:dyDescent="0.3">
      <c r="A40" s="649" t="s">
        <v>582</v>
      </c>
      <c r="B40" s="650" t="s">
        <v>1871</v>
      </c>
      <c r="C40" s="650" t="s">
        <v>1313</v>
      </c>
      <c r="D40" s="650" t="s">
        <v>1314</v>
      </c>
      <c r="E40" s="650" t="s">
        <v>1864</v>
      </c>
      <c r="F40" s="653"/>
      <c r="G40" s="653"/>
      <c r="H40" s="666">
        <v>0</v>
      </c>
      <c r="I40" s="653">
        <v>9</v>
      </c>
      <c r="J40" s="653">
        <v>516.32989002133991</v>
      </c>
      <c r="K40" s="666">
        <v>1</v>
      </c>
      <c r="L40" s="653">
        <v>9</v>
      </c>
      <c r="M40" s="654">
        <v>516.32989002133991</v>
      </c>
    </row>
    <row r="41" spans="1:13" ht="14.4" customHeight="1" x14ac:dyDescent="0.3">
      <c r="A41" s="649" t="s">
        <v>582</v>
      </c>
      <c r="B41" s="650" t="s">
        <v>1872</v>
      </c>
      <c r="C41" s="650" t="s">
        <v>1276</v>
      </c>
      <c r="D41" s="650" t="s">
        <v>1873</v>
      </c>
      <c r="E41" s="650" t="s">
        <v>1300</v>
      </c>
      <c r="F41" s="653"/>
      <c r="G41" s="653"/>
      <c r="H41" s="666">
        <v>0</v>
      </c>
      <c r="I41" s="653">
        <v>66</v>
      </c>
      <c r="J41" s="653">
        <v>15548.517861128492</v>
      </c>
      <c r="K41" s="666">
        <v>1</v>
      </c>
      <c r="L41" s="653">
        <v>66</v>
      </c>
      <c r="M41" s="654">
        <v>15548.517861128492</v>
      </c>
    </row>
    <row r="42" spans="1:13" ht="14.4" customHeight="1" x14ac:dyDescent="0.3">
      <c r="A42" s="649" t="s">
        <v>582</v>
      </c>
      <c r="B42" s="650" t="s">
        <v>1874</v>
      </c>
      <c r="C42" s="650" t="s">
        <v>1352</v>
      </c>
      <c r="D42" s="650" t="s">
        <v>1875</v>
      </c>
      <c r="E42" s="650" t="s">
        <v>1876</v>
      </c>
      <c r="F42" s="653"/>
      <c r="G42" s="653"/>
      <c r="H42" s="666">
        <v>0</v>
      </c>
      <c r="I42" s="653">
        <v>5</v>
      </c>
      <c r="J42" s="653">
        <v>157.95000000000005</v>
      </c>
      <c r="K42" s="666">
        <v>1</v>
      </c>
      <c r="L42" s="653">
        <v>5</v>
      </c>
      <c r="M42" s="654">
        <v>157.95000000000005</v>
      </c>
    </row>
    <row r="43" spans="1:13" ht="14.4" customHeight="1" x14ac:dyDescent="0.3">
      <c r="A43" s="649" t="s">
        <v>582</v>
      </c>
      <c r="B43" s="650" t="s">
        <v>1877</v>
      </c>
      <c r="C43" s="650" t="s">
        <v>1160</v>
      </c>
      <c r="D43" s="650" t="s">
        <v>1103</v>
      </c>
      <c r="E43" s="650" t="s">
        <v>1878</v>
      </c>
      <c r="F43" s="653"/>
      <c r="G43" s="653"/>
      <c r="H43" s="666">
        <v>0</v>
      </c>
      <c r="I43" s="653">
        <v>19</v>
      </c>
      <c r="J43" s="653">
        <v>1400.1785379719374</v>
      </c>
      <c r="K43" s="666">
        <v>1</v>
      </c>
      <c r="L43" s="653">
        <v>19</v>
      </c>
      <c r="M43" s="654">
        <v>1400.1785379719374</v>
      </c>
    </row>
    <row r="44" spans="1:13" ht="14.4" customHeight="1" x14ac:dyDescent="0.3">
      <c r="A44" s="649" t="s">
        <v>582</v>
      </c>
      <c r="B44" s="650" t="s">
        <v>1877</v>
      </c>
      <c r="C44" s="650" t="s">
        <v>1102</v>
      </c>
      <c r="D44" s="650" t="s">
        <v>1103</v>
      </c>
      <c r="E44" s="650" t="s">
        <v>1879</v>
      </c>
      <c r="F44" s="653"/>
      <c r="G44" s="653"/>
      <c r="H44" s="666">
        <v>0</v>
      </c>
      <c r="I44" s="653">
        <v>187</v>
      </c>
      <c r="J44" s="653">
        <v>23927.902952981411</v>
      </c>
      <c r="K44" s="666">
        <v>1</v>
      </c>
      <c r="L44" s="653">
        <v>187</v>
      </c>
      <c r="M44" s="654">
        <v>23927.902952981411</v>
      </c>
    </row>
    <row r="45" spans="1:13" ht="14.4" customHeight="1" x14ac:dyDescent="0.3">
      <c r="A45" s="649" t="s">
        <v>582</v>
      </c>
      <c r="B45" s="650" t="s">
        <v>1880</v>
      </c>
      <c r="C45" s="650" t="s">
        <v>1117</v>
      </c>
      <c r="D45" s="650" t="s">
        <v>1118</v>
      </c>
      <c r="E45" s="650" t="s">
        <v>1119</v>
      </c>
      <c r="F45" s="653"/>
      <c r="G45" s="653"/>
      <c r="H45" s="666">
        <v>0</v>
      </c>
      <c r="I45" s="653">
        <v>1</v>
      </c>
      <c r="J45" s="653">
        <v>61.339758840882247</v>
      </c>
      <c r="K45" s="666">
        <v>1</v>
      </c>
      <c r="L45" s="653">
        <v>1</v>
      </c>
      <c r="M45" s="654">
        <v>61.339758840882247</v>
      </c>
    </row>
    <row r="46" spans="1:13" ht="14.4" customHeight="1" x14ac:dyDescent="0.3">
      <c r="A46" s="649" t="s">
        <v>582</v>
      </c>
      <c r="B46" s="650" t="s">
        <v>1880</v>
      </c>
      <c r="C46" s="650" t="s">
        <v>1129</v>
      </c>
      <c r="D46" s="650" t="s">
        <v>1130</v>
      </c>
      <c r="E46" s="650" t="s">
        <v>1881</v>
      </c>
      <c r="F46" s="653"/>
      <c r="G46" s="653"/>
      <c r="H46" s="666">
        <v>0</v>
      </c>
      <c r="I46" s="653">
        <v>26</v>
      </c>
      <c r="J46" s="653">
        <v>894.46129339741969</v>
      </c>
      <c r="K46" s="666">
        <v>1</v>
      </c>
      <c r="L46" s="653">
        <v>26</v>
      </c>
      <c r="M46" s="654">
        <v>894.46129339741969</v>
      </c>
    </row>
    <row r="47" spans="1:13" ht="14.4" customHeight="1" x14ac:dyDescent="0.3">
      <c r="A47" s="649" t="s">
        <v>582</v>
      </c>
      <c r="B47" s="650" t="s">
        <v>1882</v>
      </c>
      <c r="C47" s="650" t="s">
        <v>1171</v>
      </c>
      <c r="D47" s="650" t="s">
        <v>1883</v>
      </c>
      <c r="E47" s="650" t="s">
        <v>1884</v>
      </c>
      <c r="F47" s="653"/>
      <c r="G47" s="653"/>
      <c r="H47" s="666">
        <v>0</v>
      </c>
      <c r="I47" s="653">
        <v>1</v>
      </c>
      <c r="J47" s="653">
        <v>102.89000000000001</v>
      </c>
      <c r="K47" s="666">
        <v>1</v>
      </c>
      <c r="L47" s="653">
        <v>1</v>
      </c>
      <c r="M47" s="654">
        <v>102.89000000000001</v>
      </c>
    </row>
    <row r="48" spans="1:13" ht="14.4" customHeight="1" x14ac:dyDescent="0.3">
      <c r="A48" s="649" t="s">
        <v>582</v>
      </c>
      <c r="B48" s="650" t="s">
        <v>1885</v>
      </c>
      <c r="C48" s="650" t="s">
        <v>1137</v>
      </c>
      <c r="D48" s="650" t="s">
        <v>1886</v>
      </c>
      <c r="E48" s="650" t="s">
        <v>1887</v>
      </c>
      <c r="F48" s="653"/>
      <c r="G48" s="653"/>
      <c r="H48" s="666">
        <v>0</v>
      </c>
      <c r="I48" s="653">
        <v>2</v>
      </c>
      <c r="J48" s="653">
        <v>94.570000000000007</v>
      </c>
      <c r="K48" s="666">
        <v>1</v>
      </c>
      <c r="L48" s="653">
        <v>2</v>
      </c>
      <c r="M48" s="654">
        <v>94.570000000000007</v>
      </c>
    </row>
    <row r="49" spans="1:13" ht="14.4" customHeight="1" x14ac:dyDescent="0.3">
      <c r="A49" s="649" t="s">
        <v>582</v>
      </c>
      <c r="B49" s="650" t="s">
        <v>1888</v>
      </c>
      <c r="C49" s="650" t="s">
        <v>1163</v>
      </c>
      <c r="D49" s="650" t="s">
        <v>1164</v>
      </c>
      <c r="E49" s="650" t="s">
        <v>1889</v>
      </c>
      <c r="F49" s="653"/>
      <c r="G49" s="653"/>
      <c r="H49" s="666">
        <v>0</v>
      </c>
      <c r="I49" s="653">
        <v>1</v>
      </c>
      <c r="J49" s="653">
        <v>121.54</v>
      </c>
      <c r="K49" s="666">
        <v>1</v>
      </c>
      <c r="L49" s="653">
        <v>1</v>
      </c>
      <c r="M49" s="654">
        <v>121.54</v>
      </c>
    </row>
    <row r="50" spans="1:13" ht="14.4" customHeight="1" x14ac:dyDescent="0.3">
      <c r="A50" s="649" t="s">
        <v>582</v>
      </c>
      <c r="B50" s="650" t="s">
        <v>1890</v>
      </c>
      <c r="C50" s="650" t="s">
        <v>1205</v>
      </c>
      <c r="D50" s="650" t="s">
        <v>1891</v>
      </c>
      <c r="E50" s="650" t="s">
        <v>1892</v>
      </c>
      <c r="F50" s="653"/>
      <c r="G50" s="653"/>
      <c r="H50" s="666">
        <v>0</v>
      </c>
      <c r="I50" s="653">
        <v>1</v>
      </c>
      <c r="J50" s="653">
        <v>96.55</v>
      </c>
      <c r="K50" s="666">
        <v>1</v>
      </c>
      <c r="L50" s="653">
        <v>1</v>
      </c>
      <c r="M50" s="654">
        <v>96.55</v>
      </c>
    </row>
    <row r="51" spans="1:13" ht="14.4" customHeight="1" x14ac:dyDescent="0.3">
      <c r="A51" s="649" t="s">
        <v>582</v>
      </c>
      <c r="B51" s="650" t="s">
        <v>1893</v>
      </c>
      <c r="C51" s="650" t="s">
        <v>1183</v>
      </c>
      <c r="D51" s="650" t="s">
        <v>1184</v>
      </c>
      <c r="E51" s="650" t="s">
        <v>1185</v>
      </c>
      <c r="F51" s="653"/>
      <c r="G51" s="653"/>
      <c r="H51" s="666">
        <v>0</v>
      </c>
      <c r="I51" s="653">
        <v>3</v>
      </c>
      <c r="J51" s="653">
        <v>368.79017235161723</v>
      </c>
      <c r="K51" s="666">
        <v>1</v>
      </c>
      <c r="L51" s="653">
        <v>3</v>
      </c>
      <c r="M51" s="654">
        <v>368.79017235161723</v>
      </c>
    </row>
    <row r="52" spans="1:13" ht="14.4" customHeight="1" x14ac:dyDescent="0.3">
      <c r="A52" s="649" t="s">
        <v>582</v>
      </c>
      <c r="B52" s="650" t="s">
        <v>1894</v>
      </c>
      <c r="C52" s="650" t="s">
        <v>1179</v>
      </c>
      <c r="D52" s="650" t="s">
        <v>1180</v>
      </c>
      <c r="E52" s="650" t="s">
        <v>1181</v>
      </c>
      <c r="F52" s="653"/>
      <c r="G52" s="653"/>
      <c r="H52" s="666">
        <v>0</v>
      </c>
      <c r="I52" s="653">
        <v>1</v>
      </c>
      <c r="J52" s="653">
        <v>103.35</v>
      </c>
      <c r="K52" s="666">
        <v>1</v>
      </c>
      <c r="L52" s="653">
        <v>1</v>
      </c>
      <c r="M52" s="654">
        <v>103.35</v>
      </c>
    </row>
    <row r="53" spans="1:13" ht="14.4" customHeight="1" x14ac:dyDescent="0.3">
      <c r="A53" s="649" t="s">
        <v>582</v>
      </c>
      <c r="B53" s="650" t="s">
        <v>1895</v>
      </c>
      <c r="C53" s="650" t="s">
        <v>1224</v>
      </c>
      <c r="D53" s="650" t="s">
        <v>1225</v>
      </c>
      <c r="E53" s="650" t="s">
        <v>1226</v>
      </c>
      <c r="F53" s="653"/>
      <c r="G53" s="653"/>
      <c r="H53" s="666">
        <v>0</v>
      </c>
      <c r="I53" s="653">
        <v>5</v>
      </c>
      <c r="J53" s="653">
        <v>1388.2000000000003</v>
      </c>
      <c r="K53" s="666">
        <v>1</v>
      </c>
      <c r="L53" s="653">
        <v>5</v>
      </c>
      <c r="M53" s="654">
        <v>1388.2000000000003</v>
      </c>
    </row>
    <row r="54" spans="1:13" ht="14.4" customHeight="1" x14ac:dyDescent="0.3">
      <c r="A54" s="649" t="s">
        <v>590</v>
      </c>
      <c r="B54" s="650" t="s">
        <v>1896</v>
      </c>
      <c r="C54" s="650" t="s">
        <v>1452</v>
      </c>
      <c r="D54" s="650" t="s">
        <v>1453</v>
      </c>
      <c r="E54" s="650" t="s">
        <v>1454</v>
      </c>
      <c r="F54" s="653"/>
      <c r="G54" s="653"/>
      <c r="H54" s="666">
        <v>0</v>
      </c>
      <c r="I54" s="653">
        <v>12</v>
      </c>
      <c r="J54" s="653">
        <v>2014.44</v>
      </c>
      <c r="K54" s="666">
        <v>1</v>
      </c>
      <c r="L54" s="653">
        <v>12</v>
      </c>
      <c r="M54" s="654">
        <v>2014.44</v>
      </c>
    </row>
    <row r="55" spans="1:13" ht="14.4" customHeight="1" x14ac:dyDescent="0.3">
      <c r="A55" s="649" t="s">
        <v>590</v>
      </c>
      <c r="B55" s="650" t="s">
        <v>1822</v>
      </c>
      <c r="C55" s="650" t="s">
        <v>1645</v>
      </c>
      <c r="D55" s="650" t="s">
        <v>1646</v>
      </c>
      <c r="E55" s="650" t="s">
        <v>1897</v>
      </c>
      <c r="F55" s="653"/>
      <c r="G55" s="653"/>
      <c r="H55" s="666">
        <v>0</v>
      </c>
      <c r="I55" s="653">
        <v>1</v>
      </c>
      <c r="J55" s="653">
        <v>73.439529447004702</v>
      </c>
      <c r="K55" s="666">
        <v>1</v>
      </c>
      <c r="L55" s="653">
        <v>1</v>
      </c>
      <c r="M55" s="654">
        <v>73.439529447004702</v>
      </c>
    </row>
    <row r="56" spans="1:13" ht="14.4" customHeight="1" x14ac:dyDescent="0.3">
      <c r="A56" s="649" t="s">
        <v>590</v>
      </c>
      <c r="B56" s="650" t="s">
        <v>1822</v>
      </c>
      <c r="C56" s="650" t="s">
        <v>1167</v>
      </c>
      <c r="D56" s="650" t="s">
        <v>1168</v>
      </c>
      <c r="E56" s="650" t="s">
        <v>1169</v>
      </c>
      <c r="F56" s="653"/>
      <c r="G56" s="653"/>
      <c r="H56" s="666">
        <v>0</v>
      </c>
      <c r="I56" s="653">
        <v>230</v>
      </c>
      <c r="J56" s="653">
        <v>16319.091148314015</v>
      </c>
      <c r="K56" s="666">
        <v>1</v>
      </c>
      <c r="L56" s="653">
        <v>230</v>
      </c>
      <c r="M56" s="654">
        <v>16319.091148314015</v>
      </c>
    </row>
    <row r="57" spans="1:13" ht="14.4" customHeight="1" x14ac:dyDescent="0.3">
      <c r="A57" s="649" t="s">
        <v>590</v>
      </c>
      <c r="B57" s="650" t="s">
        <v>1898</v>
      </c>
      <c r="C57" s="650" t="s">
        <v>1641</v>
      </c>
      <c r="D57" s="650" t="s">
        <v>1642</v>
      </c>
      <c r="E57" s="650" t="s">
        <v>1643</v>
      </c>
      <c r="F57" s="653"/>
      <c r="G57" s="653"/>
      <c r="H57" s="666">
        <v>0</v>
      </c>
      <c r="I57" s="653">
        <v>3</v>
      </c>
      <c r="J57" s="653">
        <v>345.84</v>
      </c>
      <c r="K57" s="666">
        <v>1</v>
      </c>
      <c r="L57" s="653">
        <v>3</v>
      </c>
      <c r="M57" s="654">
        <v>345.84</v>
      </c>
    </row>
    <row r="58" spans="1:13" ht="14.4" customHeight="1" x14ac:dyDescent="0.3">
      <c r="A58" s="649" t="s">
        <v>590</v>
      </c>
      <c r="B58" s="650" t="s">
        <v>1899</v>
      </c>
      <c r="C58" s="650" t="s">
        <v>1681</v>
      </c>
      <c r="D58" s="650" t="s">
        <v>1682</v>
      </c>
      <c r="E58" s="650" t="s">
        <v>1683</v>
      </c>
      <c r="F58" s="653"/>
      <c r="G58" s="653"/>
      <c r="H58" s="666">
        <v>0</v>
      </c>
      <c r="I58" s="653">
        <v>2</v>
      </c>
      <c r="J58" s="653">
        <v>944.96000000000026</v>
      </c>
      <c r="K58" s="666">
        <v>1</v>
      </c>
      <c r="L58" s="653">
        <v>2</v>
      </c>
      <c r="M58" s="654">
        <v>944.96000000000026</v>
      </c>
    </row>
    <row r="59" spans="1:13" ht="14.4" customHeight="1" x14ac:dyDescent="0.3">
      <c r="A59" s="649" t="s">
        <v>590</v>
      </c>
      <c r="B59" s="650" t="s">
        <v>1900</v>
      </c>
      <c r="C59" s="650" t="s">
        <v>1677</v>
      </c>
      <c r="D59" s="650" t="s">
        <v>1678</v>
      </c>
      <c r="E59" s="650" t="s">
        <v>1679</v>
      </c>
      <c r="F59" s="653"/>
      <c r="G59" s="653"/>
      <c r="H59" s="666">
        <v>0</v>
      </c>
      <c r="I59" s="653">
        <v>1</v>
      </c>
      <c r="J59" s="653">
        <v>23.919861548962384</v>
      </c>
      <c r="K59" s="666">
        <v>1</v>
      </c>
      <c r="L59" s="653">
        <v>1</v>
      </c>
      <c r="M59" s="654">
        <v>23.919861548962384</v>
      </c>
    </row>
    <row r="60" spans="1:13" ht="14.4" customHeight="1" x14ac:dyDescent="0.3">
      <c r="A60" s="649" t="s">
        <v>590</v>
      </c>
      <c r="B60" s="650" t="s">
        <v>1829</v>
      </c>
      <c r="C60" s="650" t="s">
        <v>1195</v>
      </c>
      <c r="D60" s="650" t="s">
        <v>1192</v>
      </c>
      <c r="E60" s="650" t="s">
        <v>1196</v>
      </c>
      <c r="F60" s="653"/>
      <c r="G60" s="653"/>
      <c r="H60" s="666">
        <v>0</v>
      </c>
      <c r="I60" s="653">
        <v>2</v>
      </c>
      <c r="J60" s="653">
        <v>828</v>
      </c>
      <c r="K60" s="666">
        <v>1</v>
      </c>
      <c r="L60" s="653">
        <v>2</v>
      </c>
      <c r="M60" s="654">
        <v>828</v>
      </c>
    </row>
    <row r="61" spans="1:13" ht="14.4" customHeight="1" x14ac:dyDescent="0.3">
      <c r="A61" s="649" t="s">
        <v>590</v>
      </c>
      <c r="B61" s="650" t="s">
        <v>1829</v>
      </c>
      <c r="C61" s="650" t="s">
        <v>1638</v>
      </c>
      <c r="D61" s="650" t="s">
        <v>1192</v>
      </c>
      <c r="E61" s="650" t="s">
        <v>1639</v>
      </c>
      <c r="F61" s="653"/>
      <c r="G61" s="653"/>
      <c r="H61" s="666">
        <v>0</v>
      </c>
      <c r="I61" s="653">
        <v>2</v>
      </c>
      <c r="J61" s="653">
        <v>984.4</v>
      </c>
      <c r="K61" s="666">
        <v>1</v>
      </c>
      <c r="L61" s="653">
        <v>2</v>
      </c>
      <c r="M61" s="654">
        <v>984.4</v>
      </c>
    </row>
    <row r="62" spans="1:13" ht="14.4" customHeight="1" x14ac:dyDescent="0.3">
      <c r="A62" s="649" t="s">
        <v>590</v>
      </c>
      <c r="B62" s="650" t="s">
        <v>1829</v>
      </c>
      <c r="C62" s="650" t="s">
        <v>1125</v>
      </c>
      <c r="D62" s="650" t="s">
        <v>1126</v>
      </c>
      <c r="E62" s="650" t="s">
        <v>1830</v>
      </c>
      <c r="F62" s="653"/>
      <c r="G62" s="653"/>
      <c r="H62" s="666">
        <v>0</v>
      </c>
      <c r="I62" s="653">
        <v>9</v>
      </c>
      <c r="J62" s="653">
        <v>31049.998009617186</v>
      </c>
      <c r="K62" s="666">
        <v>1</v>
      </c>
      <c r="L62" s="653">
        <v>9</v>
      </c>
      <c r="M62" s="654">
        <v>31049.998009617186</v>
      </c>
    </row>
    <row r="63" spans="1:13" ht="14.4" customHeight="1" x14ac:dyDescent="0.3">
      <c r="A63" s="649" t="s">
        <v>590</v>
      </c>
      <c r="B63" s="650" t="s">
        <v>1832</v>
      </c>
      <c r="C63" s="650" t="s">
        <v>1674</v>
      </c>
      <c r="D63" s="650" t="s">
        <v>1107</v>
      </c>
      <c r="E63" s="650" t="s">
        <v>1675</v>
      </c>
      <c r="F63" s="653"/>
      <c r="G63" s="653"/>
      <c r="H63" s="666">
        <v>0</v>
      </c>
      <c r="I63" s="653">
        <v>4</v>
      </c>
      <c r="J63" s="653">
        <v>541.61971974578819</v>
      </c>
      <c r="K63" s="666">
        <v>1</v>
      </c>
      <c r="L63" s="653">
        <v>4</v>
      </c>
      <c r="M63" s="654">
        <v>541.61971974578819</v>
      </c>
    </row>
    <row r="64" spans="1:13" ht="14.4" customHeight="1" x14ac:dyDescent="0.3">
      <c r="A64" s="649" t="s">
        <v>590</v>
      </c>
      <c r="B64" s="650" t="s">
        <v>1832</v>
      </c>
      <c r="C64" s="650" t="s">
        <v>1106</v>
      </c>
      <c r="D64" s="650" t="s">
        <v>1107</v>
      </c>
      <c r="E64" s="650" t="s">
        <v>1833</v>
      </c>
      <c r="F64" s="653"/>
      <c r="G64" s="653"/>
      <c r="H64" s="666">
        <v>0</v>
      </c>
      <c r="I64" s="653">
        <v>1</v>
      </c>
      <c r="J64" s="653">
        <v>47.330136060679799</v>
      </c>
      <c r="K64" s="666">
        <v>1</v>
      </c>
      <c r="L64" s="653">
        <v>1</v>
      </c>
      <c r="M64" s="654">
        <v>47.330136060679799</v>
      </c>
    </row>
    <row r="65" spans="1:13" ht="14.4" customHeight="1" x14ac:dyDescent="0.3">
      <c r="A65" s="649" t="s">
        <v>590</v>
      </c>
      <c r="B65" s="650" t="s">
        <v>1901</v>
      </c>
      <c r="C65" s="650" t="s">
        <v>1649</v>
      </c>
      <c r="D65" s="650" t="s">
        <v>1650</v>
      </c>
      <c r="E65" s="650" t="s">
        <v>1651</v>
      </c>
      <c r="F65" s="653"/>
      <c r="G65" s="653"/>
      <c r="H65" s="666">
        <v>0</v>
      </c>
      <c r="I65" s="653">
        <v>3</v>
      </c>
      <c r="J65" s="653">
        <v>239.49</v>
      </c>
      <c r="K65" s="666">
        <v>1</v>
      </c>
      <c r="L65" s="653">
        <v>3</v>
      </c>
      <c r="M65" s="654">
        <v>239.49</v>
      </c>
    </row>
    <row r="66" spans="1:13" ht="14.4" customHeight="1" x14ac:dyDescent="0.3">
      <c r="A66" s="649" t="s">
        <v>590</v>
      </c>
      <c r="B66" s="650" t="s">
        <v>1834</v>
      </c>
      <c r="C66" s="650" t="s">
        <v>1121</v>
      </c>
      <c r="D66" s="650" t="s">
        <v>1122</v>
      </c>
      <c r="E66" s="650" t="s">
        <v>1123</v>
      </c>
      <c r="F66" s="653"/>
      <c r="G66" s="653"/>
      <c r="H66" s="666">
        <v>0</v>
      </c>
      <c r="I66" s="653">
        <v>1</v>
      </c>
      <c r="J66" s="653">
        <v>45.550000000000004</v>
      </c>
      <c r="K66" s="666">
        <v>1</v>
      </c>
      <c r="L66" s="653">
        <v>1</v>
      </c>
      <c r="M66" s="654">
        <v>45.550000000000004</v>
      </c>
    </row>
    <row r="67" spans="1:13" ht="14.4" customHeight="1" x14ac:dyDescent="0.3">
      <c r="A67" s="649" t="s">
        <v>590</v>
      </c>
      <c r="B67" s="650" t="s">
        <v>1902</v>
      </c>
      <c r="C67" s="650" t="s">
        <v>1487</v>
      </c>
      <c r="D67" s="650" t="s">
        <v>1488</v>
      </c>
      <c r="E67" s="650" t="s">
        <v>1489</v>
      </c>
      <c r="F67" s="653"/>
      <c r="G67" s="653"/>
      <c r="H67" s="666">
        <v>0</v>
      </c>
      <c r="I67" s="653">
        <v>1</v>
      </c>
      <c r="J67" s="653">
        <v>36.249999999999979</v>
      </c>
      <c r="K67" s="666">
        <v>1</v>
      </c>
      <c r="L67" s="653">
        <v>1</v>
      </c>
      <c r="M67" s="654">
        <v>36.249999999999979</v>
      </c>
    </row>
    <row r="68" spans="1:13" ht="14.4" customHeight="1" x14ac:dyDescent="0.3">
      <c r="A68" s="649" t="s">
        <v>590</v>
      </c>
      <c r="B68" s="650" t="s">
        <v>1835</v>
      </c>
      <c r="C68" s="650" t="s">
        <v>1187</v>
      </c>
      <c r="D68" s="650" t="s">
        <v>1188</v>
      </c>
      <c r="E68" s="650" t="s">
        <v>1189</v>
      </c>
      <c r="F68" s="653"/>
      <c r="G68" s="653"/>
      <c r="H68" s="666">
        <v>0</v>
      </c>
      <c r="I68" s="653">
        <v>1</v>
      </c>
      <c r="J68" s="653">
        <v>41.599999999999994</v>
      </c>
      <c r="K68" s="666">
        <v>1</v>
      </c>
      <c r="L68" s="653">
        <v>1</v>
      </c>
      <c r="M68" s="654">
        <v>41.599999999999994</v>
      </c>
    </row>
    <row r="69" spans="1:13" ht="14.4" customHeight="1" x14ac:dyDescent="0.3">
      <c r="A69" s="649" t="s">
        <v>590</v>
      </c>
      <c r="B69" s="650" t="s">
        <v>1836</v>
      </c>
      <c r="C69" s="650" t="s">
        <v>1156</v>
      </c>
      <c r="D69" s="650" t="s">
        <v>1157</v>
      </c>
      <c r="E69" s="650" t="s">
        <v>1158</v>
      </c>
      <c r="F69" s="653"/>
      <c r="G69" s="653"/>
      <c r="H69" s="666">
        <v>0</v>
      </c>
      <c r="I69" s="653">
        <v>1</v>
      </c>
      <c r="J69" s="653">
        <v>65.459999999999994</v>
      </c>
      <c r="K69" s="666">
        <v>1</v>
      </c>
      <c r="L69" s="653">
        <v>1</v>
      </c>
      <c r="M69" s="654">
        <v>65.459999999999994</v>
      </c>
    </row>
    <row r="70" spans="1:13" ht="14.4" customHeight="1" x14ac:dyDescent="0.3">
      <c r="A70" s="649" t="s">
        <v>590</v>
      </c>
      <c r="B70" s="650" t="s">
        <v>1903</v>
      </c>
      <c r="C70" s="650" t="s">
        <v>1634</v>
      </c>
      <c r="D70" s="650" t="s">
        <v>1904</v>
      </c>
      <c r="E70" s="650" t="s">
        <v>1636</v>
      </c>
      <c r="F70" s="653"/>
      <c r="G70" s="653"/>
      <c r="H70" s="666">
        <v>0</v>
      </c>
      <c r="I70" s="653">
        <v>1</v>
      </c>
      <c r="J70" s="653">
        <v>101.07000000000002</v>
      </c>
      <c r="K70" s="666">
        <v>1</v>
      </c>
      <c r="L70" s="653">
        <v>1</v>
      </c>
      <c r="M70" s="654">
        <v>101.07000000000002</v>
      </c>
    </row>
    <row r="71" spans="1:13" ht="14.4" customHeight="1" x14ac:dyDescent="0.3">
      <c r="A71" s="649" t="s">
        <v>590</v>
      </c>
      <c r="B71" s="650" t="s">
        <v>1905</v>
      </c>
      <c r="C71" s="650" t="s">
        <v>1668</v>
      </c>
      <c r="D71" s="650" t="s">
        <v>1669</v>
      </c>
      <c r="E71" s="650" t="s">
        <v>902</v>
      </c>
      <c r="F71" s="653"/>
      <c r="G71" s="653"/>
      <c r="H71" s="666">
        <v>0</v>
      </c>
      <c r="I71" s="653">
        <v>1</v>
      </c>
      <c r="J71" s="653">
        <v>156.11000000000004</v>
      </c>
      <c r="K71" s="666">
        <v>1</v>
      </c>
      <c r="L71" s="653">
        <v>1</v>
      </c>
      <c r="M71" s="654">
        <v>156.11000000000004</v>
      </c>
    </row>
    <row r="72" spans="1:13" ht="14.4" customHeight="1" x14ac:dyDescent="0.3">
      <c r="A72" s="649" t="s">
        <v>590</v>
      </c>
      <c r="B72" s="650" t="s">
        <v>1905</v>
      </c>
      <c r="C72" s="650" t="s">
        <v>1696</v>
      </c>
      <c r="D72" s="650" t="s">
        <v>1697</v>
      </c>
      <c r="E72" s="650" t="s">
        <v>902</v>
      </c>
      <c r="F72" s="653"/>
      <c r="G72" s="653"/>
      <c r="H72" s="666">
        <v>0</v>
      </c>
      <c r="I72" s="653">
        <v>1</v>
      </c>
      <c r="J72" s="653">
        <v>171.37000000000003</v>
      </c>
      <c r="K72" s="666">
        <v>1</v>
      </c>
      <c r="L72" s="653">
        <v>1</v>
      </c>
      <c r="M72" s="654">
        <v>171.37000000000003</v>
      </c>
    </row>
    <row r="73" spans="1:13" ht="14.4" customHeight="1" x14ac:dyDescent="0.3">
      <c r="A73" s="649" t="s">
        <v>590</v>
      </c>
      <c r="B73" s="650" t="s">
        <v>1840</v>
      </c>
      <c r="C73" s="650" t="s">
        <v>1149</v>
      </c>
      <c r="D73" s="650" t="s">
        <v>1150</v>
      </c>
      <c r="E73" s="650" t="s">
        <v>1151</v>
      </c>
      <c r="F73" s="653"/>
      <c r="G73" s="653"/>
      <c r="H73" s="666">
        <v>0</v>
      </c>
      <c r="I73" s="653">
        <v>2</v>
      </c>
      <c r="J73" s="653">
        <v>126.36999999999998</v>
      </c>
      <c r="K73" s="666">
        <v>1</v>
      </c>
      <c r="L73" s="653">
        <v>2</v>
      </c>
      <c r="M73" s="654">
        <v>126.36999999999998</v>
      </c>
    </row>
    <row r="74" spans="1:13" ht="14.4" customHeight="1" x14ac:dyDescent="0.3">
      <c r="A74" s="649" t="s">
        <v>590</v>
      </c>
      <c r="B74" s="650" t="s">
        <v>1843</v>
      </c>
      <c r="C74" s="650" t="s">
        <v>1145</v>
      </c>
      <c r="D74" s="650" t="s">
        <v>1845</v>
      </c>
      <c r="E74" s="650" t="s">
        <v>802</v>
      </c>
      <c r="F74" s="653"/>
      <c r="G74" s="653"/>
      <c r="H74" s="666">
        <v>0</v>
      </c>
      <c r="I74" s="653">
        <v>1</v>
      </c>
      <c r="J74" s="653">
        <v>97.890000000000029</v>
      </c>
      <c r="K74" s="666">
        <v>1</v>
      </c>
      <c r="L74" s="653">
        <v>1</v>
      </c>
      <c r="M74" s="654">
        <v>97.890000000000029</v>
      </c>
    </row>
    <row r="75" spans="1:13" ht="14.4" customHeight="1" x14ac:dyDescent="0.3">
      <c r="A75" s="649" t="s">
        <v>590</v>
      </c>
      <c r="B75" s="650" t="s">
        <v>1851</v>
      </c>
      <c r="C75" s="650" t="s">
        <v>601</v>
      </c>
      <c r="D75" s="650" t="s">
        <v>602</v>
      </c>
      <c r="E75" s="650" t="s">
        <v>603</v>
      </c>
      <c r="F75" s="653">
        <v>1</v>
      </c>
      <c r="G75" s="653">
        <v>49.799854252317424</v>
      </c>
      <c r="H75" s="666">
        <v>1</v>
      </c>
      <c r="I75" s="653"/>
      <c r="J75" s="653"/>
      <c r="K75" s="666">
        <v>0</v>
      </c>
      <c r="L75" s="653">
        <v>1</v>
      </c>
      <c r="M75" s="654">
        <v>49.799854252317424</v>
      </c>
    </row>
    <row r="76" spans="1:13" ht="14.4" customHeight="1" x14ac:dyDescent="0.3">
      <c r="A76" s="649" t="s">
        <v>590</v>
      </c>
      <c r="B76" s="650" t="s">
        <v>1852</v>
      </c>
      <c r="C76" s="650" t="s">
        <v>1331</v>
      </c>
      <c r="D76" s="650" t="s">
        <v>1332</v>
      </c>
      <c r="E76" s="650" t="s">
        <v>1333</v>
      </c>
      <c r="F76" s="653"/>
      <c r="G76" s="653"/>
      <c r="H76" s="666">
        <v>0</v>
      </c>
      <c r="I76" s="653">
        <v>3</v>
      </c>
      <c r="J76" s="653">
        <v>37740.765000000007</v>
      </c>
      <c r="K76" s="666">
        <v>1</v>
      </c>
      <c r="L76" s="653">
        <v>3</v>
      </c>
      <c r="M76" s="654">
        <v>37740.765000000007</v>
      </c>
    </row>
    <row r="77" spans="1:13" ht="14.4" customHeight="1" x14ac:dyDescent="0.3">
      <c r="A77" s="649" t="s">
        <v>590</v>
      </c>
      <c r="B77" s="650" t="s">
        <v>1853</v>
      </c>
      <c r="C77" s="650" t="s">
        <v>1306</v>
      </c>
      <c r="D77" s="650" t="s">
        <v>1253</v>
      </c>
      <c r="E77" s="650" t="s">
        <v>1307</v>
      </c>
      <c r="F77" s="653"/>
      <c r="G77" s="653"/>
      <c r="H77" s="666">
        <v>0</v>
      </c>
      <c r="I77" s="653">
        <v>948</v>
      </c>
      <c r="J77" s="653">
        <v>43462.78522528788</v>
      </c>
      <c r="K77" s="666">
        <v>1</v>
      </c>
      <c r="L77" s="653">
        <v>948</v>
      </c>
      <c r="M77" s="654">
        <v>43462.78522528788</v>
      </c>
    </row>
    <row r="78" spans="1:13" ht="14.4" customHeight="1" x14ac:dyDescent="0.3">
      <c r="A78" s="649" t="s">
        <v>590</v>
      </c>
      <c r="B78" s="650" t="s">
        <v>1854</v>
      </c>
      <c r="C78" s="650" t="s">
        <v>1240</v>
      </c>
      <c r="D78" s="650" t="s">
        <v>1855</v>
      </c>
      <c r="E78" s="650" t="s">
        <v>1856</v>
      </c>
      <c r="F78" s="653"/>
      <c r="G78" s="653"/>
      <c r="H78" s="666">
        <v>0</v>
      </c>
      <c r="I78" s="653">
        <v>1</v>
      </c>
      <c r="J78" s="653">
        <v>169.95205735037158</v>
      </c>
      <c r="K78" s="666">
        <v>1</v>
      </c>
      <c r="L78" s="653">
        <v>1</v>
      </c>
      <c r="M78" s="654">
        <v>169.95205735037158</v>
      </c>
    </row>
    <row r="79" spans="1:13" ht="14.4" customHeight="1" x14ac:dyDescent="0.3">
      <c r="A79" s="649" t="s">
        <v>590</v>
      </c>
      <c r="B79" s="650" t="s">
        <v>1854</v>
      </c>
      <c r="C79" s="650" t="s">
        <v>1260</v>
      </c>
      <c r="D79" s="650" t="s">
        <v>1857</v>
      </c>
      <c r="E79" s="650" t="s">
        <v>1858</v>
      </c>
      <c r="F79" s="653"/>
      <c r="G79" s="653"/>
      <c r="H79" s="666">
        <v>0</v>
      </c>
      <c r="I79" s="653">
        <v>30.8</v>
      </c>
      <c r="J79" s="653">
        <v>2833.5988632717927</v>
      </c>
      <c r="K79" s="666">
        <v>1</v>
      </c>
      <c r="L79" s="653">
        <v>30.8</v>
      </c>
      <c r="M79" s="654">
        <v>2833.5988632717927</v>
      </c>
    </row>
    <row r="80" spans="1:13" ht="14.4" customHeight="1" x14ac:dyDescent="0.3">
      <c r="A80" s="649" t="s">
        <v>590</v>
      </c>
      <c r="B80" s="650" t="s">
        <v>1854</v>
      </c>
      <c r="C80" s="650" t="s">
        <v>1268</v>
      </c>
      <c r="D80" s="650" t="s">
        <v>1859</v>
      </c>
      <c r="E80" s="650" t="s">
        <v>1860</v>
      </c>
      <c r="F80" s="653"/>
      <c r="G80" s="653"/>
      <c r="H80" s="666">
        <v>0</v>
      </c>
      <c r="I80" s="653">
        <v>1</v>
      </c>
      <c r="J80" s="653">
        <v>120.43000000000002</v>
      </c>
      <c r="K80" s="666">
        <v>1</v>
      </c>
      <c r="L80" s="653">
        <v>1</v>
      </c>
      <c r="M80" s="654">
        <v>120.43000000000002</v>
      </c>
    </row>
    <row r="81" spans="1:13" ht="14.4" customHeight="1" x14ac:dyDescent="0.3">
      <c r="A81" s="649" t="s">
        <v>590</v>
      </c>
      <c r="B81" s="650" t="s">
        <v>1861</v>
      </c>
      <c r="C81" s="650" t="s">
        <v>1316</v>
      </c>
      <c r="D81" s="650" t="s">
        <v>1317</v>
      </c>
      <c r="E81" s="650" t="s">
        <v>1862</v>
      </c>
      <c r="F81" s="653"/>
      <c r="G81" s="653"/>
      <c r="H81" s="666">
        <v>0</v>
      </c>
      <c r="I81" s="653">
        <v>8.6999999999999957</v>
      </c>
      <c r="J81" s="653">
        <v>1800.9000254850712</v>
      </c>
      <c r="K81" s="666">
        <v>1</v>
      </c>
      <c r="L81" s="653">
        <v>8.6999999999999957</v>
      </c>
      <c r="M81" s="654">
        <v>1800.9000254850712</v>
      </c>
    </row>
    <row r="82" spans="1:13" ht="14.4" customHeight="1" x14ac:dyDescent="0.3">
      <c r="A82" s="649" t="s">
        <v>590</v>
      </c>
      <c r="B82" s="650" t="s">
        <v>1863</v>
      </c>
      <c r="C82" s="650" t="s">
        <v>1309</v>
      </c>
      <c r="D82" s="650" t="s">
        <v>1310</v>
      </c>
      <c r="E82" s="650" t="s">
        <v>1864</v>
      </c>
      <c r="F82" s="653"/>
      <c r="G82" s="653"/>
      <c r="H82" s="666">
        <v>0</v>
      </c>
      <c r="I82" s="653">
        <v>2</v>
      </c>
      <c r="J82" s="653">
        <v>276.71995772245805</v>
      </c>
      <c r="K82" s="666">
        <v>1</v>
      </c>
      <c r="L82" s="653">
        <v>2</v>
      </c>
      <c r="M82" s="654">
        <v>276.71995772245805</v>
      </c>
    </row>
    <row r="83" spans="1:13" ht="14.4" customHeight="1" x14ac:dyDescent="0.3">
      <c r="A83" s="649" t="s">
        <v>590</v>
      </c>
      <c r="B83" s="650" t="s">
        <v>1863</v>
      </c>
      <c r="C83" s="650" t="s">
        <v>1319</v>
      </c>
      <c r="D83" s="650" t="s">
        <v>1865</v>
      </c>
      <c r="E83" s="650" t="s">
        <v>1307</v>
      </c>
      <c r="F83" s="653"/>
      <c r="G83" s="653"/>
      <c r="H83" s="666">
        <v>0</v>
      </c>
      <c r="I83" s="653">
        <v>12</v>
      </c>
      <c r="J83" s="653">
        <v>902.64</v>
      </c>
      <c r="K83" s="666">
        <v>1</v>
      </c>
      <c r="L83" s="653">
        <v>12</v>
      </c>
      <c r="M83" s="654">
        <v>902.64</v>
      </c>
    </row>
    <row r="84" spans="1:13" ht="14.4" customHeight="1" x14ac:dyDescent="0.3">
      <c r="A84" s="649" t="s">
        <v>590</v>
      </c>
      <c r="B84" s="650" t="s">
        <v>1866</v>
      </c>
      <c r="C84" s="650" t="s">
        <v>1295</v>
      </c>
      <c r="D84" s="650" t="s">
        <v>1296</v>
      </c>
      <c r="E84" s="650" t="s">
        <v>1297</v>
      </c>
      <c r="F84" s="653"/>
      <c r="G84" s="653"/>
      <c r="H84" s="666">
        <v>0</v>
      </c>
      <c r="I84" s="653">
        <v>10</v>
      </c>
      <c r="J84" s="653">
        <v>14949.99412651579</v>
      </c>
      <c r="K84" s="666">
        <v>1</v>
      </c>
      <c r="L84" s="653">
        <v>10</v>
      </c>
      <c r="M84" s="654">
        <v>14949.99412651579</v>
      </c>
    </row>
    <row r="85" spans="1:13" ht="14.4" customHeight="1" x14ac:dyDescent="0.3">
      <c r="A85" s="649" t="s">
        <v>590</v>
      </c>
      <c r="B85" s="650" t="s">
        <v>1906</v>
      </c>
      <c r="C85" s="650" t="s">
        <v>1740</v>
      </c>
      <c r="D85" s="650" t="s">
        <v>1741</v>
      </c>
      <c r="E85" s="650" t="s">
        <v>1907</v>
      </c>
      <c r="F85" s="653"/>
      <c r="G85" s="653"/>
      <c r="H85" s="666">
        <v>0</v>
      </c>
      <c r="I85" s="653">
        <v>30</v>
      </c>
      <c r="J85" s="653">
        <v>7837.65</v>
      </c>
      <c r="K85" s="666">
        <v>1</v>
      </c>
      <c r="L85" s="653">
        <v>30</v>
      </c>
      <c r="M85" s="654">
        <v>7837.65</v>
      </c>
    </row>
    <row r="86" spans="1:13" ht="14.4" customHeight="1" x14ac:dyDescent="0.3">
      <c r="A86" s="649" t="s">
        <v>590</v>
      </c>
      <c r="B86" s="650" t="s">
        <v>1868</v>
      </c>
      <c r="C86" s="650" t="s">
        <v>1302</v>
      </c>
      <c r="D86" s="650" t="s">
        <v>1869</v>
      </c>
      <c r="E86" s="650" t="s">
        <v>1870</v>
      </c>
      <c r="F86" s="653"/>
      <c r="G86" s="653"/>
      <c r="H86" s="666">
        <v>0</v>
      </c>
      <c r="I86" s="653">
        <v>60</v>
      </c>
      <c r="J86" s="653">
        <v>5266.8</v>
      </c>
      <c r="K86" s="666">
        <v>1</v>
      </c>
      <c r="L86" s="653">
        <v>60</v>
      </c>
      <c r="M86" s="654">
        <v>5266.8</v>
      </c>
    </row>
    <row r="87" spans="1:13" ht="14.4" customHeight="1" x14ac:dyDescent="0.3">
      <c r="A87" s="649" t="s">
        <v>590</v>
      </c>
      <c r="B87" s="650" t="s">
        <v>1908</v>
      </c>
      <c r="C87" s="650" t="s">
        <v>1744</v>
      </c>
      <c r="D87" s="650" t="s">
        <v>1745</v>
      </c>
      <c r="E87" s="650" t="s">
        <v>1909</v>
      </c>
      <c r="F87" s="653"/>
      <c r="G87" s="653"/>
      <c r="H87" s="666">
        <v>0</v>
      </c>
      <c r="I87" s="653">
        <v>30</v>
      </c>
      <c r="J87" s="653">
        <v>1632.8999999999999</v>
      </c>
      <c r="K87" s="666">
        <v>1</v>
      </c>
      <c r="L87" s="653">
        <v>30</v>
      </c>
      <c r="M87" s="654">
        <v>1632.8999999999999</v>
      </c>
    </row>
    <row r="88" spans="1:13" ht="14.4" customHeight="1" x14ac:dyDescent="0.3">
      <c r="A88" s="649" t="s">
        <v>590</v>
      </c>
      <c r="B88" s="650" t="s">
        <v>1874</v>
      </c>
      <c r="C88" s="650" t="s">
        <v>1352</v>
      </c>
      <c r="D88" s="650" t="s">
        <v>1875</v>
      </c>
      <c r="E88" s="650" t="s">
        <v>1876</v>
      </c>
      <c r="F88" s="653"/>
      <c r="G88" s="653"/>
      <c r="H88" s="666">
        <v>0</v>
      </c>
      <c r="I88" s="653">
        <v>30</v>
      </c>
      <c r="J88" s="653">
        <v>947.69999999999993</v>
      </c>
      <c r="K88" s="666">
        <v>1</v>
      </c>
      <c r="L88" s="653">
        <v>30</v>
      </c>
      <c r="M88" s="654">
        <v>947.69999999999993</v>
      </c>
    </row>
    <row r="89" spans="1:13" ht="14.4" customHeight="1" x14ac:dyDescent="0.3">
      <c r="A89" s="649" t="s">
        <v>590</v>
      </c>
      <c r="B89" s="650" t="s">
        <v>1874</v>
      </c>
      <c r="C89" s="650" t="s">
        <v>1752</v>
      </c>
      <c r="D89" s="650" t="s">
        <v>1753</v>
      </c>
      <c r="E89" s="650" t="s">
        <v>1910</v>
      </c>
      <c r="F89" s="653"/>
      <c r="G89" s="653"/>
      <c r="H89" s="666">
        <v>0</v>
      </c>
      <c r="I89" s="653">
        <v>1</v>
      </c>
      <c r="J89" s="653">
        <v>1831.3400000000004</v>
      </c>
      <c r="K89" s="666">
        <v>1</v>
      </c>
      <c r="L89" s="653">
        <v>1</v>
      </c>
      <c r="M89" s="654">
        <v>1831.3400000000004</v>
      </c>
    </row>
    <row r="90" spans="1:13" ht="14.4" customHeight="1" x14ac:dyDescent="0.3">
      <c r="A90" s="649" t="s">
        <v>590</v>
      </c>
      <c r="B90" s="650" t="s">
        <v>1877</v>
      </c>
      <c r="C90" s="650" t="s">
        <v>1102</v>
      </c>
      <c r="D90" s="650" t="s">
        <v>1103</v>
      </c>
      <c r="E90" s="650" t="s">
        <v>1879</v>
      </c>
      <c r="F90" s="653"/>
      <c r="G90" s="653"/>
      <c r="H90" s="666">
        <v>0</v>
      </c>
      <c r="I90" s="653">
        <v>2</v>
      </c>
      <c r="J90" s="653">
        <v>268.24000000000007</v>
      </c>
      <c r="K90" s="666">
        <v>1</v>
      </c>
      <c r="L90" s="653">
        <v>2</v>
      </c>
      <c r="M90" s="654">
        <v>268.24000000000007</v>
      </c>
    </row>
    <row r="91" spans="1:13" ht="14.4" customHeight="1" x14ac:dyDescent="0.3">
      <c r="A91" s="649" t="s">
        <v>590</v>
      </c>
      <c r="B91" s="650" t="s">
        <v>1911</v>
      </c>
      <c r="C91" s="650" t="s">
        <v>1699</v>
      </c>
      <c r="D91" s="650" t="s">
        <v>1912</v>
      </c>
      <c r="E91" s="650" t="s">
        <v>1701</v>
      </c>
      <c r="F91" s="653"/>
      <c r="G91" s="653"/>
      <c r="H91" s="666">
        <v>0</v>
      </c>
      <c r="I91" s="653">
        <v>6</v>
      </c>
      <c r="J91" s="653">
        <v>503.28000000000009</v>
      </c>
      <c r="K91" s="666">
        <v>1</v>
      </c>
      <c r="L91" s="653">
        <v>6</v>
      </c>
      <c r="M91" s="654">
        <v>503.28000000000009</v>
      </c>
    </row>
    <row r="92" spans="1:13" ht="14.4" customHeight="1" x14ac:dyDescent="0.3">
      <c r="A92" s="649" t="s">
        <v>590</v>
      </c>
      <c r="B92" s="650" t="s">
        <v>1913</v>
      </c>
      <c r="C92" s="650" t="s">
        <v>1661</v>
      </c>
      <c r="D92" s="650" t="s">
        <v>1914</v>
      </c>
      <c r="E92" s="650" t="s">
        <v>1915</v>
      </c>
      <c r="F92" s="653"/>
      <c r="G92" s="653"/>
      <c r="H92" s="666">
        <v>0</v>
      </c>
      <c r="I92" s="653">
        <v>1</v>
      </c>
      <c r="J92" s="653">
        <v>347.60000000000008</v>
      </c>
      <c r="K92" s="666">
        <v>1</v>
      </c>
      <c r="L92" s="653">
        <v>1</v>
      </c>
      <c r="M92" s="654">
        <v>347.60000000000008</v>
      </c>
    </row>
    <row r="93" spans="1:13" ht="14.4" customHeight="1" x14ac:dyDescent="0.3">
      <c r="A93" s="649" t="s">
        <v>590</v>
      </c>
      <c r="B93" s="650" t="s">
        <v>1913</v>
      </c>
      <c r="C93" s="650" t="s">
        <v>1665</v>
      </c>
      <c r="D93" s="650" t="s">
        <v>1666</v>
      </c>
      <c r="E93" s="650" t="s">
        <v>1667</v>
      </c>
      <c r="F93" s="653"/>
      <c r="G93" s="653"/>
      <c r="H93" s="666">
        <v>0</v>
      </c>
      <c r="I93" s="653">
        <v>1</v>
      </c>
      <c r="J93" s="653">
        <v>706.99843124486051</v>
      </c>
      <c r="K93" s="666">
        <v>1</v>
      </c>
      <c r="L93" s="653">
        <v>1</v>
      </c>
      <c r="M93" s="654">
        <v>706.99843124486051</v>
      </c>
    </row>
    <row r="94" spans="1:13" ht="14.4" customHeight="1" x14ac:dyDescent="0.3">
      <c r="A94" s="649" t="s">
        <v>590</v>
      </c>
      <c r="B94" s="650" t="s">
        <v>1885</v>
      </c>
      <c r="C94" s="650" t="s">
        <v>1137</v>
      </c>
      <c r="D94" s="650" t="s">
        <v>1886</v>
      </c>
      <c r="E94" s="650" t="s">
        <v>1887</v>
      </c>
      <c r="F94" s="653"/>
      <c r="G94" s="653"/>
      <c r="H94" s="666">
        <v>0</v>
      </c>
      <c r="I94" s="653">
        <v>3</v>
      </c>
      <c r="J94" s="653">
        <v>137.63061015735701</v>
      </c>
      <c r="K94" s="666">
        <v>1</v>
      </c>
      <c r="L94" s="653">
        <v>3</v>
      </c>
      <c r="M94" s="654">
        <v>137.63061015735701</v>
      </c>
    </row>
    <row r="95" spans="1:13" ht="14.4" customHeight="1" x14ac:dyDescent="0.3">
      <c r="A95" s="649" t="s">
        <v>590</v>
      </c>
      <c r="B95" s="650" t="s">
        <v>1916</v>
      </c>
      <c r="C95" s="650" t="s">
        <v>1685</v>
      </c>
      <c r="D95" s="650" t="s">
        <v>1917</v>
      </c>
      <c r="E95" s="650" t="s">
        <v>1918</v>
      </c>
      <c r="F95" s="653"/>
      <c r="G95" s="653"/>
      <c r="H95" s="666">
        <v>0</v>
      </c>
      <c r="I95" s="653">
        <v>1</v>
      </c>
      <c r="J95" s="653">
        <v>139.66999999999999</v>
      </c>
      <c r="K95" s="666">
        <v>1</v>
      </c>
      <c r="L95" s="653">
        <v>1</v>
      </c>
      <c r="M95" s="654">
        <v>139.66999999999999</v>
      </c>
    </row>
    <row r="96" spans="1:13" ht="14.4" customHeight="1" x14ac:dyDescent="0.3">
      <c r="A96" s="649" t="s">
        <v>590</v>
      </c>
      <c r="B96" s="650" t="s">
        <v>1888</v>
      </c>
      <c r="C96" s="650" t="s">
        <v>1689</v>
      </c>
      <c r="D96" s="650" t="s">
        <v>1690</v>
      </c>
      <c r="E96" s="650" t="s">
        <v>1919</v>
      </c>
      <c r="F96" s="653"/>
      <c r="G96" s="653"/>
      <c r="H96" s="666">
        <v>0</v>
      </c>
      <c r="I96" s="653">
        <v>1</v>
      </c>
      <c r="J96" s="653">
        <v>162.03999999999996</v>
      </c>
      <c r="K96" s="666">
        <v>1</v>
      </c>
      <c r="L96" s="653">
        <v>1</v>
      </c>
      <c r="M96" s="654">
        <v>162.03999999999996</v>
      </c>
    </row>
    <row r="97" spans="1:13" ht="14.4" customHeight="1" x14ac:dyDescent="0.3">
      <c r="A97" s="649" t="s">
        <v>590</v>
      </c>
      <c r="B97" s="650" t="s">
        <v>1890</v>
      </c>
      <c r="C97" s="650" t="s">
        <v>1205</v>
      </c>
      <c r="D97" s="650" t="s">
        <v>1891</v>
      </c>
      <c r="E97" s="650" t="s">
        <v>1892</v>
      </c>
      <c r="F97" s="653"/>
      <c r="G97" s="653"/>
      <c r="H97" s="666">
        <v>0</v>
      </c>
      <c r="I97" s="653">
        <v>2</v>
      </c>
      <c r="J97" s="653">
        <v>256.81999999999994</v>
      </c>
      <c r="K97" s="666">
        <v>1</v>
      </c>
      <c r="L97" s="653">
        <v>2</v>
      </c>
      <c r="M97" s="654">
        <v>256.81999999999994</v>
      </c>
    </row>
    <row r="98" spans="1:13" ht="14.4" customHeight="1" x14ac:dyDescent="0.3">
      <c r="A98" s="649" t="s">
        <v>590</v>
      </c>
      <c r="B98" s="650" t="s">
        <v>1920</v>
      </c>
      <c r="C98" s="650" t="s">
        <v>1693</v>
      </c>
      <c r="D98" s="650" t="s">
        <v>1694</v>
      </c>
      <c r="E98" s="650" t="s">
        <v>1695</v>
      </c>
      <c r="F98" s="653"/>
      <c r="G98" s="653"/>
      <c r="H98" s="666">
        <v>0</v>
      </c>
      <c r="I98" s="653">
        <v>1</v>
      </c>
      <c r="J98" s="653">
        <v>318.32</v>
      </c>
      <c r="K98" s="666">
        <v>1</v>
      </c>
      <c r="L98" s="653">
        <v>1</v>
      </c>
      <c r="M98" s="654">
        <v>318.32</v>
      </c>
    </row>
    <row r="99" spans="1:13" ht="14.4" customHeight="1" x14ac:dyDescent="0.3">
      <c r="A99" s="649" t="s">
        <v>590</v>
      </c>
      <c r="B99" s="650" t="s">
        <v>1921</v>
      </c>
      <c r="C99" s="650" t="s">
        <v>1619</v>
      </c>
      <c r="D99" s="650" t="s">
        <v>1620</v>
      </c>
      <c r="E99" s="650" t="s">
        <v>1621</v>
      </c>
      <c r="F99" s="653">
        <v>1</v>
      </c>
      <c r="G99" s="653">
        <v>426.87</v>
      </c>
      <c r="H99" s="666">
        <v>1</v>
      </c>
      <c r="I99" s="653"/>
      <c r="J99" s="653"/>
      <c r="K99" s="666">
        <v>0</v>
      </c>
      <c r="L99" s="653">
        <v>1</v>
      </c>
      <c r="M99" s="654">
        <v>426.87</v>
      </c>
    </row>
    <row r="100" spans="1:13" ht="14.4" customHeight="1" x14ac:dyDescent="0.3">
      <c r="A100" s="649" t="s">
        <v>590</v>
      </c>
      <c r="B100" s="650" t="s">
        <v>1922</v>
      </c>
      <c r="C100" s="650" t="s">
        <v>1653</v>
      </c>
      <c r="D100" s="650" t="s">
        <v>1654</v>
      </c>
      <c r="E100" s="650" t="s">
        <v>1655</v>
      </c>
      <c r="F100" s="653"/>
      <c r="G100" s="653"/>
      <c r="H100" s="666">
        <v>0</v>
      </c>
      <c r="I100" s="653">
        <v>4</v>
      </c>
      <c r="J100" s="653">
        <v>341.91999999999996</v>
      </c>
      <c r="K100" s="666">
        <v>1</v>
      </c>
      <c r="L100" s="653">
        <v>4</v>
      </c>
      <c r="M100" s="654">
        <v>341.91999999999996</v>
      </c>
    </row>
    <row r="101" spans="1:13" ht="14.4" customHeight="1" x14ac:dyDescent="0.3">
      <c r="A101" s="649" t="s">
        <v>590</v>
      </c>
      <c r="B101" s="650" t="s">
        <v>1923</v>
      </c>
      <c r="C101" s="650" t="s">
        <v>1657</v>
      </c>
      <c r="D101" s="650" t="s">
        <v>1658</v>
      </c>
      <c r="E101" s="650" t="s">
        <v>770</v>
      </c>
      <c r="F101" s="653"/>
      <c r="G101" s="653"/>
      <c r="H101" s="666">
        <v>0</v>
      </c>
      <c r="I101" s="653">
        <v>1</v>
      </c>
      <c r="J101" s="653">
        <v>57.980116708548024</v>
      </c>
      <c r="K101" s="666">
        <v>1</v>
      </c>
      <c r="L101" s="653">
        <v>1</v>
      </c>
      <c r="M101" s="654">
        <v>57.980116708548024</v>
      </c>
    </row>
    <row r="102" spans="1:13" ht="14.4" customHeight="1" x14ac:dyDescent="0.3">
      <c r="A102" s="649" t="s">
        <v>590</v>
      </c>
      <c r="B102" s="650" t="s">
        <v>1924</v>
      </c>
      <c r="C102" s="650" t="s">
        <v>1671</v>
      </c>
      <c r="D102" s="650" t="s">
        <v>1672</v>
      </c>
      <c r="E102" s="650" t="s">
        <v>1123</v>
      </c>
      <c r="F102" s="653"/>
      <c r="G102" s="653"/>
      <c r="H102" s="666">
        <v>0</v>
      </c>
      <c r="I102" s="653">
        <v>1</v>
      </c>
      <c r="J102" s="653">
        <v>89.249999999999986</v>
      </c>
      <c r="K102" s="666">
        <v>1</v>
      </c>
      <c r="L102" s="653">
        <v>1</v>
      </c>
      <c r="M102" s="654">
        <v>89.249999999999986</v>
      </c>
    </row>
    <row r="103" spans="1:13" ht="14.4" customHeight="1" x14ac:dyDescent="0.3">
      <c r="A103" s="649" t="s">
        <v>590</v>
      </c>
      <c r="B103" s="650" t="s">
        <v>1895</v>
      </c>
      <c r="C103" s="650" t="s">
        <v>1716</v>
      </c>
      <c r="D103" s="650" t="s">
        <v>1925</v>
      </c>
      <c r="E103" s="650" t="s">
        <v>1718</v>
      </c>
      <c r="F103" s="653"/>
      <c r="G103" s="653"/>
      <c r="H103" s="666">
        <v>0</v>
      </c>
      <c r="I103" s="653">
        <v>3</v>
      </c>
      <c r="J103" s="653">
        <v>121.70986720354487</v>
      </c>
      <c r="K103" s="666">
        <v>1</v>
      </c>
      <c r="L103" s="653">
        <v>3</v>
      </c>
      <c r="M103" s="654">
        <v>121.70986720354487</v>
      </c>
    </row>
    <row r="104" spans="1:13" ht="14.4" customHeight="1" thickBot="1" x14ac:dyDescent="0.35">
      <c r="A104" s="655" t="s">
        <v>590</v>
      </c>
      <c r="B104" s="656" t="s">
        <v>1895</v>
      </c>
      <c r="C104" s="656" t="s">
        <v>1720</v>
      </c>
      <c r="D104" s="656" t="s">
        <v>1926</v>
      </c>
      <c r="E104" s="656" t="s">
        <v>1718</v>
      </c>
      <c r="F104" s="659"/>
      <c r="G104" s="659"/>
      <c r="H104" s="667">
        <v>0</v>
      </c>
      <c r="I104" s="659">
        <v>3</v>
      </c>
      <c r="J104" s="659">
        <v>121.70960161063458</v>
      </c>
      <c r="K104" s="667">
        <v>1</v>
      </c>
      <c r="L104" s="659">
        <v>3</v>
      </c>
      <c r="M104" s="660">
        <v>121.70960161063458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801</v>
      </c>
      <c r="C3" s="460">
        <f>SUM(C6:C1048576)</f>
        <v>474</v>
      </c>
      <c r="D3" s="460">
        <f>SUM(D6:D1048576)</f>
        <v>517</v>
      </c>
      <c r="E3" s="461">
        <f>SUM(E6:E1048576)</f>
        <v>0</v>
      </c>
      <c r="F3" s="458">
        <f>IF(SUM($B3:$E3)=0,"",B3/SUM($B3:$E3))</f>
        <v>0.44698660714285715</v>
      </c>
      <c r="G3" s="456">
        <f t="shared" ref="G3:I3" si="0">IF(SUM($B3:$E3)=0,"",C3/SUM($B3:$E3))</f>
        <v>0.26450892857142855</v>
      </c>
      <c r="H3" s="456">
        <f t="shared" si="0"/>
        <v>0.2885044642857143</v>
      </c>
      <c r="I3" s="457">
        <f t="shared" si="0"/>
        <v>0</v>
      </c>
      <c r="J3" s="460">
        <f>SUM(J6:J1048576)</f>
        <v>206</v>
      </c>
      <c r="K3" s="460">
        <f>SUM(K6:K1048576)</f>
        <v>220</v>
      </c>
      <c r="L3" s="460">
        <f>SUM(L6:L1048576)</f>
        <v>517</v>
      </c>
      <c r="M3" s="461">
        <f>SUM(M6:M1048576)</f>
        <v>0</v>
      </c>
      <c r="N3" s="458">
        <f>IF(SUM($J3:$M3)=0,"",J3/SUM($J3:$M3))</f>
        <v>0.21845174973488865</v>
      </c>
      <c r="O3" s="456">
        <f t="shared" ref="O3:Q3" si="1">IF(SUM($J3:$M3)=0,"",K3/SUM($J3:$M3))</f>
        <v>0.23329798515376457</v>
      </c>
      <c r="P3" s="456">
        <f t="shared" si="1"/>
        <v>0.54825026511134678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1928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1929</v>
      </c>
      <c r="B7" s="698">
        <v>375</v>
      </c>
      <c r="C7" s="653">
        <v>214</v>
      </c>
      <c r="D7" s="653">
        <v>383</v>
      </c>
      <c r="E7" s="654"/>
      <c r="F7" s="695">
        <v>0.38580246913580246</v>
      </c>
      <c r="G7" s="666">
        <v>0.22016460905349794</v>
      </c>
      <c r="H7" s="666">
        <v>0.3940329218106996</v>
      </c>
      <c r="I7" s="701">
        <v>0</v>
      </c>
      <c r="J7" s="698">
        <v>77</v>
      </c>
      <c r="K7" s="653">
        <v>110</v>
      </c>
      <c r="L7" s="653">
        <v>383</v>
      </c>
      <c r="M7" s="654"/>
      <c r="N7" s="695">
        <v>0.13508771929824562</v>
      </c>
      <c r="O7" s="666">
        <v>0.19298245614035087</v>
      </c>
      <c r="P7" s="666">
        <v>0.67192982456140349</v>
      </c>
      <c r="Q7" s="689">
        <v>0</v>
      </c>
    </row>
    <row r="8" spans="1:17" ht="14.4" customHeight="1" x14ac:dyDescent="0.3">
      <c r="A8" s="692" t="s">
        <v>1930</v>
      </c>
      <c r="B8" s="698">
        <v>81</v>
      </c>
      <c r="C8" s="653">
        <v>1</v>
      </c>
      <c r="D8" s="653"/>
      <c r="E8" s="654"/>
      <c r="F8" s="695">
        <v>0.98780487804878048</v>
      </c>
      <c r="G8" s="666">
        <v>1.2195121951219513E-2</v>
      </c>
      <c r="H8" s="666">
        <v>0</v>
      </c>
      <c r="I8" s="701">
        <v>0</v>
      </c>
      <c r="J8" s="698">
        <v>27</v>
      </c>
      <c r="K8" s="653">
        <v>1</v>
      </c>
      <c r="L8" s="653"/>
      <c r="M8" s="654"/>
      <c r="N8" s="695">
        <v>0.9642857142857143</v>
      </c>
      <c r="O8" s="666">
        <v>3.5714285714285712E-2</v>
      </c>
      <c r="P8" s="666">
        <v>0</v>
      </c>
      <c r="Q8" s="689">
        <v>0</v>
      </c>
    </row>
    <row r="9" spans="1:17" ht="14.4" customHeight="1" thickBot="1" x14ac:dyDescent="0.35">
      <c r="A9" s="693" t="s">
        <v>1931</v>
      </c>
      <c r="B9" s="699">
        <v>345</v>
      </c>
      <c r="C9" s="659">
        <v>259</v>
      </c>
      <c r="D9" s="659">
        <v>134</v>
      </c>
      <c r="E9" s="660"/>
      <c r="F9" s="696">
        <v>0.46747967479674796</v>
      </c>
      <c r="G9" s="667">
        <v>0.35094850948509487</v>
      </c>
      <c r="H9" s="667">
        <v>0.18157181571815717</v>
      </c>
      <c r="I9" s="702">
        <v>0</v>
      </c>
      <c r="J9" s="699">
        <v>102</v>
      </c>
      <c r="K9" s="659">
        <v>109</v>
      </c>
      <c r="L9" s="659">
        <v>134</v>
      </c>
      <c r="M9" s="660"/>
      <c r="N9" s="696">
        <v>0.29565217391304349</v>
      </c>
      <c r="O9" s="667">
        <v>0.31594202898550727</v>
      </c>
      <c r="P9" s="667">
        <v>0.38840579710144929</v>
      </c>
      <c r="Q9" s="6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31</v>
      </c>
      <c r="B5" s="634" t="s">
        <v>576</v>
      </c>
      <c r="C5" s="637">
        <v>1639310.7600000002</v>
      </c>
      <c r="D5" s="637">
        <v>3348</v>
      </c>
      <c r="E5" s="637">
        <v>1348924.4800000002</v>
      </c>
      <c r="F5" s="703">
        <v>0.82286074911141316</v>
      </c>
      <c r="G5" s="637">
        <v>2625</v>
      </c>
      <c r="H5" s="703">
        <v>0.78405017921146958</v>
      </c>
      <c r="I5" s="637">
        <v>290386.27999999997</v>
      </c>
      <c r="J5" s="703">
        <v>0.17713925088858681</v>
      </c>
      <c r="K5" s="637">
        <v>723</v>
      </c>
      <c r="L5" s="703">
        <v>0.21594982078853048</v>
      </c>
      <c r="M5" s="637" t="s">
        <v>74</v>
      </c>
      <c r="N5" s="277"/>
    </row>
    <row r="6" spans="1:14" ht="14.4" customHeight="1" x14ac:dyDescent="0.3">
      <c r="A6" s="633">
        <v>31</v>
      </c>
      <c r="B6" s="634" t="s">
        <v>1932</v>
      </c>
      <c r="C6" s="637">
        <v>812580.56000000029</v>
      </c>
      <c r="D6" s="637">
        <v>1565</v>
      </c>
      <c r="E6" s="637">
        <v>619581.03000000038</v>
      </c>
      <c r="F6" s="703">
        <v>0.76248566665193196</v>
      </c>
      <c r="G6" s="637">
        <v>972</v>
      </c>
      <c r="H6" s="703">
        <v>0.62108626198083072</v>
      </c>
      <c r="I6" s="637">
        <v>192999.52999999997</v>
      </c>
      <c r="J6" s="703">
        <v>0.23751433334806815</v>
      </c>
      <c r="K6" s="637">
        <v>593</v>
      </c>
      <c r="L6" s="703">
        <v>0.37891373801916933</v>
      </c>
      <c r="M6" s="637" t="s">
        <v>1</v>
      </c>
      <c r="N6" s="277"/>
    </row>
    <row r="7" spans="1:14" ht="14.4" customHeight="1" x14ac:dyDescent="0.3">
      <c r="A7" s="633">
        <v>31</v>
      </c>
      <c r="B7" s="634" t="s">
        <v>1933</v>
      </c>
      <c r="C7" s="637">
        <v>0</v>
      </c>
      <c r="D7" s="637">
        <v>3</v>
      </c>
      <c r="E7" s="637">
        <v>0</v>
      </c>
      <c r="F7" s="703" t="s">
        <v>577</v>
      </c>
      <c r="G7" s="637">
        <v>3</v>
      </c>
      <c r="H7" s="703">
        <v>1</v>
      </c>
      <c r="I7" s="637" t="s">
        <v>577</v>
      </c>
      <c r="J7" s="703" t="s">
        <v>577</v>
      </c>
      <c r="K7" s="637" t="s">
        <v>577</v>
      </c>
      <c r="L7" s="703">
        <v>0</v>
      </c>
      <c r="M7" s="637" t="s">
        <v>1</v>
      </c>
      <c r="N7" s="277"/>
    </row>
    <row r="8" spans="1:14" ht="14.4" customHeight="1" x14ac:dyDescent="0.3">
      <c r="A8" s="633">
        <v>31</v>
      </c>
      <c r="B8" s="634" t="s">
        <v>1934</v>
      </c>
      <c r="C8" s="637">
        <v>826730.19999999984</v>
      </c>
      <c r="D8" s="637">
        <v>1780</v>
      </c>
      <c r="E8" s="637">
        <v>729343.44999999984</v>
      </c>
      <c r="F8" s="703">
        <v>0.88220250088843977</v>
      </c>
      <c r="G8" s="637">
        <v>1650</v>
      </c>
      <c r="H8" s="703">
        <v>0.9269662921348315</v>
      </c>
      <c r="I8" s="637">
        <v>97386.75</v>
      </c>
      <c r="J8" s="703">
        <v>0.11779749911156023</v>
      </c>
      <c r="K8" s="637">
        <v>130</v>
      </c>
      <c r="L8" s="703">
        <v>7.3033707865168537E-2</v>
      </c>
      <c r="M8" s="637" t="s">
        <v>1</v>
      </c>
      <c r="N8" s="277"/>
    </row>
    <row r="9" spans="1:14" ht="14.4" customHeight="1" x14ac:dyDescent="0.3">
      <c r="A9" s="633" t="s">
        <v>575</v>
      </c>
      <c r="B9" s="634" t="s">
        <v>3</v>
      </c>
      <c r="C9" s="637">
        <v>1639310.7600000002</v>
      </c>
      <c r="D9" s="637">
        <v>3348</v>
      </c>
      <c r="E9" s="637">
        <v>1348924.4800000002</v>
      </c>
      <c r="F9" s="703">
        <v>0.82286074911141316</v>
      </c>
      <c r="G9" s="637">
        <v>2625</v>
      </c>
      <c r="H9" s="703">
        <v>0.78405017921146958</v>
      </c>
      <c r="I9" s="637">
        <v>290386.27999999997</v>
      </c>
      <c r="J9" s="703">
        <v>0.17713925088858681</v>
      </c>
      <c r="K9" s="637">
        <v>723</v>
      </c>
      <c r="L9" s="703">
        <v>0.21594982078853048</v>
      </c>
      <c r="M9" s="637" t="s">
        <v>581</v>
      </c>
      <c r="N9" s="277"/>
    </row>
    <row r="11" spans="1:14" ht="14.4" customHeight="1" x14ac:dyDescent="0.3">
      <c r="A11" s="633">
        <v>31</v>
      </c>
      <c r="B11" s="634" t="s">
        <v>576</v>
      </c>
      <c r="C11" s="637" t="s">
        <v>577</v>
      </c>
      <c r="D11" s="637" t="s">
        <v>577</v>
      </c>
      <c r="E11" s="637" t="s">
        <v>577</v>
      </c>
      <c r="F11" s="703" t="s">
        <v>577</v>
      </c>
      <c r="G11" s="637" t="s">
        <v>577</v>
      </c>
      <c r="H11" s="703" t="s">
        <v>577</v>
      </c>
      <c r="I11" s="637" t="s">
        <v>577</v>
      </c>
      <c r="J11" s="703" t="s">
        <v>577</v>
      </c>
      <c r="K11" s="637" t="s">
        <v>577</v>
      </c>
      <c r="L11" s="703" t="s">
        <v>577</v>
      </c>
      <c r="M11" s="637" t="s">
        <v>74</v>
      </c>
      <c r="N11" s="277"/>
    </row>
    <row r="12" spans="1:14" ht="14.4" customHeight="1" x14ac:dyDescent="0.3">
      <c r="A12" s="633">
        <v>89301311</v>
      </c>
      <c r="B12" s="634" t="s">
        <v>1932</v>
      </c>
      <c r="C12" s="637">
        <v>432253.8299999999</v>
      </c>
      <c r="D12" s="637">
        <v>863</v>
      </c>
      <c r="E12" s="637">
        <v>302851.7699999999</v>
      </c>
      <c r="F12" s="703">
        <v>0.70063409270427979</v>
      </c>
      <c r="G12" s="637">
        <v>472</v>
      </c>
      <c r="H12" s="703">
        <v>0.54692931633835462</v>
      </c>
      <c r="I12" s="637">
        <v>129402.06</v>
      </c>
      <c r="J12" s="703">
        <v>0.29936590729572027</v>
      </c>
      <c r="K12" s="637">
        <v>391</v>
      </c>
      <c r="L12" s="703">
        <v>0.45307068366164543</v>
      </c>
      <c r="M12" s="637" t="s">
        <v>1</v>
      </c>
      <c r="N12" s="277"/>
    </row>
    <row r="13" spans="1:14" ht="14.4" customHeight="1" x14ac:dyDescent="0.3">
      <c r="A13" s="633">
        <v>89301311</v>
      </c>
      <c r="B13" s="634" t="s">
        <v>1934</v>
      </c>
      <c r="C13" s="637">
        <v>404932.08</v>
      </c>
      <c r="D13" s="637">
        <v>1094</v>
      </c>
      <c r="E13" s="637">
        <v>379045.82</v>
      </c>
      <c r="F13" s="703">
        <v>0.93607258777817748</v>
      </c>
      <c r="G13" s="637">
        <v>1054</v>
      </c>
      <c r="H13" s="703">
        <v>0.96343692870201092</v>
      </c>
      <c r="I13" s="637">
        <v>25886.260000000002</v>
      </c>
      <c r="J13" s="703">
        <v>6.392741222182248E-2</v>
      </c>
      <c r="K13" s="637">
        <v>40</v>
      </c>
      <c r="L13" s="703">
        <v>3.6563071297989032E-2</v>
      </c>
      <c r="M13" s="637" t="s">
        <v>1</v>
      </c>
      <c r="N13" s="277"/>
    </row>
    <row r="14" spans="1:14" ht="14.4" customHeight="1" x14ac:dyDescent="0.3">
      <c r="A14" s="633" t="s">
        <v>1935</v>
      </c>
      <c r="B14" s="634" t="s">
        <v>1936</v>
      </c>
      <c r="C14" s="637">
        <v>837185.90999999992</v>
      </c>
      <c r="D14" s="637">
        <v>1957</v>
      </c>
      <c r="E14" s="637">
        <v>681897.58999999985</v>
      </c>
      <c r="F14" s="703">
        <v>0.81451154618691557</v>
      </c>
      <c r="G14" s="637">
        <v>1526</v>
      </c>
      <c r="H14" s="703">
        <v>0.77976494634644866</v>
      </c>
      <c r="I14" s="637">
        <v>155288.32000000001</v>
      </c>
      <c r="J14" s="703">
        <v>0.18548845381308438</v>
      </c>
      <c r="K14" s="637">
        <v>431</v>
      </c>
      <c r="L14" s="703">
        <v>0.22023505365355137</v>
      </c>
      <c r="M14" s="637" t="s">
        <v>585</v>
      </c>
      <c r="N14" s="277"/>
    </row>
    <row r="15" spans="1:14" ht="14.4" customHeight="1" x14ac:dyDescent="0.3">
      <c r="A15" s="633" t="s">
        <v>577</v>
      </c>
      <c r="B15" s="634" t="s">
        <v>577</v>
      </c>
      <c r="C15" s="637" t="s">
        <v>577</v>
      </c>
      <c r="D15" s="637" t="s">
        <v>577</v>
      </c>
      <c r="E15" s="637" t="s">
        <v>577</v>
      </c>
      <c r="F15" s="703" t="s">
        <v>577</v>
      </c>
      <c r="G15" s="637" t="s">
        <v>577</v>
      </c>
      <c r="H15" s="703" t="s">
        <v>577</v>
      </c>
      <c r="I15" s="637" t="s">
        <v>577</v>
      </c>
      <c r="J15" s="703" t="s">
        <v>577</v>
      </c>
      <c r="K15" s="637" t="s">
        <v>577</v>
      </c>
      <c r="L15" s="703" t="s">
        <v>577</v>
      </c>
      <c r="M15" s="637" t="s">
        <v>586</v>
      </c>
      <c r="N15" s="277"/>
    </row>
    <row r="16" spans="1:14" ht="14.4" customHeight="1" x14ac:dyDescent="0.3">
      <c r="A16" s="633">
        <v>89301312</v>
      </c>
      <c r="B16" s="634" t="s">
        <v>1932</v>
      </c>
      <c r="C16" s="637">
        <v>379701.43999999977</v>
      </c>
      <c r="D16" s="637">
        <v>701</v>
      </c>
      <c r="E16" s="637">
        <v>316729.25999999978</v>
      </c>
      <c r="F16" s="703">
        <v>0.83415343381368257</v>
      </c>
      <c r="G16" s="637">
        <v>500</v>
      </c>
      <c r="H16" s="703">
        <v>0.71326676176890158</v>
      </c>
      <c r="I16" s="637">
        <v>62972.179999999978</v>
      </c>
      <c r="J16" s="703">
        <v>0.16584656618631738</v>
      </c>
      <c r="K16" s="637">
        <v>201</v>
      </c>
      <c r="L16" s="703">
        <v>0.28673323823109842</v>
      </c>
      <c r="M16" s="637" t="s">
        <v>1</v>
      </c>
      <c r="N16" s="277"/>
    </row>
    <row r="17" spans="1:14" ht="14.4" customHeight="1" x14ac:dyDescent="0.3">
      <c r="A17" s="633">
        <v>89301312</v>
      </c>
      <c r="B17" s="634" t="s">
        <v>1933</v>
      </c>
      <c r="C17" s="637">
        <v>0</v>
      </c>
      <c r="D17" s="637">
        <v>3</v>
      </c>
      <c r="E17" s="637">
        <v>0</v>
      </c>
      <c r="F17" s="703" t="s">
        <v>577</v>
      </c>
      <c r="G17" s="637">
        <v>3</v>
      </c>
      <c r="H17" s="703">
        <v>1</v>
      </c>
      <c r="I17" s="637" t="s">
        <v>577</v>
      </c>
      <c r="J17" s="703" t="s">
        <v>577</v>
      </c>
      <c r="K17" s="637" t="s">
        <v>577</v>
      </c>
      <c r="L17" s="703">
        <v>0</v>
      </c>
      <c r="M17" s="637" t="s">
        <v>1</v>
      </c>
      <c r="N17" s="277"/>
    </row>
    <row r="18" spans="1:14" ht="14.4" customHeight="1" x14ac:dyDescent="0.3">
      <c r="A18" s="633">
        <v>89301312</v>
      </c>
      <c r="B18" s="634" t="s">
        <v>1934</v>
      </c>
      <c r="C18" s="637">
        <v>417498.26000000007</v>
      </c>
      <c r="D18" s="637">
        <v>676</v>
      </c>
      <c r="E18" s="637">
        <v>346407.77000000008</v>
      </c>
      <c r="F18" s="703">
        <v>0.82972266758668656</v>
      </c>
      <c r="G18" s="637">
        <v>588</v>
      </c>
      <c r="H18" s="703">
        <v>0.86982248520710059</v>
      </c>
      <c r="I18" s="637">
        <v>71090.490000000005</v>
      </c>
      <c r="J18" s="703">
        <v>0.17027733241331353</v>
      </c>
      <c r="K18" s="637">
        <v>88</v>
      </c>
      <c r="L18" s="703">
        <v>0.13017751479289941</v>
      </c>
      <c r="M18" s="637" t="s">
        <v>1</v>
      </c>
      <c r="N18" s="277"/>
    </row>
    <row r="19" spans="1:14" ht="14.4" customHeight="1" x14ac:dyDescent="0.3">
      <c r="A19" s="633" t="s">
        <v>1937</v>
      </c>
      <c r="B19" s="634" t="s">
        <v>1938</v>
      </c>
      <c r="C19" s="637">
        <v>797199.69999999984</v>
      </c>
      <c r="D19" s="637">
        <v>1380</v>
      </c>
      <c r="E19" s="637">
        <v>663137.0299999998</v>
      </c>
      <c r="F19" s="703">
        <v>0.83183301498984497</v>
      </c>
      <c r="G19" s="637">
        <v>1091</v>
      </c>
      <c r="H19" s="703">
        <v>0.79057971014492756</v>
      </c>
      <c r="I19" s="637">
        <v>134062.66999999998</v>
      </c>
      <c r="J19" s="703">
        <v>0.16816698501015492</v>
      </c>
      <c r="K19" s="637">
        <v>289</v>
      </c>
      <c r="L19" s="703">
        <v>0.20942028985507247</v>
      </c>
      <c r="M19" s="637" t="s">
        <v>585</v>
      </c>
      <c r="N19" s="277"/>
    </row>
    <row r="20" spans="1:14" ht="14.4" customHeight="1" x14ac:dyDescent="0.3">
      <c r="A20" s="633" t="s">
        <v>577</v>
      </c>
      <c r="B20" s="634" t="s">
        <v>577</v>
      </c>
      <c r="C20" s="637" t="s">
        <v>577</v>
      </c>
      <c r="D20" s="637" t="s">
        <v>577</v>
      </c>
      <c r="E20" s="637" t="s">
        <v>577</v>
      </c>
      <c r="F20" s="703" t="s">
        <v>577</v>
      </c>
      <c r="G20" s="637" t="s">
        <v>577</v>
      </c>
      <c r="H20" s="703" t="s">
        <v>577</v>
      </c>
      <c r="I20" s="637" t="s">
        <v>577</v>
      </c>
      <c r="J20" s="703" t="s">
        <v>577</v>
      </c>
      <c r="K20" s="637" t="s">
        <v>577</v>
      </c>
      <c r="L20" s="703" t="s">
        <v>577</v>
      </c>
      <c r="M20" s="637" t="s">
        <v>586</v>
      </c>
      <c r="N20" s="277"/>
    </row>
    <row r="21" spans="1:14" ht="14.4" customHeight="1" x14ac:dyDescent="0.3">
      <c r="A21" s="633">
        <v>89301313</v>
      </c>
      <c r="B21" s="634" t="s">
        <v>1932</v>
      </c>
      <c r="C21" s="637">
        <v>625.29</v>
      </c>
      <c r="D21" s="637">
        <v>1</v>
      </c>
      <c r="E21" s="637" t="s">
        <v>577</v>
      </c>
      <c r="F21" s="703">
        <v>0</v>
      </c>
      <c r="G21" s="637" t="s">
        <v>577</v>
      </c>
      <c r="H21" s="703">
        <v>0</v>
      </c>
      <c r="I21" s="637">
        <v>625.29</v>
      </c>
      <c r="J21" s="703">
        <v>1</v>
      </c>
      <c r="K21" s="637">
        <v>1</v>
      </c>
      <c r="L21" s="703">
        <v>1</v>
      </c>
      <c r="M21" s="637" t="s">
        <v>1</v>
      </c>
      <c r="N21" s="277"/>
    </row>
    <row r="22" spans="1:14" ht="14.4" customHeight="1" x14ac:dyDescent="0.3">
      <c r="A22" s="633">
        <v>89301313</v>
      </c>
      <c r="B22" s="634" t="s">
        <v>1934</v>
      </c>
      <c r="C22" s="637">
        <v>4299.8600000000006</v>
      </c>
      <c r="D22" s="637">
        <v>10</v>
      </c>
      <c r="E22" s="637">
        <v>3889.86</v>
      </c>
      <c r="F22" s="703">
        <v>0.90464805830887507</v>
      </c>
      <c r="G22" s="637">
        <v>8</v>
      </c>
      <c r="H22" s="703">
        <v>0.8</v>
      </c>
      <c r="I22" s="637">
        <v>410</v>
      </c>
      <c r="J22" s="703">
        <v>9.535194169112482E-2</v>
      </c>
      <c r="K22" s="637">
        <v>2</v>
      </c>
      <c r="L22" s="703">
        <v>0.2</v>
      </c>
      <c r="M22" s="637" t="s">
        <v>1</v>
      </c>
      <c r="N22" s="277"/>
    </row>
    <row r="23" spans="1:14" ht="14.4" customHeight="1" x14ac:dyDescent="0.3">
      <c r="A23" s="633" t="s">
        <v>1939</v>
      </c>
      <c r="B23" s="634" t="s">
        <v>1940</v>
      </c>
      <c r="C23" s="637">
        <v>4925.1500000000005</v>
      </c>
      <c r="D23" s="637">
        <v>11</v>
      </c>
      <c r="E23" s="637">
        <v>3889.86</v>
      </c>
      <c r="F23" s="703">
        <v>0.78979523466290358</v>
      </c>
      <c r="G23" s="637">
        <v>8</v>
      </c>
      <c r="H23" s="703">
        <v>0.72727272727272729</v>
      </c>
      <c r="I23" s="637">
        <v>1035.29</v>
      </c>
      <c r="J23" s="703">
        <v>0.21020476533709631</v>
      </c>
      <c r="K23" s="637">
        <v>3</v>
      </c>
      <c r="L23" s="703">
        <v>0.27272727272727271</v>
      </c>
      <c r="M23" s="637" t="s">
        <v>585</v>
      </c>
      <c r="N23" s="277"/>
    </row>
    <row r="24" spans="1:14" ht="14.4" customHeight="1" x14ac:dyDescent="0.3">
      <c r="A24" s="633" t="s">
        <v>577</v>
      </c>
      <c r="B24" s="634" t="s">
        <v>577</v>
      </c>
      <c r="C24" s="637" t="s">
        <v>577</v>
      </c>
      <c r="D24" s="637" t="s">
        <v>577</v>
      </c>
      <c r="E24" s="637" t="s">
        <v>577</v>
      </c>
      <c r="F24" s="703" t="s">
        <v>577</v>
      </c>
      <c r="G24" s="637" t="s">
        <v>577</v>
      </c>
      <c r="H24" s="703" t="s">
        <v>577</v>
      </c>
      <c r="I24" s="637" t="s">
        <v>577</v>
      </c>
      <c r="J24" s="703" t="s">
        <v>577</v>
      </c>
      <c r="K24" s="637" t="s">
        <v>577</v>
      </c>
      <c r="L24" s="703" t="s">
        <v>577</v>
      </c>
      <c r="M24" s="637" t="s">
        <v>586</v>
      </c>
      <c r="N24" s="277"/>
    </row>
    <row r="25" spans="1:14" ht="14.4" customHeight="1" x14ac:dyDescent="0.3">
      <c r="A25" s="633" t="s">
        <v>575</v>
      </c>
      <c r="B25" s="634" t="s">
        <v>580</v>
      </c>
      <c r="C25" s="637">
        <v>1639310.7599999998</v>
      </c>
      <c r="D25" s="637">
        <v>3348</v>
      </c>
      <c r="E25" s="637">
        <v>1348924.4799999997</v>
      </c>
      <c r="F25" s="703">
        <v>0.82286074911141305</v>
      </c>
      <c r="G25" s="637">
        <v>2625</v>
      </c>
      <c r="H25" s="703">
        <v>0.78405017921146958</v>
      </c>
      <c r="I25" s="637">
        <v>290386.27999999997</v>
      </c>
      <c r="J25" s="703">
        <v>0.17713925088858687</v>
      </c>
      <c r="K25" s="637">
        <v>723</v>
      </c>
      <c r="L25" s="703">
        <v>0.21594982078853048</v>
      </c>
      <c r="M25" s="637" t="s">
        <v>581</v>
      </c>
      <c r="N25" s="277"/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5">
    <cfRule type="expression" dxfId="44" priority="4">
      <formula>AND(LEFT(M11,6)&lt;&gt;"mezera",M11&lt;&gt;"")</formula>
    </cfRule>
  </conditionalFormatting>
  <conditionalFormatting sqref="A11:A25">
    <cfRule type="expression" dxfId="43" priority="2">
      <formula>AND(M11&lt;&gt;"",M11&lt;&gt;"mezeraKL")</formula>
    </cfRule>
  </conditionalFormatting>
  <conditionalFormatting sqref="F11:F25">
    <cfRule type="cellIs" dxfId="42" priority="1" operator="lessThan">
      <formula>0.6</formula>
    </cfRule>
  </conditionalFormatting>
  <conditionalFormatting sqref="B11:L25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5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1941</v>
      </c>
      <c r="B5" s="697">
        <v>2495.31</v>
      </c>
      <c r="C5" s="644">
        <v>1</v>
      </c>
      <c r="D5" s="708">
        <v>5</v>
      </c>
      <c r="E5" s="711" t="s">
        <v>1941</v>
      </c>
      <c r="F5" s="697">
        <v>2300.58</v>
      </c>
      <c r="G5" s="665">
        <v>0.92196159996152782</v>
      </c>
      <c r="H5" s="647">
        <v>4</v>
      </c>
      <c r="I5" s="688">
        <v>0.8</v>
      </c>
      <c r="J5" s="714">
        <v>194.73</v>
      </c>
      <c r="K5" s="665">
        <v>7.8038400038472178E-2</v>
      </c>
      <c r="L5" s="647">
        <v>1</v>
      </c>
      <c r="M5" s="688">
        <v>0.2</v>
      </c>
    </row>
    <row r="6" spans="1:13" ht="14.4" customHeight="1" x14ac:dyDescent="0.3">
      <c r="A6" s="705" t="s">
        <v>1942</v>
      </c>
      <c r="B6" s="698">
        <v>10450.439999999999</v>
      </c>
      <c r="C6" s="650">
        <v>1</v>
      </c>
      <c r="D6" s="709">
        <v>22</v>
      </c>
      <c r="E6" s="712" t="s">
        <v>1942</v>
      </c>
      <c r="F6" s="698">
        <v>7882.44</v>
      </c>
      <c r="G6" s="666">
        <v>0.75426871978596122</v>
      </c>
      <c r="H6" s="653">
        <v>16</v>
      </c>
      <c r="I6" s="689">
        <v>0.72727272727272729</v>
      </c>
      <c r="J6" s="715">
        <v>2568</v>
      </c>
      <c r="K6" s="666">
        <v>0.24573128021403887</v>
      </c>
      <c r="L6" s="653">
        <v>6</v>
      </c>
      <c r="M6" s="689">
        <v>0.27272727272727271</v>
      </c>
    </row>
    <row r="7" spans="1:13" ht="14.4" customHeight="1" x14ac:dyDescent="0.3">
      <c r="A7" s="705" t="s">
        <v>1943</v>
      </c>
      <c r="B7" s="698">
        <v>2291.91</v>
      </c>
      <c r="C7" s="650">
        <v>1</v>
      </c>
      <c r="D7" s="709">
        <v>2</v>
      </c>
      <c r="E7" s="712" t="s">
        <v>1943</v>
      </c>
      <c r="F7" s="698">
        <v>2291.91</v>
      </c>
      <c r="G7" s="666">
        <v>1</v>
      </c>
      <c r="H7" s="653">
        <v>1</v>
      </c>
      <c r="I7" s="689">
        <v>0.5</v>
      </c>
      <c r="J7" s="715">
        <v>0</v>
      </c>
      <c r="K7" s="666">
        <v>0</v>
      </c>
      <c r="L7" s="653">
        <v>1</v>
      </c>
      <c r="M7" s="689">
        <v>0.5</v>
      </c>
    </row>
    <row r="8" spans="1:13" ht="14.4" customHeight="1" x14ac:dyDescent="0.3">
      <c r="A8" s="705" t="s">
        <v>1944</v>
      </c>
      <c r="B8" s="698">
        <v>182195.44</v>
      </c>
      <c r="C8" s="650">
        <v>1</v>
      </c>
      <c r="D8" s="709">
        <v>464</v>
      </c>
      <c r="E8" s="712" t="s">
        <v>1944</v>
      </c>
      <c r="F8" s="698">
        <v>148469.03999999998</v>
      </c>
      <c r="G8" s="666">
        <v>0.81488889074281978</v>
      </c>
      <c r="H8" s="653">
        <v>372</v>
      </c>
      <c r="I8" s="689">
        <v>0.80172413793103448</v>
      </c>
      <c r="J8" s="715">
        <v>33726.400000000009</v>
      </c>
      <c r="K8" s="666">
        <v>0.18511110925718013</v>
      </c>
      <c r="L8" s="653">
        <v>92</v>
      </c>
      <c r="M8" s="689">
        <v>0.19827586206896552</v>
      </c>
    </row>
    <row r="9" spans="1:13" ht="14.4" customHeight="1" x14ac:dyDescent="0.3">
      <c r="A9" s="705" t="s">
        <v>1945</v>
      </c>
      <c r="B9" s="698">
        <v>157068.69</v>
      </c>
      <c r="C9" s="650">
        <v>1</v>
      </c>
      <c r="D9" s="709">
        <v>321</v>
      </c>
      <c r="E9" s="712" t="s">
        <v>1945</v>
      </c>
      <c r="F9" s="698">
        <v>125161.22000000002</v>
      </c>
      <c r="G9" s="666">
        <v>0.79685658548498761</v>
      </c>
      <c r="H9" s="653">
        <v>263</v>
      </c>
      <c r="I9" s="689">
        <v>0.81931464174454827</v>
      </c>
      <c r="J9" s="715">
        <v>31907.47</v>
      </c>
      <c r="K9" s="666">
        <v>0.2031434145150125</v>
      </c>
      <c r="L9" s="653">
        <v>58</v>
      </c>
      <c r="M9" s="689">
        <v>0.18068535825545171</v>
      </c>
    </row>
    <row r="10" spans="1:13" ht="14.4" customHeight="1" x14ac:dyDescent="0.3">
      <c r="A10" s="705" t="s">
        <v>1946</v>
      </c>
      <c r="B10" s="698">
        <v>137830.75999999998</v>
      </c>
      <c r="C10" s="650">
        <v>1</v>
      </c>
      <c r="D10" s="709">
        <v>302</v>
      </c>
      <c r="E10" s="712" t="s">
        <v>1946</v>
      </c>
      <c r="F10" s="698">
        <v>97136.589999999982</v>
      </c>
      <c r="G10" s="666">
        <v>0.70475262561129315</v>
      </c>
      <c r="H10" s="653">
        <v>213</v>
      </c>
      <c r="I10" s="689">
        <v>0.70529801324503316</v>
      </c>
      <c r="J10" s="715">
        <v>40694.169999999991</v>
      </c>
      <c r="K10" s="666">
        <v>0.2952473743887068</v>
      </c>
      <c r="L10" s="653">
        <v>89</v>
      </c>
      <c r="M10" s="689">
        <v>0.29470198675496689</v>
      </c>
    </row>
    <row r="11" spans="1:13" ht="14.4" customHeight="1" x14ac:dyDescent="0.3">
      <c r="A11" s="705" t="s">
        <v>1947</v>
      </c>
      <c r="B11" s="698">
        <v>79198.880000000005</v>
      </c>
      <c r="C11" s="650">
        <v>1</v>
      </c>
      <c r="D11" s="709">
        <v>134</v>
      </c>
      <c r="E11" s="712" t="s">
        <v>1947</v>
      </c>
      <c r="F11" s="698">
        <v>66268.36</v>
      </c>
      <c r="G11" s="666">
        <v>0.83673354976737035</v>
      </c>
      <c r="H11" s="653">
        <v>95</v>
      </c>
      <c r="I11" s="689">
        <v>0.70895522388059706</v>
      </c>
      <c r="J11" s="715">
        <v>12930.52</v>
      </c>
      <c r="K11" s="666">
        <v>0.16326645023262956</v>
      </c>
      <c r="L11" s="653">
        <v>39</v>
      </c>
      <c r="M11" s="689">
        <v>0.29104477611940299</v>
      </c>
    </row>
    <row r="12" spans="1:13" ht="14.4" customHeight="1" x14ac:dyDescent="0.3">
      <c r="A12" s="705" t="s">
        <v>1948</v>
      </c>
      <c r="B12" s="698">
        <v>57691.899999999994</v>
      </c>
      <c r="C12" s="650">
        <v>1</v>
      </c>
      <c r="D12" s="709">
        <v>117</v>
      </c>
      <c r="E12" s="712" t="s">
        <v>1948</v>
      </c>
      <c r="F12" s="698">
        <v>42722.82</v>
      </c>
      <c r="G12" s="666">
        <v>0.74053411310773265</v>
      </c>
      <c r="H12" s="653">
        <v>82</v>
      </c>
      <c r="I12" s="689">
        <v>0.70085470085470081</v>
      </c>
      <c r="J12" s="715">
        <v>14969.079999999998</v>
      </c>
      <c r="K12" s="666">
        <v>0.25946588689226735</v>
      </c>
      <c r="L12" s="653">
        <v>35</v>
      </c>
      <c r="M12" s="689">
        <v>0.29914529914529914</v>
      </c>
    </row>
    <row r="13" spans="1:13" ht="14.4" customHeight="1" x14ac:dyDescent="0.3">
      <c r="A13" s="705" t="s">
        <v>1949</v>
      </c>
      <c r="B13" s="698">
        <v>3625.29</v>
      </c>
      <c r="C13" s="650">
        <v>1</v>
      </c>
      <c r="D13" s="709">
        <v>3</v>
      </c>
      <c r="E13" s="712" t="s">
        <v>1949</v>
      </c>
      <c r="F13" s="698">
        <v>3000</v>
      </c>
      <c r="G13" s="666">
        <v>0.82752000529612801</v>
      </c>
      <c r="H13" s="653">
        <v>1</v>
      </c>
      <c r="I13" s="689">
        <v>0.33333333333333331</v>
      </c>
      <c r="J13" s="715">
        <v>625.29</v>
      </c>
      <c r="K13" s="666">
        <v>0.17247999470387196</v>
      </c>
      <c r="L13" s="653">
        <v>2</v>
      </c>
      <c r="M13" s="689">
        <v>0.66666666666666663</v>
      </c>
    </row>
    <row r="14" spans="1:13" ht="14.4" customHeight="1" x14ac:dyDescent="0.3">
      <c r="A14" s="705" t="s">
        <v>1950</v>
      </c>
      <c r="B14" s="698">
        <v>63311.11</v>
      </c>
      <c r="C14" s="650">
        <v>1</v>
      </c>
      <c r="D14" s="709">
        <v>103</v>
      </c>
      <c r="E14" s="712" t="s">
        <v>1950</v>
      </c>
      <c r="F14" s="698">
        <v>53936.69</v>
      </c>
      <c r="G14" s="666">
        <v>0.85193088543227247</v>
      </c>
      <c r="H14" s="653">
        <v>82</v>
      </c>
      <c r="I14" s="689">
        <v>0.79611650485436891</v>
      </c>
      <c r="J14" s="715">
        <v>9374.4199999999983</v>
      </c>
      <c r="K14" s="666">
        <v>0.14806911456772751</v>
      </c>
      <c r="L14" s="653">
        <v>21</v>
      </c>
      <c r="M14" s="689">
        <v>0.20388349514563106</v>
      </c>
    </row>
    <row r="15" spans="1:13" ht="14.4" customHeight="1" x14ac:dyDescent="0.3">
      <c r="A15" s="705" t="s">
        <v>1951</v>
      </c>
      <c r="B15" s="698">
        <v>65137.43</v>
      </c>
      <c r="C15" s="650">
        <v>1</v>
      </c>
      <c r="D15" s="709">
        <v>153</v>
      </c>
      <c r="E15" s="712" t="s">
        <v>1951</v>
      </c>
      <c r="F15" s="698">
        <v>55934.400000000001</v>
      </c>
      <c r="G15" s="666">
        <v>0.85871364590221011</v>
      </c>
      <c r="H15" s="653">
        <v>114</v>
      </c>
      <c r="I15" s="689">
        <v>0.74509803921568629</v>
      </c>
      <c r="J15" s="715">
        <v>9203.0300000000007</v>
      </c>
      <c r="K15" s="666">
        <v>0.14128635409778986</v>
      </c>
      <c r="L15" s="653">
        <v>39</v>
      </c>
      <c r="M15" s="689">
        <v>0.25490196078431371</v>
      </c>
    </row>
    <row r="16" spans="1:13" ht="14.4" customHeight="1" x14ac:dyDescent="0.3">
      <c r="A16" s="705" t="s">
        <v>1952</v>
      </c>
      <c r="B16" s="698">
        <v>163475.67000000007</v>
      </c>
      <c r="C16" s="650">
        <v>1</v>
      </c>
      <c r="D16" s="709">
        <v>385</v>
      </c>
      <c r="E16" s="712" t="s">
        <v>1952</v>
      </c>
      <c r="F16" s="698">
        <v>133405.79000000007</v>
      </c>
      <c r="G16" s="666">
        <v>0.81605898908381902</v>
      </c>
      <c r="H16" s="653">
        <v>315</v>
      </c>
      <c r="I16" s="689">
        <v>0.81818181818181823</v>
      </c>
      <c r="J16" s="715">
        <v>30069.880000000005</v>
      </c>
      <c r="K16" s="666">
        <v>0.18394101091618092</v>
      </c>
      <c r="L16" s="653">
        <v>70</v>
      </c>
      <c r="M16" s="689">
        <v>0.18181818181818182</v>
      </c>
    </row>
    <row r="17" spans="1:13" ht="14.4" customHeight="1" x14ac:dyDescent="0.3">
      <c r="A17" s="705" t="s">
        <v>1953</v>
      </c>
      <c r="B17" s="698">
        <v>15454.189999999999</v>
      </c>
      <c r="C17" s="650">
        <v>1</v>
      </c>
      <c r="D17" s="709">
        <v>39</v>
      </c>
      <c r="E17" s="712" t="s">
        <v>1953</v>
      </c>
      <c r="F17" s="698">
        <v>10724.05</v>
      </c>
      <c r="G17" s="666">
        <v>0.69392507792385105</v>
      </c>
      <c r="H17" s="653">
        <v>25</v>
      </c>
      <c r="I17" s="689">
        <v>0.64102564102564108</v>
      </c>
      <c r="J17" s="715">
        <v>4730.1400000000003</v>
      </c>
      <c r="K17" s="666">
        <v>0.30607492207614895</v>
      </c>
      <c r="L17" s="653">
        <v>14</v>
      </c>
      <c r="M17" s="689">
        <v>0.35897435897435898</v>
      </c>
    </row>
    <row r="18" spans="1:13" ht="14.4" customHeight="1" x14ac:dyDescent="0.3">
      <c r="A18" s="705" t="s">
        <v>1954</v>
      </c>
      <c r="B18" s="698">
        <v>277068.77999999991</v>
      </c>
      <c r="C18" s="650">
        <v>1</v>
      </c>
      <c r="D18" s="709">
        <v>443</v>
      </c>
      <c r="E18" s="712" t="s">
        <v>1954</v>
      </c>
      <c r="F18" s="698">
        <v>239464.31999999992</v>
      </c>
      <c r="G18" s="666">
        <v>0.86427752704581151</v>
      </c>
      <c r="H18" s="653">
        <v>346</v>
      </c>
      <c r="I18" s="689">
        <v>0.78103837471783299</v>
      </c>
      <c r="J18" s="715">
        <v>37604.46</v>
      </c>
      <c r="K18" s="666">
        <v>0.13572247295418852</v>
      </c>
      <c r="L18" s="653">
        <v>97</v>
      </c>
      <c r="M18" s="689">
        <v>0.21896162528216703</v>
      </c>
    </row>
    <row r="19" spans="1:13" ht="14.4" customHeight="1" x14ac:dyDescent="0.3">
      <c r="A19" s="705" t="s">
        <v>1955</v>
      </c>
      <c r="B19" s="698">
        <v>38281.479999999996</v>
      </c>
      <c r="C19" s="650">
        <v>1</v>
      </c>
      <c r="D19" s="709">
        <v>60</v>
      </c>
      <c r="E19" s="712" t="s">
        <v>1955</v>
      </c>
      <c r="F19" s="698">
        <v>32890.11</v>
      </c>
      <c r="G19" s="666">
        <v>0.85916505840422064</v>
      </c>
      <c r="H19" s="653">
        <v>49</v>
      </c>
      <c r="I19" s="689">
        <v>0.81666666666666665</v>
      </c>
      <c r="J19" s="715">
        <v>5391.369999999999</v>
      </c>
      <c r="K19" s="666">
        <v>0.14083494159577947</v>
      </c>
      <c r="L19" s="653">
        <v>11</v>
      </c>
      <c r="M19" s="689">
        <v>0.18333333333333332</v>
      </c>
    </row>
    <row r="20" spans="1:13" ht="14.4" customHeight="1" x14ac:dyDescent="0.3">
      <c r="A20" s="705" t="s">
        <v>1956</v>
      </c>
      <c r="B20" s="698">
        <v>129705.07000000004</v>
      </c>
      <c r="C20" s="650">
        <v>1</v>
      </c>
      <c r="D20" s="709">
        <v>287</v>
      </c>
      <c r="E20" s="712" t="s">
        <v>1956</v>
      </c>
      <c r="F20" s="698">
        <v>114114.32000000004</v>
      </c>
      <c r="G20" s="666">
        <v>0.87979845352228714</v>
      </c>
      <c r="H20" s="653">
        <v>225</v>
      </c>
      <c r="I20" s="689">
        <v>0.78397212543554007</v>
      </c>
      <c r="J20" s="715">
        <v>15590.749999999996</v>
      </c>
      <c r="K20" s="666">
        <v>0.12020154647771279</v>
      </c>
      <c r="L20" s="653">
        <v>62</v>
      </c>
      <c r="M20" s="689">
        <v>0.21602787456445993</v>
      </c>
    </row>
    <row r="21" spans="1:13" ht="14.4" customHeight="1" x14ac:dyDescent="0.3">
      <c r="A21" s="705" t="s">
        <v>1957</v>
      </c>
      <c r="B21" s="698">
        <v>44994.69</v>
      </c>
      <c r="C21" s="650">
        <v>1</v>
      </c>
      <c r="D21" s="709">
        <v>100</v>
      </c>
      <c r="E21" s="712" t="s">
        <v>1957</v>
      </c>
      <c r="F21" s="698">
        <v>41023.300000000003</v>
      </c>
      <c r="G21" s="666">
        <v>0.91173647379279643</v>
      </c>
      <c r="H21" s="653">
        <v>81</v>
      </c>
      <c r="I21" s="689">
        <v>0.81</v>
      </c>
      <c r="J21" s="715">
        <v>3971.39</v>
      </c>
      <c r="K21" s="666">
        <v>8.8263526207203555E-2</v>
      </c>
      <c r="L21" s="653">
        <v>19</v>
      </c>
      <c r="M21" s="689">
        <v>0.19</v>
      </c>
    </row>
    <row r="22" spans="1:13" ht="14.4" customHeight="1" thickBot="1" x14ac:dyDescent="0.35">
      <c r="A22" s="706" t="s">
        <v>1958</v>
      </c>
      <c r="B22" s="699">
        <v>209033.71999999997</v>
      </c>
      <c r="C22" s="656">
        <v>1</v>
      </c>
      <c r="D22" s="710">
        <v>408</v>
      </c>
      <c r="E22" s="713" t="s">
        <v>1958</v>
      </c>
      <c r="F22" s="699">
        <v>172198.53999999998</v>
      </c>
      <c r="G22" s="667">
        <v>0.82378355032862638</v>
      </c>
      <c r="H22" s="659">
        <v>341</v>
      </c>
      <c r="I22" s="690">
        <v>0.83578431372549022</v>
      </c>
      <c r="J22" s="716">
        <v>36835.179999999993</v>
      </c>
      <c r="K22" s="667">
        <v>0.17621644967137359</v>
      </c>
      <c r="L22" s="659">
        <v>67</v>
      </c>
      <c r="M22" s="690">
        <v>0.1642156862745098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7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2875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1639310.76</v>
      </c>
      <c r="N3" s="70">
        <f>SUBTOTAL(9,N7:N1048576)</f>
        <v>5371</v>
      </c>
      <c r="O3" s="70">
        <f>SUBTOTAL(9,O7:O1048576)</f>
        <v>3348</v>
      </c>
      <c r="P3" s="70">
        <f>SUBTOTAL(9,P7:P1048576)</f>
        <v>1348924.4800000011</v>
      </c>
      <c r="Q3" s="71">
        <f>IF(M3=0,0,P3/M3)</f>
        <v>0.82286074911141383</v>
      </c>
      <c r="R3" s="70">
        <f>SUBTOTAL(9,R7:R1048576)</f>
        <v>4198</v>
      </c>
      <c r="S3" s="71">
        <f>IF(N3=0,0,R3/N3)</f>
        <v>0.78160491528579412</v>
      </c>
      <c r="T3" s="70">
        <f>SUBTOTAL(9,T7:T1048576)</f>
        <v>2625</v>
      </c>
      <c r="U3" s="72">
        <f>IF(O3=0,0,T3/O3)</f>
        <v>0.78405017921146958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31</v>
      </c>
      <c r="B7" s="723" t="s">
        <v>576</v>
      </c>
      <c r="C7" s="723">
        <v>89301311</v>
      </c>
      <c r="D7" s="724" t="s">
        <v>2872</v>
      </c>
      <c r="E7" s="725" t="s">
        <v>1941</v>
      </c>
      <c r="F7" s="723" t="s">
        <v>1932</v>
      </c>
      <c r="G7" s="723" t="s">
        <v>1959</v>
      </c>
      <c r="H7" s="723" t="s">
        <v>1100</v>
      </c>
      <c r="I7" s="723" t="s">
        <v>1195</v>
      </c>
      <c r="J7" s="723" t="s">
        <v>1192</v>
      </c>
      <c r="K7" s="723" t="s">
        <v>1196</v>
      </c>
      <c r="L7" s="726">
        <v>625.29</v>
      </c>
      <c r="M7" s="726">
        <v>1250.58</v>
      </c>
      <c r="N7" s="723">
        <v>2</v>
      </c>
      <c r="O7" s="727">
        <v>1</v>
      </c>
      <c r="P7" s="726">
        <v>1250.58</v>
      </c>
      <c r="Q7" s="728">
        <v>1</v>
      </c>
      <c r="R7" s="723">
        <v>2</v>
      </c>
      <c r="S7" s="728">
        <v>1</v>
      </c>
      <c r="T7" s="727">
        <v>1</v>
      </c>
      <c r="U7" s="235">
        <v>1</v>
      </c>
    </row>
    <row r="8" spans="1:21" ht="14.4" customHeight="1" x14ac:dyDescent="0.3">
      <c r="A8" s="649">
        <v>31</v>
      </c>
      <c r="B8" s="650" t="s">
        <v>576</v>
      </c>
      <c r="C8" s="650">
        <v>89301311</v>
      </c>
      <c r="D8" s="729" t="s">
        <v>2872</v>
      </c>
      <c r="E8" s="730" t="s">
        <v>1941</v>
      </c>
      <c r="F8" s="650" t="s">
        <v>1932</v>
      </c>
      <c r="G8" s="650" t="s">
        <v>1960</v>
      </c>
      <c r="H8" s="650" t="s">
        <v>577</v>
      </c>
      <c r="I8" s="650" t="s">
        <v>1252</v>
      </c>
      <c r="J8" s="650" t="s">
        <v>1253</v>
      </c>
      <c r="K8" s="650" t="s">
        <v>1961</v>
      </c>
      <c r="L8" s="651">
        <v>194.73</v>
      </c>
      <c r="M8" s="651">
        <v>194.73</v>
      </c>
      <c r="N8" s="650">
        <v>1</v>
      </c>
      <c r="O8" s="731">
        <v>1</v>
      </c>
      <c r="P8" s="651"/>
      <c r="Q8" s="666">
        <v>0</v>
      </c>
      <c r="R8" s="650"/>
      <c r="S8" s="666">
        <v>0</v>
      </c>
      <c r="T8" s="731"/>
      <c r="U8" s="689">
        <v>0</v>
      </c>
    </row>
    <row r="9" spans="1:21" ht="14.4" customHeight="1" x14ac:dyDescent="0.3">
      <c r="A9" s="649">
        <v>31</v>
      </c>
      <c r="B9" s="650" t="s">
        <v>576</v>
      </c>
      <c r="C9" s="650">
        <v>89301311</v>
      </c>
      <c r="D9" s="729" t="s">
        <v>2872</v>
      </c>
      <c r="E9" s="730" t="s">
        <v>1944</v>
      </c>
      <c r="F9" s="650" t="s">
        <v>1932</v>
      </c>
      <c r="G9" s="650" t="s">
        <v>1962</v>
      </c>
      <c r="H9" s="650" t="s">
        <v>577</v>
      </c>
      <c r="I9" s="650" t="s">
        <v>890</v>
      </c>
      <c r="J9" s="650" t="s">
        <v>1963</v>
      </c>
      <c r="K9" s="650" t="s">
        <v>1964</v>
      </c>
      <c r="L9" s="651">
        <v>0</v>
      </c>
      <c r="M9" s="651">
        <v>0</v>
      </c>
      <c r="N9" s="650">
        <v>3</v>
      </c>
      <c r="O9" s="731">
        <v>1.5</v>
      </c>
      <c r="P9" s="651">
        <v>0</v>
      </c>
      <c r="Q9" s="666"/>
      <c r="R9" s="650">
        <v>2</v>
      </c>
      <c r="S9" s="666">
        <v>0.66666666666666663</v>
      </c>
      <c r="T9" s="731">
        <v>1</v>
      </c>
      <c r="U9" s="689">
        <v>0.66666666666666663</v>
      </c>
    </row>
    <row r="10" spans="1:21" ht="14.4" customHeight="1" x14ac:dyDescent="0.3">
      <c r="A10" s="649">
        <v>31</v>
      </c>
      <c r="B10" s="650" t="s">
        <v>576</v>
      </c>
      <c r="C10" s="650">
        <v>89301311</v>
      </c>
      <c r="D10" s="729" t="s">
        <v>2872</v>
      </c>
      <c r="E10" s="730" t="s">
        <v>1944</v>
      </c>
      <c r="F10" s="650" t="s">
        <v>1932</v>
      </c>
      <c r="G10" s="650" t="s">
        <v>1965</v>
      </c>
      <c r="H10" s="650" t="s">
        <v>577</v>
      </c>
      <c r="I10" s="650" t="s">
        <v>1268</v>
      </c>
      <c r="J10" s="650" t="s">
        <v>1859</v>
      </c>
      <c r="K10" s="650" t="s">
        <v>1860</v>
      </c>
      <c r="L10" s="651">
        <v>333.31</v>
      </c>
      <c r="M10" s="651">
        <v>333.31</v>
      </c>
      <c r="N10" s="650">
        <v>1</v>
      </c>
      <c r="O10" s="731">
        <v>0.5</v>
      </c>
      <c r="P10" s="651">
        <v>333.31</v>
      </c>
      <c r="Q10" s="666">
        <v>1</v>
      </c>
      <c r="R10" s="650">
        <v>1</v>
      </c>
      <c r="S10" s="666">
        <v>1</v>
      </c>
      <c r="T10" s="731">
        <v>0.5</v>
      </c>
      <c r="U10" s="689">
        <v>1</v>
      </c>
    </row>
    <row r="11" spans="1:21" ht="14.4" customHeight="1" x14ac:dyDescent="0.3">
      <c r="A11" s="649">
        <v>31</v>
      </c>
      <c r="B11" s="650" t="s">
        <v>576</v>
      </c>
      <c r="C11" s="650">
        <v>89301311</v>
      </c>
      <c r="D11" s="729" t="s">
        <v>2872</v>
      </c>
      <c r="E11" s="730" t="s">
        <v>1944</v>
      </c>
      <c r="F11" s="650" t="s">
        <v>1932</v>
      </c>
      <c r="G11" s="650" t="s">
        <v>1966</v>
      </c>
      <c r="H11" s="650" t="s">
        <v>577</v>
      </c>
      <c r="I11" s="650" t="s">
        <v>740</v>
      </c>
      <c r="J11" s="650" t="s">
        <v>1967</v>
      </c>
      <c r="K11" s="650" t="s">
        <v>1968</v>
      </c>
      <c r="L11" s="651">
        <v>0</v>
      </c>
      <c r="M11" s="651">
        <v>0</v>
      </c>
      <c r="N11" s="650">
        <v>1</v>
      </c>
      <c r="O11" s="731">
        <v>0.5</v>
      </c>
      <c r="P11" s="651">
        <v>0</v>
      </c>
      <c r="Q11" s="666"/>
      <c r="R11" s="650">
        <v>1</v>
      </c>
      <c r="S11" s="666">
        <v>1</v>
      </c>
      <c r="T11" s="731">
        <v>0.5</v>
      </c>
      <c r="U11" s="689">
        <v>1</v>
      </c>
    </row>
    <row r="12" spans="1:21" ht="14.4" customHeight="1" x14ac:dyDescent="0.3">
      <c r="A12" s="649">
        <v>31</v>
      </c>
      <c r="B12" s="650" t="s">
        <v>576</v>
      </c>
      <c r="C12" s="650">
        <v>89301311</v>
      </c>
      <c r="D12" s="729" t="s">
        <v>2872</v>
      </c>
      <c r="E12" s="730" t="s">
        <v>1944</v>
      </c>
      <c r="F12" s="650" t="s">
        <v>1932</v>
      </c>
      <c r="G12" s="650" t="s">
        <v>1969</v>
      </c>
      <c r="H12" s="650" t="s">
        <v>577</v>
      </c>
      <c r="I12" s="650" t="s">
        <v>1970</v>
      </c>
      <c r="J12" s="650" t="s">
        <v>1310</v>
      </c>
      <c r="K12" s="650" t="s">
        <v>1971</v>
      </c>
      <c r="L12" s="651">
        <v>0</v>
      </c>
      <c r="M12" s="651">
        <v>0</v>
      </c>
      <c r="N12" s="650">
        <v>2</v>
      </c>
      <c r="O12" s="731">
        <v>1</v>
      </c>
      <c r="P12" s="651">
        <v>0</v>
      </c>
      <c r="Q12" s="666"/>
      <c r="R12" s="650">
        <v>2</v>
      </c>
      <c r="S12" s="666">
        <v>1</v>
      </c>
      <c r="T12" s="731">
        <v>1</v>
      </c>
      <c r="U12" s="689">
        <v>1</v>
      </c>
    </row>
    <row r="13" spans="1:21" ht="14.4" customHeight="1" x14ac:dyDescent="0.3">
      <c r="A13" s="649">
        <v>31</v>
      </c>
      <c r="B13" s="650" t="s">
        <v>576</v>
      </c>
      <c r="C13" s="650">
        <v>89301311</v>
      </c>
      <c r="D13" s="729" t="s">
        <v>2872</v>
      </c>
      <c r="E13" s="730" t="s">
        <v>1944</v>
      </c>
      <c r="F13" s="650" t="s">
        <v>1932</v>
      </c>
      <c r="G13" s="650" t="s">
        <v>1972</v>
      </c>
      <c r="H13" s="650" t="s">
        <v>577</v>
      </c>
      <c r="I13" s="650" t="s">
        <v>1973</v>
      </c>
      <c r="J13" s="650" t="s">
        <v>1974</v>
      </c>
      <c r="K13" s="650" t="s">
        <v>1864</v>
      </c>
      <c r="L13" s="651">
        <v>69.86</v>
      </c>
      <c r="M13" s="651">
        <v>69.86</v>
      </c>
      <c r="N13" s="650">
        <v>1</v>
      </c>
      <c r="O13" s="731">
        <v>0.5</v>
      </c>
      <c r="P13" s="651">
        <v>69.86</v>
      </c>
      <c r="Q13" s="666">
        <v>1</v>
      </c>
      <c r="R13" s="650">
        <v>1</v>
      </c>
      <c r="S13" s="666">
        <v>1</v>
      </c>
      <c r="T13" s="731">
        <v>0.5</v>
      </c>
      <c r="U13" s="689">
        <v>1</v>
      </c>
    </row>
    <row r="14" spans="1:21" ht="14.4" customHeight="1" x14ac:dyDescent="0.3">
      <c r="A14" s="649">
        <v>31</v>
      </c>
      <c r="B14" s="650" t="s">
        <v>576</v>
      </c>
      <c r="C14" s="650">
        <v>89301311</v>
      </c>
      <c r="D14" s="729" t="s">
        <v>2872</v>
      </c>
      <c r="E14" s="730" t="s">
        <v>1944</v>
      </c>
      <c r="F14" s="650" t="s">
        <v>1932</v>
      </c>
      <c r="G14" s="650" t="s">
        <v>1972</v>
      </c>
      <c r="H14" s="650" t="s">
        <v>577</v>
      </c>
      <c r="I14" s="650" t="s">
        <v>1975</v>
      </c>
      <c r="J14" s="650" t="s">
        <v>1974</v>
      </c>
      <c r="K14" s="650" t="s">
        <v>1976</v>
      </c>
      <c r="L14" s="651">
        <v>349.29</v>
      </c>
      <c r="M14" s="651">
        <v>349.29</v>
      </c>
      <c r="N14" s="650">
        <v>1</v>
      </c>
      <c r="O14" s="731">
        <v>0.5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31</v>
      </c>
      <c r="B15" s="650" t="s">
        <v>576</v>
      </c>
      <c r="C15" s="650">
        <v>89301311</v>
      </c>
      <c r="D15" s="729" t="s">
        <v>2872</v>
      </c>
      <c r="E15" s="730" t="s">
        <v>1944</v>
      </c>
      <c r="F15" s="650" t="s">
        <v>1932</v>
      </c>
      <c r="G15" s="650" t="s">
        <v>1977</v>
      </c>
      <c r="H15" s="650" t="s">
        <v>577</v>
      </c>
      <c r="I15" s="650" t="s">
        <v>1978</v>
      </c>
      <c r="J15" s="650" t="s">
        <v>1979</v>
      </c>
      <c r="K15" s="650" t="s">
        <v>1980</v>
      </c>
      <c r="L15" s="651">
        <v>84.78</v>
      </c>
      <c r="M15" s="651">
        <v>339.12</v>
      </c>
      <c r="N15" s="650">
        <v>4</v>
      </c>
      <c r="O15" s="731">
        <v>1.5</v>
      </c>
      <c r="P15" s="651">
        <v>339.12</v>
      </c>
      <c r="Q15" s="666">
        <v>1</v>
      </c>
      <c r="R15" s="650">
        <v>4</v>
      </c>
      <c r="S15" s="666">
        <v>1</v>
      </c>
      <c r="T15" s="731">
        <v>1.5</v>
      </c>
      <c r="U15" s="689">
        <v>1</v>
      </c>
    </row>
    <row r="16" spans="1:21" ht="14.4" customHeight="1" x14ac:dyDescent="0.3">
      <c r="A16" s="649">
        <v>31</v>
      </c>
      <c r="B16" s="650" t="s">
        <v>576</v>
      </c>
      <c r="C16" s="650">
        <v>89301311</v>
      </c>
      <c r="D16" s="729" t="s">
        <v>2872</v>
      </c>
      <c r="E16" s="730" t="s">
        <v>1944</v>
      </c>
      <c r="F16" s="650" t="s">
        <v>1932</v>
      </c>
      <c r="G16" s="650" t="s">
        <v>1981</v>
      </c>
      <c r="H16" s="650" t="s">
        <v>577</v>
      </c>
      <c r="I16" s="650" t="s">
        <v>1982</v>
      </c>
      <c r="J16" s="650" t="s">
        <v>1426</v>
      </c>
      <c r="K16" s="650" t="s">
        <v>1976</v>
      </c>
      <c r="L16" s="651">
        <v>0</v>
      </c>
      <c r="M16" s="651">
        <v>0</v>
      </c>
      <c r="N16" s="650">
        <v>1</v>
      </c>
      <c r="O16" s="731">
        <v>1</v>
      </c>
      <c r="P16" s="651">
        <v>0</v>
      </c>
      <c r="Q16" s="666"/>
      <c r="R16" s="650">
        <v>1</v>
      </c>
      <c r="S16" s="666">
        <v>1</v>
      </c>
      <c r="T16" s="731">
        <v>1</v>
      </c>
      <c r="U16" s="689">
        <v>1</v>
      </c>
    </row>
    <row r="17" spans="1:21" ht="14.4" customHeight="1" x14ac:dyDescent="0.3">
      <c r="A17" s="649">
        <v>31</v>
      </c>
      <c r="B17" s="650" t="s">
        <v>576</v>
      </c>
      <c r="C17" s="650">
        <v>89301311</v>
      </c>
      <c r="D17" s="729" t="s">
        <v>2872</v>
      </c>
      <c r="E17" s="730" t="s">
        <v>1944</v>
      </c>
      <c r="F17" s="650" t="s">
        <v>1932</v>
      </c>
      <c r="G17" s="650" t="s">
        <v>1983</v>
      </c>
      <c r="H17" s="650" t="s">
        <v>577</v>
      </c>
      <c r="I17" s="650" t="s">
        <v>1984</v>
      </c>
      <c r="J17" s="650" t="s">
        <v>1985</v>
      </c>
      <c r="K17" s="650"/>
      <c r="L17" s="651">
        <v>0</v>
      </c>
      <c r="M17" s="651">
        <v>0</v>
      </c>
      <c r="N17" s="650">
        <v>12</v>
      </c>
      <c r="O17" s="731">
        <v>8.5</v>
      </c>
      <c r="P17" s="651">
        <v>0</v>
      </c>
      <c r="Q17" s="666"/>
      <c r="R17" s="650">
        <v>8</v>
      </c>
      <c r="S17" s="666">
        <v>0.66666666666666663</v>
      </c>
      <c r="T17" s="731">
        <v>6</v>
      </c>
      <c r="U17" s="689">
        <v>0.70588235294117652</v>
      </c>
    </row>
    <row r="18" spans="1:21" ht="14.4" customHeight="1" x14ac:dyDescent="0.3">
      <c r="A18" s="649">
        <v>31</v>
      </c>
      <c r="B18" s="650" t="s">
        <v>576</v>
      </c>
      <c r="C18" s="650">
        <v>89301311</v>
      </c>
      <c r="D18" s="729" t="s">
        <v>2872</v>
      </c>
      <c r="E18" s="730" t="s">
        <v>1944</v>
      </c>
      <c r="F18" s="650" t="s">
        <v>1932</v>
      </c>
      <c r="G18" s="650" t="s">
        <v>1986</v>
      </c>
      <c r="H18" s="650" t="s">
        <v>577</v>
      </c>
      <c r="I18" s="650" t="s">
        <v>1723</v>
      </c>
      <c r="J18" s="650" t="s">
        <v>1724</v>
      </c>
      <c r="K18" s="650" t="s">
        <v>1987</v>
      </c>
      <c r="L18" s="651">
        <v>50.27</v>
      </c>
      <c r="M18" s="651">
        <v>50.27</v>
      </c>
      <c r="N18" s="650">
        <v>1</v>
      </c>
      <c r="O18" s="731">
        <v>1</v>
      </c>
      <c r="P18" s="651">
        <v>50.27</v>
      </c>
      <c r="Q18" s="666">
        <v>1</v>
      </c>
      <c r="R18" s="650">
        <v>1</v>
      </c>
      <c r="S18" s="666">
        <v>1</v>
      </c>
      <c r="T18" s="731">
        <v>1</v>
      </c>
      <c r="U18" s="689">
        <v>1</v>
      </c>
    </row>
    <row r="19" spans="1:21" ht="14.4" customHeight="1" x14ac:dyDescent="0.3">
      <c r="A19" s="649">
        <v>31</v>
      </c>
      <c r="B19" s="650" t="s">
        <v>576</v>
      </c>
      <c r="C19" s="650">
        <v>89301311</v>
      </c>
      <c r="D19" s="729" t="s">
        <v>2872</v>
      </c>
      <c r="E19" s="730" t="s">
        <v>1944</v>
      </c>
      <c r="F19" s="650" t="s">
        <v>1932</v>
      </c>
      <c r="G19" s="650" t="s">
        <v>1988</v>
      </c>
      <c r="H19" s="650" t="s">
        <v>577</v>
      </c>
      <c r="I19" s="650" t="s">
        <v>1989</v>
      </c>
      <c r="J19" s="650" t="s">
        <v>801</v>
      </c>
      <c r="K19" s="650" t="s">
        <v>1990</v>
      </c>
      <c r="L19" s="651">
        <v>0</v>
      </c>
      <c r="M19" s="651">
        <v>0</v>
      </c>
      <c r="N19" s="650">
        <v>2</v>
      </c>
      <c r="O19" s="731">
        <v>1.5</v>
      </c>
      <c r="P19" s="651"/>
      <c r="Q19" s="666"/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31</v>
      </c>
      <c r="B20" s="650" t="s">
        <v>576</v>
      </c>
      <c r="C20" s="650">
        <v>89301311</v>
      </c>
      <c r="D20" s="729" t="s">
        <v>2872</v>
      </c>
      <c r="E20" s="730" t="s">
        <v>1944</v>
      </c>
      <c r="F20" s="650" t="s">
        <v>1932</v>
      </c>
      <c r="G20" s="650" t="s">
        <v>1991</v>
      </c>
      <c r="H20" s="650" t="s">
        <v>1100</v>
      </c>
      <c r="I20" s="650" t="s">
        <v>1323</v>
      </c>
      <c r="J20" s="650" t="s">
        <v>1324</v>
      </c>
      <c r="K20" s="650" t="s">
        <v>1325</v>
      </c>
      <c r="L20" s="651">
        <v>154.01</v>
      </c>
      <c r="M20" s="651">
        <v>770.05</v>
      </c>
      <c r="N20" s="650">
        <v>5</v>
      </c>
      <c r="O20" s="731">
        <v>1</v>
      </c>
      <c r="P20" s="651">
        <v>462.03</v>
      </c>
      <c r="Q20" s="666">
        <v>0.6</v>
      </c>
      <c r="R20" s="650">
        <v>3</v>
      </c>
      <c r="S20" s="666">
        <v>0.6</v>
      </c>
      <c r="T20" s="731">
        <v>0.5</v>
      </c>
      <c r="U20" s="689">
        <v>0.5</v>
      </c>
    </row>
    <row r="21" spans="1:21" ht="14.4" customHeight="1" x14ac:dyDescent="0.3">
      <c r="A21" s="649">
        <v>31</v>
      </c>
      <c r="B21" s="650" t="s">
        <v>576</v>
      </c>
      <c r="C21" s="650">
        <v>89301311</v>
      </c>
      <c r="D21" s="729" t="s">
        <v>2872</v>
      </c>
      <c r="E21" s="730" t="s">
        <v>1944</v>
      </c>
      <c r="F21" s="650" t="s">
        <v>1932</v>
      </c>
      <c r="G21" s="650" t="s">
        <v>1959</v>
      </c>
      <c r="H21" s="650" t="s">
        <v>1100</v>
      </c>
      <c r="I21" s="650" t="s">
        <v>1195</v>
      </c>
      <c r="J21" s="650" t="s">
        <v>1192</v>
      </c>
      <c r="K21" s="650" t="s">
        <v>1196</v>
      </c>
      <c r="L21" s="651">
        <v>625.29</v>
      </c>
      <c r="M21" s="651">
        <v>57526.680000000008</v>
      </c>
      <c r="N21" s="650">
        <v>92</v>
      </c>
      <c r="O21" s="731">
        <v>27.5</v>
      </c>
      <c r="P21" s="651">
        <v>41894.430000000008</v>
      </c>
      <c r="Q21" s="666">
        <v>0.72826086956521741</v>
      </c>
      <c r="R21" s="650">
        <v>67</v>
      </c>
      <c r="S21" s="666">
        <v>0.72826086956521741</v>
      </c>
      <c r="T21" s="731">
        <v>20</v>
      </c>
      <c r="U21" s="689">
        <v>0.72727272727272729</v>
      </c>
    </row>
    <row r="22" spans="1:21" ht="14.4" customHeight="1" x14ac:dyDescent="0.3">
      <c r="A22" s="649">
        <v>31</v>
      </c>
      <c r="B22" s="650" t="s">
        <v>576</v>
      </c>
      <c r="C22" s="650">
        <v>89301311</v>
      </c>
      <c r="D22" s="729" t="s">
        <v>2872</v>
      </c>
      <c r="E22" s="730" t="s">
        <v>1944</v>
      </c>
      <c r="F22" s="650" t="s">
        <v>1932</v>
      </c>
      <c r="G22" s="650" t="s">
        <v>1959</v>
      </c>
      <c r="H22" s="650" t="s">
        <v>1100</v>
      </c>
      <c r="I22" s="650" t="s">
        <v>1992</v>
      </c>
      <c r="J22" s="650" t="s">
        <v>1192</v>
      </c>
      <c r="K22" s="650" t="s">
        <v>1993</v>
      </c>
      <c r="L22" s="651">
        <v>187.59</v>
      </c>
      <c r="M22" s="651">
        <v>187.59</v>
      </c>
      <c r="N22" s="650">
        <v>1</v>
      </c>
      <c r="O22" s="731">
        <v>1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31</v>
      </c>
      <c r="B23" s="650" t="s">
        <v>576</v>
      </c>
      <c r="C23" s="650">
        <v>89301311</v>
      </c>
      <c r="D23" s="729" t="s">
        <v>2872</v>
      </c>
      <c r="E23" s="730" t="s">
        <v>1944</v>
      </c>
      <c r="F23" s="650" t="s">
        <v>1932</v>
      </c>
      <c r="G23" s="650" t="s">
        <v>1959</v>
      </c>
      <c r="H23" s="650" t="s">
        <v>1100</v>
      </c>
      <c r="I23" s="650" t="s">
        <v>1638</v>
      </c>
      <c r="J23" s="650" t="s">
        <v>1192</v>
      </c>
      <c r="K23" s="650" t="s">
        <v>1639</v>
      </c>
      <c r="L23" s="651">
        <v>937.93</v>
      </c>
      <c r="M23" s="651">
        <v>2813.79</v>
      </c>
      <c r="N23" s="650">
        <v>3</v>
      </c>
      <c r="O23" s="731">
        <v>0.5</v>
      </c>
      <c r="P23" s="651">
        <v>2813.79</v>
      </c>
      <c r="Q23" s="666">
        <v>1</v>
      </c>
      <c r="R23" s="650">
        <v>3</v>
      </c>
      <c r="S23" s="666">
        <v>1</v>
      </c>
      <c r="T23" s="731">
        <v>0.5</v>
      </c>
      <c r="U23" s="689">
        <v>1</v>
      </c>
    </row>
    <row r="24" spans="1:21" ht="14.4" customHeight="1" x14ac:dyDescent="0.3">
      <c r="A24" s="649">
        <v>31</v>
      </c>
      <c r="B24" s="650" t="s">
        <v>576</v>
      </c>
      <c r="C24" s="650">
        <v>89301311</v>
      </c>
      <c r="D24" s="729" t="s">
        <v>2872</v>
      </c>
      <c r="E24" s="730" t="s">
        <v>1944</v>
      </c>
      <c r="F24" s="650" t="s">
        <v>1932</v>
      </c>
      <c r="G24" s="650" t="s">
        <v>1959</v>
      </c>
      <c r="H24" s="650" t="s">
        <v>1100</v>
      </c>
      <c r="I24" s="650" t="s">
        <v>1994</v>
      </c>
      <c r="J24" s="650" t="s">
        <v>1995</v>
      </c>
      <c r="K24" s="650" t="s">
        <v>1996</v>
      </c>
      <c r="L24" s="651">
        <v>2916.16</v>
      </c>
      <c r="M24" s="651">
        <v>2916.16</v>
      </c>
      <c r="N24" s="650">
        <v>1</v>
      </c>
      <c r="O24" s="731">
        <v>1</v>
      </c>
      <c r="P24" s="651">
        <v>2916.16</v>
      </c>
      <c r="Q24" s="666">
        <v>1</v>
      </c>
      <c r="R24" s="650">
        <v>1</v>
      </c>
      <c r="S24" s="666">
        <v>1</v>
      </c>
      <c r="T24" s="731">
        <v>1</v>
      </c>
      <c r="U24" s="689">
        <v>1</v>
      </c>
    </row>
    <row r="25" spans="1:21" ht="14.4" customHeight="1" x14ac:dyDescent="0.3">
      <c r="A25" s="649">
        <v>31</v>
      </c>
      <c r="B25" s="650" t="s">
        <v>576</v>
      </c>
      <c r="C25" s="650">
        <v>89301311</v>
      </c>
      <c r="D25" s="729" t="s">
        <v>2872</v>
      </c>
      <c r="E25" s="730" t="s">
        <v>1944</v>
      </c>
      <c r="F25" s="650" t="s">
        <v>1932</v>
      </c>
      <c r="G25" s="650" t="s">
        <v>1997</v>
      </c>
      <c r="H25" s="650" t="s">
        <v>1100</v>
      </c>
      <c r="I25" s="650" t="s">
        <v>1160</v>
      </c>
      <c r="J25" s="650" t="s">
        <v>1103</v>
      </c>
      <c r="K25" s="650" t="s">
        <v>1878</v>
      </c>
      <c r="L25" s="651">
        <v>48.31</v>
      </c>
      <c r="M25" s="651">
        <v>96.62</v>
      </c>
      <c r="N25" s="650">
        <v>2</v>
      </c>
      <c r="O25" s="731">
        <v>2</v>
      </c>
      <c r="P25" s="651"/>
      <c r="Q25" s="666">
        <v>0</v>
      </c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31</v>
      </c>
      <c r="B26" s="650" t="s">
        <v>576</v>
      </c>
      <c r="C26" s="650">
        <v>89301311</v>
      </c>
      <c r="D26" s="729" t="s">
        <v>2872</v>
      </c>
      <c r="E26" s="730" t="s">
        <v>1944</v>
      </c>
      <c r="F26" s="650" t="s">
        <v>1932</v>
      </c>
      <c r="G26" s="650" t="s">
        <v>1997</v>
      </c>
      <c r="H26" s="650" t="s">
        <v>1100</v>
      </c>
      <c r="I26" s="650" t="s">
        <v>1102</v>
      </c>
      <c r="J26" s="650" t="s">
        <v>1103</v>
      </c>
      <c r="K26" s="650" t="s">
        <v>1879</v>
      </c>
      <c r="L26" s="651">
        <v>96.63</v>
      </c>
      <c r="M26" s="651">
        <v>3961.8300000000017</v>
      </c>
      <c r="N26" s="650">
        <v>41</v>
      </c>
      <c r="O26" s="731">
        <v>31</v>
      </c>
      <c r="P26" s="651">
        <v>2222.4900000000011</v>
      </c>
      <c r="Q26" s="666">
        <v>0.56097560975609762</v>
      </c>
      <c r="R26" s="650">
        <v>23</v>
      </c>
      <c r="S26" s="666">
        <v>0.56097560975609762</v>
      </c>
      <c r="T26" s="731">
        <v>17.5</v>
      </c>
      <c r="U26" s="689">
        <v>0.56451612903225812</v>
      </c>
    </row>
    <row r="27" spans="1:21" ht="14.4" customHeight="1" x14ac:dyDescent="0.3">
      <c r="A27" s="649">
        <v>31</v>
      </c>
      <c r="B27" s="650" t="s">
        <v>576</v>
      </c>
      <c r="C27" s="650">
        <v>89301311</v>
      </c>
      <c r="D27" s="729" t="s">
        <v>2872</v>
      </c>
      <c r="E27" s="730" t="s">
        <v>1944</v>
      </c>
      <c r="F27" s="650" t="s">
        <v>1932</v>
      </c>
      <c r="G27" s="650" t="s">
        <v>1997</v>
      </c>
      <c r="H27" s="650" t="s">
        <v>577</v>
      </c>
      <c r="I27" s="650" t="s">
        <v>1998</v>
      </c>
      <c r="J27" s="650" t="s">
        <v>1103</v>
      </c>
      <c r="K27" s="650" t="s">
        <v>1999</v>
      </c>
      <c r="L27" s="651">
        <v>48.31</v>
      </c>
      <c r="M27" s="651">
        <v>48.31</v>
      </c>
      <c r="N27" s="650">
        <v>1</v>
      </c>
      <c r="O27" s="731">
        <v>1</v>
      </c>
      <c r="P27" s="651"/>
      <c r="Q27" s="666">
        <v>0</v>
      </c>
      <c r="R27" s="650"/>
      <c r="S27" s="666">
        <v>0</v>
      </c>
      <c r="T27" s="731"/>
      <c r="U27" s="689">
        <v>0</v>
      </c>
    </row>
    <row r="28" spans="1:21" ht="14.4" customHeight="1" x14ac:dyDescent="0.3">
      <c r="A28" s="649">
        <v>31</v>
      </c>
      <c r="B28" s="650" t="s">
        <v>576</v>
      </c>
      <c r="C28" s="650">
        <v>89301311</v>
      </c>
      <c r="D28" s="729" t="s">
        <v>2872</v>
      </c>
      <c r="E28" s="730" t="s">
        <v>1944</v>
      </c>
      <c r="F28" s="650" t="s">
        <v>1932</v>
      </c>
      <c r="G28" s="650" t="s">
        <v>2000</v>
      </c>
      <c r="H28" s="650" t="s">
        <v>577</v>
      </c>
      <c r="I28" s="650" t="s">
        <v>2001</v>
      </c>
      <c r="J28" s="650" t="s">
        <v>835</v>
      </c>
      <c r="K28" s="650" t="s">
        <v>2002</v>
      </c>
      <c r="L28" s="651">
        <v>0</v>
      </c>
      <c r="M28" s="651">
        <v>0</v>
      </c>
      <c r="N28" s="650">
        <v>1</v>
      </c>
      <c r="O28" s="731">
        <v>1</v>
      </c>
      <c r="P28" s="651">
        <v>0</v>
      </c>
      <c r="Q28" s="666"/>
      <c r="R28" s="650">
        <v>1</v>
      </c>
      <c r="S28" s="666">
        <v>1</v>
      </c>
      <c r="T28" s="731">
        <v>1</v>
      </c>
      <c r="U28" s="689">
        <v>1</v>
      </c>
    </row>
    <row r="29" spans="1:21" ht="14.4" customHeight="1" x14ac:dyDescent="0.3">
      <c r="A29" s="649">
        <v>31</v>
      </c>
      <c r="B29" s="650" t="s">
        <v>576</v>
      </c>
      <c r="C29" s="650">
        <v>89301311</v>
      </c>
      <c r="D29" s="729" t="s">
        <v>2872</v>
      </c>
      <c r="E29" s="730" t="s">
        <v>1944</v>
      </c>
      <c r="F29" s="650" t="s">
        <v>1932</v>
      </c>
      <c r="G29" s="650" t="s">
        <v>2003</v>
      </c>
      <c r="H29" s="650" t="s">
        <v>577</v>
      </c>
      <c r="I29" s="650" t="s">
        <v>2004</v>
      </c>
      <c r="J29" s="650" t="s">
        <v>2005</v>
      </c>
      <c r="K29" s="650" t="s">
        <v>2006</v>
      </c>
      <c r="L29" s="651">
        <v>28.74</v>
      </c>
      <c r="M29" s="651">
        <v>28.74</v>
      </c>
      <c r="N29" s="650">
        <v>1</v>
      </c>
      <c r="O29" s="731">
        <v>0.5</v>
      </c>
      <c r="P29" s="651"/>
      <c r="Q29" s="666">
        <v>0</v>
      </c>
      <c r="R29" s="650"/>
      <c r="S29" s="666">
        <v>0</v>
      </c>
      <c r="T29" s="731"/>
      <c r="U29" s="689">
        <v>0</v>
      </c>
    </row>
    <row r="30" spans="1:21" ht="14.4" customHeight="1" x14ac:dyDescent="0.3">
      <c r="A30" s="649">
        <v>31</v>
      </c>
      <c r="B30" s="650" t="s">
        <v>576</v>
      </c>
      <c r="C30" s="650">
        <v>89301311</v>
      </c>
      <c r="D30" s="729" t="s">
        <v>2872</v>
      </c>
      <c r="E30" s="730" t="s">
        <v>1944</v>
      </c>
      <c r="F30" s="650" t="s">
        <v>1932</v>
      </c>
      <c r="G30" s="650" t="s">
        <v>2007</v>
      </c>
      <c r="H30" s="650" t="s">
        <v>577</v>
      </c>
      <c r="I30" s="650" t="s">
        <v>2008</v>
      </c>
      <c r="J30" s="650" t="s">
        <v>2009</v>
      </c>
      <c r="K30" s="650" t="s">
        <v>2010</v>
      </c>
      <c r="L30" s="651">
        <v>0</v>
      </c>
      <c r="M30" s="651">
        <v>0</v>
      </c>
      <c r="N30" s="650">
        <v>2</v>
      </c>
      <c r="O30" s="731">
        <v>0.5</v>
      </c>
      <c r="P30" s="651"/>
      <c r="Q30" s="666"/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31</v>
      </c>
      <c r="B31" s="650" t="s">
        <v>576</v>
      </c>
      <c r="C31" s="650">
        <v>89301311</v>
      </c>
      <c r="D31" s="729" t="s">
        <v>2872</v>
      </c>
      <c r="E31" s="730" t="s">
        <v>1944</v>
      </c>
      <c r="F31" s="650" t="s">
        <v>1932</v>
      </c>
      <c r="G31" s="650" t="s">
        <v>2011</v>
      </c>
      <c r="H31" s="650" t="s">
        <v>577</v>
      </c>
      <c r="I31" s="650" t="s">
        <v>2012</v>
      </c>
      <c r="J31" s="650" t="s">
        <v>824</v>
      </c>
      <c r="K31" s="650" t="s">
        <v>2013</v>
      </c>
      <c r="L31" s="651">
        <v>112.13</v>
      </c>
      <c r="M31" s="651">
        <v>112.13</v>
      </c>
      <c r="N31" s="650">
        <v>1</v>
      </c>
      <c r="O31" s="731">
        <v>0.5</v>
      </c>
      <c r="P31" s="651">
        <v>112.13</v>
      </c>
      <c r="Q31" s="666">
        <v>1</v>
      </c>
      <c r="R31" s="650">
        <v>1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31</v>
      </c>
      <c r="B32" s="650" t="s">
        <v>576</v>
      </c>
      <c r="C32" s="650">
        <v>89301311</v>
      </c>
      <c r="D32" s="729" t="s">
        <v>2872</v>
      </c>
      <c r="E32" s="730" t="s">
        <v>1944</v>
      </c>
      <c r="F32" s="650" t="s">
        <v>1932</v>
      </c>
      <c r="G32" s="650" t="s">
        <v>2014</v>
      </c>
      <c r="H32" s="650" t="s">
        <v>577</v>
      </c>
      <c r="I32" s="650" t="s">
        <v>705</v>
      </c>
      <c r="J32" s="650" t="s">
        <v>2015</v>
      </c>
      <c r="K32" s="650" t="s">
        <v>2016</v>
      </c>
      <c r="L32" s="651">
        <v>0</v>
      </c>
      <c r="M32" s="651">
        <v>0</v>
      </c>
      <c r="N32" s="650">
        <v>47</v>
      </c>
      <c r="O32" s="731">
        <v>37.5</v>
      </c>
      <c r="P32" s="651">
        <v>0</v>
      </c>
      <c r="Q32" s="666"/>
      <c r="R32" s="650">
        <v>26</v>
      </c>
      <c r="S32" s="666">
        <v>0.55319148936170215</v>
      </c>
      <c r="T32" s="731">
        <v>19.5</v>
      </c>
      <c r="U32" s="689">
        <v>0.52</v>
      </c>
    </row>
    <row r="33" spans="1:21" ht="14.4" customHeight="1" x14ac:dyDescent="0.3">
      <c r="A33" s="649">
        <v>31</v>
      </c>
      <c r="B33" s="650" t="s">
        <v>576</v>
      </c>
      <c r="C33" s="650">
        <v>89301311</v>
      </c>
      <c r="D33" s="729" t="s">
        <v>2872</v>
      </c>
      <c r="E33" s="730" t="s">
        <v>1944</v>
      </c>
      <c r="F33" s="650" t="s">
        <v>1932</v>
      </c>
      <c r="G33" s="650" t="s">
        <v>2017</v>
      </c>
      <c r="H33" s="650" t="s">
        <v>577</v>
      </c>
      <c r="I33" s="650" t="s">
        <v>2018</v>
      </c>
      <c r="J33" s="650" t="s">
        <v>2019</v>
      </c>
      <c r="K33" s="650" t="s">
        <v>2020</v>
      </c>
      <c r="L33" s="651">
        <v>23.46</v>
      </c>
      <c r="M33" s="651">
        <v>46.92</v>
      </c>
      <c r="N33" s="650">
        <v>2</v>
      </c>
      <c r="O33" s="731">
        <v>1.5</v>
      </c>
      <c r="P33" s="651">
        <v>23.46</v>
      </c>
      <c r="Q33" s="666">
        <v>0.5</v>
      </c>
      <c r="R33" s="650">
        <v>1</v>
      </c>
      <c r="S33" s="666">
        <v>0.5</v>
      </c>
      <c r="T33" s="731">
        <v>0.5</v>
      </c>
      <c r="U33" s="689">
        <v>0.33333333333333331</v>
      </c>
    </row>
    <row r="34" spans="1:21" ht="14.4" customHeight="1" x14ac:dyDescent="0.3">
      <c r="A34" s="649">
        <v>31</v>
      </c>
      <c r="B34" s="650" t="s">
        <v>576</v>
      </c>
      <c r="C34" s="650">
        <v>89301311</v>
      </c>
      <c r="D34" s="729" t="s">
        <v>2872</v>
      </c>
      <c r="E34" s="730" t="s">
        <v>1944</v>
      </c>
      <c r="F34" s="650" t="s">
        <v>1932</v>
      </c>
      <c r="G34" s="650" t="s">
        <v>1960</v>
      </c>
      <c r="H34" s="650" t="s">
        <v>577</v>
      </c>
      <c r="I34" s="650" t="s">
        <v>1252</v>
      </c>
      <c r="J34" s="650" t="s">
        <v>1253</v>
      </c>
      <c r="K34" s="650" t="s">
        <v>1961</v>
      </c>
      <c r="L34" s="651">
        <v>194.73</v>
      </c>
      <c r="M34" s="651">
        <v>973.65</v>
      </c>
      <c r="N34" s="650">
        <v>5</v>
      </c>
      <c r="O34" s="731">
        <v>3</v>
      </c>
      <c r="P34" s="651">
        <v>194.73</v>
      </c>
      <c r="Q34" s="666">
        <v>0.19999999999999998</v>
      </c>
      <c r="R34" s="650">
        <v>1</v>
      </c>
      <c r="S34" s="666">
        <v>0.2</v>
      </c>
      <c r="T34" s="731">
        <v>0.5</v>
      </c>
      <c r="U34" s="689">
        <v>0.16666666666666666</v>
      </c>
    </row>
    <row r="35" spans="1:21" ht="14.4" customHeight="1" x14ac:dyDescent="0.3">
      <c r="A35" s="649">
        <v>31</v>
      </c>
      <c r="B35" s="650" t="s">
        <v>576</v>
      </c>
      <c r="C35" s="650">
        <v>89301311</v>
      </c>
      <c r="D35" s="729" t="s">
        <v>2872</v>
      </c>
      <c r="E35" s="730" t="s">
        <v>1944</v>
      </c>
      <c r="F35" s="650" t="s">
        <v>1932</v>
      </c>
      <c r="G35" s="650" t="s">
        <v>2021</v>
      </c>
      <c r="H35" s="650" t="s">
        <v>577</v>
      </c>
      <c r="I35" s="650" t="s">
        <v>2022</v>
      </c>
      <c r="J35" s="650" t="s">
        <v>2023</v>
      </c>
      <c r="K35" s="650" t="s">
        <v>2024</v>
      </c>
      <c r="L35" s="651">
        <v>98.23</v>
      </c>
      <c r="M35" s="651">
        <v>98.23</v>
      </c>
      <c r="N35" s="650">
        <v>1</v>
      </c>
      <c r="O35" s="731">
        <v>0.5</v>
      </c>
      <c r="P35" s="651">
        <v>98.23</v>
      </c>
      <c r="Q35" s="666">
        <v>1</v>
      </c>
      <c r="R35" s="650">
        <v>1</v>
      </c>
      <c r="S35" s="666">
        <v>1</v>
      </c>
      <c r="T35" s="731">
        <v>0.5</v>
      </c>
      <c r="U35" s="689">
        <v>1</v>
      </c>
    </row>
    <row r="36" spans="1:21" ht="14.4" customHeight="1" x14ac:dyDescent="0.3">
      <c r="A36" s="649">
        <v>31</v>
      </c>
      <c r="B36" s="650" t="s">
        <v>576</v>
      </c>
      <c r="C36" s="650">
        <v>89301311</v>
      </c>
      <c r="D36" s="729" t="s">
        <v>2872</v>
      </c>
      <c r="E36" s="730" t="s">
        <v>1944</v>
      </c>
      <c r="F36" s="650" t="s">
        <v>1932</v>
      </c>
      <c r="G36" s="650" t="s">
        <v>2021</v>
      </c>
      <c r="H36" s="650" t="s">
        <v>1100</v>
      </c>
      <c r="I36" s="650" t="s">
        <v>2025</v>
      </c>
      <c r="J36" s="650" t="s">
        <v>2026</v>
      </c>
      <c r="K36" s="650" t="s">
        <v>2027</v>
      </c>
      <c r="L36" s="651">
        <v>32.74</v>
      </c>
      <c r="M36" s="651">
        <v>32.74</v>
      </c>
      <c r="N36" s="650">
        <v>1</v>
      </c>
      <c r="O36" s="731">
        <v>0.5</v>
      </c>
      <c r="P36" s="651"/>
      <c r="Q36" s="666">
        <v>0</v>
      </c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31</v>
      </c>
      <c r="B37" s="650" t="s">
        <v>576</v>
      </c>
      <c r="C37" s="650">
        <v>89301311</v>
      </c>
      <c r="D37" s="729" t="s">
        <v>2872</v>
      </c>
      <c r="E37" s="730" t="s">
        <v>1944</v>
      </c>
      <c r="F37" s="650" t="s">
        <v>1932</v>
      </c>
      <c r="G37" s="650" t="s">
        <v>2021</v>
      </c>
      <c r="H37" s="650" t="s">
        <v>1100</v>
      </c>
      <c r="I37" s="650" t="s">
        <v>2028</v>
      </c>
      <c r="J37" s="650" t="s">
        <v>1130</v>
      </c>
      <c r="K37" s="650" t="s">
        <v>2024</v>
      </c>
      <c r="L37" s="651">
        <v>98.23</v>
      </c>
      <c r="M37" s="651">
        <v>98.23</v>
      </c>
      <c r="N37" s="650">
        <v>1</v>
      </c>
      <c r="O37" s="731">
        <v>0.5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31</v>
      </c>
      <c r="B38" s="650" t="s">
        <v>576</v>
      </c>
      <c r="C38" s="650">
        <v>89301311</v>
      </c>
      <c r="D38" s="729" t="s">
        <v>2872</v>
      </c>
      <c r="E38" s="730" t="s">
        <v>1944</v>
      </c>
      <c r="F38" s="650" t="s">
        <v>1934</v>
      </c>
      <c r="G38" s="650" t="s">
        <v>2029</v>
      </c>
      <c r="H38" s="650" t="s">
        <v>577</v>
      </c>
      <c r="I38" s="650" t="s">
        <v>2030</v>
      </c>
      <c r="J38" s="650" t="s">
        <v>2031</v>
      </c>
      <c r="K38" s="650" t="s">
        <v>2032</v>
      </c>
      <c r="L38" s="651">
        <v>410</v>
      </c>
      <c r="M38" s="651">
        <v>410</v>
      </c>
      <c r="N38" s="650">
        <v>1</v>
      </c>
      <c r="O38" s="731">
        <v>1</v>
      </c>
      <c r="P38" s="651">
        <v>410</v>
      </c>
      <c r="Q38" s="666">
        <v>1</v>
      </c>
      <c r="R38" s="650">
        <v>1</v>
      </c>
      <c r="S38" s="666">
        <v>1</v>
      </c>
      <c r="T38" s="731">
        <v>1</v>
      </c>
      <c r="U38" s="689">
        <v>1</v>
      </c>
    </row>
    <row r="39" spans="1:21" ht="14.4" customHeight="1" x14ac:dyDescent="0.3">
      <c r="A39" s="649">
        <v>31</v>
      </c>
      <c r="B39" s="650" t="s">
        <v>576</v>
      </c>
      <c r="C39" s="650">
        <v>89301311</v>
      </c>
      <c r="D39" s="729" t="s">
        <v>2872</v>
      </c>
      <c r="E39" s="730" t="s">
        <v>1944</v>
      </c>
      <c r="F39" s="650" t="s">
        <v>1934</v>
      </c>
      <c r="G39" s="650" t="s">
        <v>2029</v>
      </c>
      <c r="H39" s="650" t="s">
        <v>577</v>
      </c>
      <c r="I39" s="650" t="s">
        <v>2030</v>
      </c>
      <c r="J39" s="650" t="s">
        <v>2033</v>
      </c>
      <c r="K39" s="650" t="s">
        <v>2034</v>
      </c>
      <c r="L39" s="651">
        <v>410</v>
      </c>
      <c r="M39" s="651">
        <v>30340</v>
      </c>
      <c r="N39" s="650">
        <v>74</v>
      </c>
      <c r="O39" s="731">
        <v>73</v>
      </c>
      <c r="P39" s="651">
        <v>27060</v>
      </c>
      <c r="Q39" s="666">
        <v>0.89189189189189189</v>
      </c>
      <c r="R39" s="650">
        <v>66</v>
      </c>
      <c r="S39" s="666">
        <v>0.89189189189189189</v>
      </c>
      <c r="T39" s="731">
        <v>65</v>
      </c>
      <c r="U39" s="689">
        <v>0.8904109589041096</v>
      </c>
    </row>
    <row r="40" spans="1:21" ht="14.4" customHeight="1" x14ac:dyDescent="0.3">
      <c r="A40" s="649">
        <v>31</v>
      </c>
      <c r="B40" s="650" t="s">
        <v>576</v>
      </c>
      <c r="C40" s="650">
        <v>89301311</v>
      </c>
      <c r="D40" s="729" t="s">
        <v>2872</v>
      </c>
      <c r="E40" s="730" t="s">
        <v>1944</v>
      </c>
      <c r="F40" s="650" t="s">
        <v>1934</v>
      </c>
      <c r="G40" s="650" t="s">
        <v>2029</v>
      </c>
      <c r="H40" s="650" t="s">
        <v>577</v>
      </c>
      <c r="I40" s="650" t="s">
        <v>2035</v>
      </c>
      <c r="J40" s="650" t="s">
        <v>2036</v>
      </c>
      <c r="K40" s="650" t="s">
        <v>2037</v>
      </c>
      <c r="L40" s="651">
        <v>566</v>
      </c>
      <c r="M40" s="651">
        <v>566</v>
      </c>
      <c r="N40" s="650">
        <v>1</v>
      </c>
      <c r="O40" s="731">
        <v>1</v>
      </c>
      <c r="P40" s="651">
        <v>566</v>
      </c>
      <c r="Q40" s="666">
        <v>1</v>
      </c>
      <c r="R40" s="650">
        <v>1</v>
      </c>
      <c r="S40" s="666">
        <v>1</v>
      </c>
      <c r="T40" s="731">
        <v>1</v>
      </c>
      <c r="U40" s="689">
        <v>1</v>
      </c>
    </row>
    <row r="41" spans="1:21" ht="14.4" customHeight="1" x14ac:dyDescent="0.3">
      <c r="A41" s="649">
        <v>31</v>
      </c>
      <c r="B41" s="650" t="s">
        <v>576</v>
      </c>
      <c r="C41" s="650">
        <v>89301311</v>
      </c>
      <c r="D41" s="729" t="s">
        <v>2872</v>
      </c>
      <c r="E41" s="730" t="s">
        <v>1944</v>
      </c>
      <c r="F41" s="650" t="s">
        <v>1934</v>
      </c>
      <c r="G41" s="650" t="s">
        <v>2038</v>
      </c>
      <c r="H41" s="650" t="s">
        <v>577</v>
      </c>
      <c r="I41" s="650" t="s">
        <v>2039</v>
      </c>
      <c r="J41" s="650" t="s">
        <v>2040</v>
      </c>
      <c r="K41" s="650" t="s">
        <v>2041</v>
      </c>
      <c r="L41" s="651">
        <v>35.75</v>
      </c>
      <c r="M41" s="651">
        <v>4647.5</v>
      </c>
      <c r="N41" s="650">
        <v>130</v>
      </c>
      <c r="O41" s="731">
        <v>65</v>
      </c>
      <c r="P41" s="651">
        <v>4647.5</v>
      </c>
      <c r="Q41" s="666">
        <v>1</v>
      </c>
      <c r="R41" s="650">
        <v>130</v>
      </c>
      <c r="S41" s="666">
        <v>1</v>
      </c>
      <c r="T41" s="731">
        <v>65</v>
      </c>
      <c r="U41" s="689">
        <v>1</v>
      </c>
    </row>
    <row r="42" spans="1:21" ht="14.4" customHeight="1" x14ac:dyDescent="0.3">
      <c r="A42" s="649">
        <v>31</v>
      </c>
      <c r="B42" s="650" t="s">
        <v>576</v>
      </c>
      <c r="C42" s="650">
        <v>89301311</v>
      </c>
      <c r="D42" s="729" t="s">
        <v>2872</v>
      </c>
      <c r="E42" s="730" t="s">
        <v>1944</v>
      </c>
      <c r="F42" s="650" t="s">
        <v>1934</v>
      </c>
      <c r="G42" s="650" t="s">
        <v>2042</v>
      </c>
      <c r="H42" s="650" t="s">
        <v>577</v>
      </c>
      <c r="I42" s="650" t="s">
        <v>2043</v>
      </c>
      <c r="J42" s="650" t="s">
        <v>2044</v>
      </c>
      <c r="K42" s="650" t="s">
        <v>2045</v>
      </c>
      <c r="L42" s="651">
        <v>260</v>
      </c>
      <c r="M42" s="651">
        <v>2340</v>
      </c>
      <c r="N42" s="650">
        <v>9</v>
      </c>
      <c r="O42" s="731">
        <v>5</v>
      </c>
      <c r="P42" s="651">
        <v>2080</v>
      </c>
      <c r="Q42" s="666">
        <v>0.88888888888888884</v>
      </c>
      <c r="R42" s="650">
        <v>8</v>
      </c>
      <c r="S42" s="666">
        <v>0.88888888888888884</v>
      </c>
      <c r="T42" s="731">
        <v>4</v>
      </c>
      <c r="U42" s="689">
        <v>0.8</v>
      </c>
    </row>
    <row r="43" spans="1:21" ht="14.4" customHeight="1" x14ac:dyDescent="0.3">
      <c r="A43" s="649">
        <v>31</v>
      </c>
      <c r="B43" s="650" t="s">
        <v>576</v>
      </c>
      <c r="C43" s="650">
        <v>89301311</v>
      </c>
      <c r="D43" s="729" t="s">
        <v>2872</v>
      </c>
      <c r="E43" s="730" t="s">
        <v>1944</v>
      </c>
      <c r="F43" s="650" t="s">
        <v>1934</v>
      </c>
      <c r="G43" s="650" t="s">
        <v>2042</v>
      </c>
      <c r="H43" s="650" t="s">
        <v>577</v>
      </c>
      <c r="I43" s="650" t="s">
        <v>2046</v>
      </c>
      <c r="J43" s="650" t="s">
        <v>2047</v>
      </c>
      <c r="K43" s="650" t="s">
        <v>2048</v>
      </c>
      <c r="L43" s="651">
        <v>200</v>
      </c>
      <c r="M43" s="651">
        <v>12000</v>
      </c>
      <c r="N43" s="650">
        <v>60</v>
      </c>
      <c r="O43" s="731">
        <v>30</v>
      </c>
      <c r="P43" s="651">
        <v>11200</v>
      </c>
      <c r="Q43" s="666">
        <v>0.93333333333333335</v>
      </c>
      <c r="R43" s="650">
        <v>56</v>
      </c>
      <c r="S43" s="666">
        <v>0.93333333333333335</v>
      </c>
      <c r="T43" s="731">
        <v>28</v>
      </c>
      <c r="U43" s="689">
        <v>0.93333333333333335</v>
      </c>
    </row>
    <row r="44" spans="1:21" ht="14.4" customHeight="1" x14ac:dyDescent="0.3">
      <c r="A44" s="649">
        <v>31</v>
      </c>
      <c r="B44" s="650" t="s">
        <v>576</v>
      </c>
      <c r="C44" s="650">
        <v>89301311</v>
      </c>
      <c r="D44" s="729" t="s">
        <v>2872</v>
      </c>
      <c r="E44" s="730" t="s">
        <v>1944</v>
      </c>
      <c r="F44" s="650" t="s">
        <v>1934</v>
      </c>
      <c r="G44" s="650" t="s">
        <v>2049</v>
      </c>
      <c r="H44" s="650" t="s">
        <v>577</v>
      </c>
      <c r="I44" s="650" t="s">
        <v>2050</v>
      </c>
      <c r="J44" s="650" t="s">
        <v>2051</v>
      </c>
      <c r="K44" s="650" t="s">
        <v>2052</v>
      </c>
      <c r="L44" s="651">
        <v>3000</v>
      </c>
      <c r="M44" s="651">
        <v>3000</v>
      </c>
      <c r="N44" s="650">
        <v>1</v>
      </c>
      <c r="O44" s="731">
        <v>1</v>
      </c>
      <c r="P44" s="651">
        <v>3000</v>
      </c>
      <c r="Q44" s="666">
        <v>1</v>
      </c>
      <c r="R44" s="650">
        <v>1</v>
      </c>
      <c r="S44" s="666">
        <v>1</v>
      </c>
      <c r="T44" s="731">
        <v>1</v>
      </c>
      <c r="U44" s="689">
        <v>1</v>
      </c>
    </row>
    <row r="45" spans="1:21" ht="14.4" customHeight="1" x14ac:dyDescent="0.3">
      <c r="A45" s="649">
        <v>31</v>
      </c>
      <c r="B45" s="650" t="s">
        <v>576</v>
      </c>
      <c r="C45" s="650">
        <v>89301311</v>
      </c>
      <c r="D45" s="729" t="s">
        <v>2872</v>
      </c>
      <c r="E45" s="730" t="s">
        <v>1944</v>
      </c>
      <c r="F45" s="650" t="s">
        <v>1934</v>
      </c>
      <c r="G45" s="650" t="s">
        <v>2049</v>
      </c>
      <c r="H45" s="650" t="s">
        <v>577</v>
      </c>
      <c r="I45" s="650" t="s">
        <v>2053</v>
      </c>
      <c r="J45" s="650" t="s">
        <v>2054</v>
      </c>
      <c r="K45" s="650" t="s">
        <v>2055</v>
      </c>
      <c r="L45" s="651">
        <v>199.5</v>
      </c>
      <c r="M45" s="651">
        <v>399</v>
      </c>
      <c r="N45" s="650">
        <v>2</v>
      </c>
      <c r="O45" s="731">
        <v>2</v>
      </c>
      <c r="P45" s="651">
        <v>399</v>
      </c>
      <c r="Q45" s="666">
        <v>1</v>
      </c>
      <c r="R45" s="650">
        <v>2</v>
      </c>
      <c r="S45" s="666">
        <v>1</v>
      </c>
      <c r="T45" s="731">
        <v>2</v>
      </c>
      <c r="U45" s="689">
        <v>1</v>
      </c>
    </row>
    <row r="46" spans="1:21" ht="14.4" customHeight="1" x14ac:dyDescent="0.3">
      <c r="A46" s="649">
        <v>31</v>
      </c>
      <c r="B46" s="650" t="s">
        <v>576</v>
      </c>
      <c r="C46" s="650">
        <v>89301311</v>
      </c>
      <c r="D46" s="729" t="s">
        <v>2872</v>
      </c>
      <c r="E46" s="730" t="s">
        <v>1944</v>
      </c>
      <c r="F46" s="650" t="s">
        <v>1934</v>
      </c>
      <c r="G46" s="650" t="s">
        <v>2049</v>
      </c>
      <c r="H46" s="650" t="s">
        <v>577</v>
      </c>
      <c r="I46" s="650" t="s">
        <v>2056</v>
      </c>
      <c r="J46" s="650" t="s">
        <v>2057</v>
      </c>
      <c r="K46" s="650" t="s">
        <v>2058</v>
      </c>
      <c r="L46" s="651">
        <v>492.18</v>
      </c>
      <c r="M46" s="651">
        <v>4429.62</v>
      </c>
      <c r="N46" s="650">
        <v>9</v>
      </c>
      <c r="O46" s="731">
        <v>9</v>
      </c>
      <c r="P46" s="651">
        <v>3445.2599999999998</v>
      </c>
      <c r="Q46" s="666">
        <v>0.77777777777777779</v>
      </c>
      <c r="R46" s="650">
        <v>7</v>
      </c>
      <c r="S46" s="666">
        <v>0.77777777777777779</v>
      </c>
      <c r="T46" s="731">
        <v>7</v>
      </c>
      <c r="U46" s="689">
        <v>0.77777777777777779</v>
      </c>
    </row>
    <row r="47" spans="1:21" ht="14.4" customHeight="1" x14ac:dyDescent="0.3">
      <c r="A47" s="649">
        <v>31</v>
      </c>
      <c r="B47" s="650" t="s">
        <v>576</v>
      </c>
      <c r="C47" s="650">
        <v>89301311</v>
      </c>
      <c r="D47" s="729" t="s">
        <v>2872</v>
      </c>
      <c r="E47" s="730" t="s">
        <v>1944</v>
      </c>
      <c r="F47" s="650" t="s">
        <v>1934</v>
      </c>
      <c r="G47" s="650" t="s">
        <v>2049</v>
      </c>
      <c r="H47" s="650" t="s">
        <v>577</v>
      </c>
      <c r="I47" s="650" t="s">
        <v>2059</v>
      </c>
      <c r="J47" s="650" t="s">
        <v>2060</v>
      </c>
      <c r="K47" s="650" t="s">
        <v>2061</v>
      </c>
      <c r="L47" s="651">
        <v>750</v>
      </c>
      <c r="M47" s="651">
        <v>3000</v>
      </c>
      <c r="N47" s="650">
        <v>4</v>
      </c>
      <c r="O47" s="731">
        <v>4</v>
      </c>
      <c r="P47" s="651">
        <v>3000</v>
      </c>
      <c r="Q47" s="666">
        <v>1</v>
      </c>
      <c r="R47" s="650">
        <v>4</v>
      </c>
      <c r="S47" s="666">
        <v>1</v>
      </c>
      <c r="T47" s="731">
        <v>4</v>
      </c>
      <c r="U47" s="689">
        <v>1</v>
      </c>
    </row>
    <row r="48" spans="1:21" ht="14.4" customHeight="1" x14ac:dyDescent="0.3">
      <c r="A48" s="649">
        <v>31</v>
      </c>
      <c r="B48" s="650" t="s">
        <v>576</v>
      </c>
      <c r="C48" s="650">
        <v>89301311</v>
      </c>
      <c r="D48" s="729" t="s">
        <v>2872</v>
      </c>
      <c r="E48" s="730" t="s">
        <v>1944</v>
      </c>
      <c r="F48" s="650" t="s">
        <v>1934</v>
      </c>
      <c r="G48" s="650" t="s">
        <v>2049</v>
      </c>
      <c r="H48" s="650" t="s">
        <v>577</v>
      </c>
      <c r="I48" s="650" t="s">
        <v>1733</v>
      </c>
      <c r="J48" s="650" t="s">
        <v>2062</v>
      </c>
      <c r="K48" s="650" t="s">
        <v>2063</v>
      </c>
      <c r="L48" s="651">
        <v>2202.1999999999998</v>
      </c>
      <c r="M48" s="651">
        <v>2202.1999999999998</v>
      </c>
      <c r="N48" s="650">
        <v>1</v>
      </c>
      <c r="O48" s="731">
        <v>1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31</v>
      </c>
      <c r="B49" s="650" t="s">
        <v>576</v>
      </c>
      <c r="C49" s="650">
        <v>89301311</v>
      </c>
      <c r="D49" s="729" t="s">
        <v>2872</v>
      </c>
      <c r="E49" s="730" t="s">
        <v>1944</v>
      </c>
      <c r="F49" s="650" t="s">
        <v>1934</v>
      </c>
      <c r="G49" s="650" t="s">
        <v>2049</v>
      </c>
      <c r="H49" s="650" t="s">
        <v>577</v>
      </c>
      <c r="I49" s="650" t="s">
        <v>2064</v>
      </c>
      <c r="J49" s="650" t="s">
        <v>2065</v>
      </c>
      <c r="K49" s="650" t="s">
        <v>2066</v>
      </c>
      <c r="L49" s="651">
        <v>971.25</v>
      </c>
      <c r="M49" s="651">
        <v>1942.5</v>
      </c>
      <c r="N49" s="650">
        <v>2</v>
      </c>
      <c r="O49" s="731">
        <v>2</v>
      </c>
      <c r="P49" s="651">
        <v>1942.5</v>
      </c>
      <c r="Q49" s="666">
        <v>1</v>
      </c>
      <c r="R49" s="650">
        <v>2</v>
      </c>
      <c r="S49" s="666">
        <v>1</v>
      </c>
      <c r="T49" s="731">
        <v>2</v>
      </c>
      <c r="U49" s="689">
        <v>1</v>
      </c>
    </row>
    <row r="50" spans="1:21" ht="14.4" customHeight="1" x14ac:dyDescent="0.3">
      <c r="A50" s="649">
        <v>31</v>
      </c>
      <c r="B50" s="650" t="s">
        <v>576</v>
      </c>
      <c r="C50" s="650">
        <v>89301311</v>
      </c>
      <c r="D50" s="729" t="s">
        <v>2872</v>
      </c>
      <c r="E50" s="730" t="s">
        <v>1944</v>
      </c>
      <c r="F50" s="650" t="s">
        <v>1934</v>
      </c>
      <c r="G50" s="650" t="s">
        <v>2049</v>
      </c>
      <c r="H50" s="650" t="s">
        <v>577</v>
      </c>
      <c r="I50" s="650" t="s">
        <v>2067</v>
      </c>
      <c r="J50" s="650" t="s">
        <v>2068</v>
      </c>
      <c r="K50" s="650"/>
      <c r="L50" s="651">
        <v>500</v>
      </c>
      <c r="M50" s="651">
        <v>500</v>
      </c>
      <c r="N50" s="650">
        <v>1</v>
      </c>
      <c r="O50" s="731">
        <v>1</v>
      </c>
      <c r="P50" s="651">
        <v>500</v>
      </c>
      <c r="Q50" s="666">
        <v>1</v>
      </c>
      <c r="R50" s="650">
        <v>1</v>
      </c>
      <c r="S50" s="666">
        <v>1</v>
      </c>
      <c r="T50" s="731">
        <v>1</v>
      </c>
      <c r="U50" s="689">
        <v>1</v>
      </c>
    </row>
    <row r="51" spans="1:21" ht="14.4" customHeight="1" x14ac:dyDescent="0.3">
      <c r="A51" s="649">
        <v>31</v>
      </c>
      <c r="B51" s="650" t="s">
        <v>576</v>
      </c>
      <c r="C51" s="650">
        <v>89301311</v>
      </c>
      <c r="D51" s="729" t="s">
        <v>2872</v>
      </c>
      <c r="E51" s="730" t="s">
        <v>1944</v>
      </c>
      <c r="F51" s="650" t="s">
        <v>1934</v>
      </c>
      <c r="G51" s="650" t="s">
        <v>2049</v>
      </c>
      <c r="H51" s="650" t="s">
        <v>577</v>
      </c>
      <c r="I51" s="650" t="s">
        <v>2069</v>
      </c>
      <c r="J51" s="650" t="s">
        <v>2070</v>
      </c>
      <c r="K51" s="650" t="s">
        <v>2071</v>
      </c>
      <c r="L51" s="651">
        <v>1978.94</v>
      </c>
      <c r="M51" s="651">
        <v>1978.94</v>
      </c>
      <c r="N51" s="650">
        <v>1</v>
      </c>
      <c r="O51" s="731">
        <v>1</v>
      </c>
      <c r="P51" s="651">
        <v>1978.94</v>
      </c>
      <c r="Q51" s="666">
        <v>1</v>
      </c>
      <c r="R51" s="650">
        <v>1</v>
      </c>
      <c r="S51" s="666">
        <v>1</v>
      </c>
      <c r="T51" s="731">
        <v>1</v>
      </c>
      <c r="U51" s="689">
        <v>1</v>
      </c>
    </row>
    <row r="52" spans="1:21" ht="14.4" customHeight="1" x14ac:dyDescent="0.3">
      <c r="A52" s="649">
        <v>31</v>
      </c>
      <c r="B52" s="650" t="s">
        <v>576</v>
      </c>
      <c r="C52" s="650">
        <v>89301311</v>
      </c>
      <c r="D52" s="729" t="s">
        <v>2872</v>
      </c>
      <c r="E52" s="730" t="s">
        <v>1945</v>
      </c>
      <c r="F52" s="650" t="s">
        <v>1932</v>
      </c>
      <c r="G52" s="650" t="s">
        <v>1965</v>
      </c>
      <c r="H52" s="650" t="s">
        <v>577</v>
      </c>
      <c r="I52" s="650" t="s">
        <v>1268</v>
      </c>
      <c r="J52" s="650" t="s">
        <v>1859</v>
      </c>
      <c r="K52" s="650" t="s">
        <v>1860</v>
      </c>
      <c r="L52" s="651">
        <v>333.31</v>
      </c>
      <c r="M52" s="651">
        <v>999.93000000000006</v>
      </c>
      <c r="N52" s="650">
        <v>3</v>
      </c>
      <c r="O52" s="731">
        <v>1.5</v>
      </c>
      <c r="P52" s="651">
        <v>666.62</v>
      </c>
      <c r="Q52" s="666">
        <v>0.66666666666666663</v>
      </c>
      <c r="R52" s="650">
        <v>2</v>
      </c>
      <c r="S52" s="666">
        <v>0.66666666666666663</v>
      </c>
      <c r="T52" s="731">
        <v>0.5</v>
      </c>
      <c r="U52" s="689">
        <v>0.33333333333333331</v>
      </c>
    </row>
    <row r="53" spans="1:21" ht="14.4" customHeight="1" x14ac:dyDescent="0.3">
      <c r="A53" s="649">
        <v>31</v>
      </c>
      <c r="B53" s="650" t="s">
        <v>576</v>
      </c>
      <c r="C53" s="650">
        <v>89301311</v>
      </c>
      <c r="D53" s="729" t="s">
        <v>2872</v>
      </c>
      <c r="E53" s="730" t="s">
        <v>1945</v>
      </c>
      <c r="F53" s="650" t="s">
        <v>1932</v>
      </c>
      <c r="G53" s="650" t="s">
        <v>1969</v>
      </c>
      <c r="H53" s="650" t="s">
        <v>577</v>
      </c>
      <c r="I53" s="650" t="s">
        <v>1970</v>
      </c>
      <c r="J53" s="650" t="s">
        <v>1310</v>
      </c>
      <c r="K53" s="650" t="s">
        <v>1971</v>
      </c>
      <c r="L53" s="651">
        <v>0</v>
      </c>
      <c r="M53" s="651">
        <v>0</v>
      </c>
      <c r="N53" s="650">
        <v>3</v>
      </c>
      <c r="O53" s="731">
        <v>0.5</v>
      </c>
      <c r="P53" s="651">
        <v>0</v>
      </c>
      <c r="Q53" s="666"/>
      <c r="R53" s="650">
        <v>3</v>
      </c>
      <c r="S53" s="666">
        <v>1</v>
      </c>
      <c r="T53" s="731">
        <v>0.5</v>
      </c>
      <c r="U53" s="689">
        <v>1</v>
      </c>
    </row>
    <row r="54" spans="1:21" ht="14.4" customHeight="1" x14ac:dyDescent="0.3">
      <c r="A54" s="649">
        <v>31</v>
      </c>
      <c r="B54" s="650" t="s">
        <v>576</v>
      </c>
      <c r="C54" s="650">
        <v>89301311</v>
      </c>
      <c r="D54" s="729" t="s">
        <v>2872</v>
      </c>
      <c r="E54" s="730" t="s">
        <v>1945</v>
      </c>
      <c r="F54" s="650" t="s">
        <v>1932</v>
      </c>
      <c r="G54" s="650" t="s">
        <v>1972</v>
      </c>
      <c r="H54" s="650" t="s">
        <v>1100</v>
      </c>
      <c r="I54" s="650" t="s">
        <v>1313</v>
      </c>
      <c r="J54" s="650" t="s">
        <v>1314</v>
      </c>
      <c r="K54" s="650" t="s">
        <v>1864</v>
      </c>
      <c r="L54" s="651">
        <v>69.86</v>
      </c>
      <c r="M54" s="651">
        <v>139.72</v>
      </c>
      <c r="N54" s="650">
        <v>2</v>
      </c>
      <c r="O54" s="731">
        <v>0.5</v>
      </c>
      <c r="P54" s="651">
        <v>139.72</v>
      </c>
      <c r="Q54" s="666">
        <v>1</v>
      </c>
      <c r="R54" s="650">
        <v>2</v>
      </c>
      <c r="S54" s="666">
        <v>1</v>
      </c>
      <c r="T54" s="731">
        <v>0.5</v>
      </c>
      <c r="U54" s="689">
        <v>1</v>
      </c>
    </row>
    <row r="55" spans="1:21" ht="14.4" customHeight="1" x14ac:dyDescent="0.3">
      <c r="A55" s="649">
        <v>31</v>
      </c>
      <c r="B55" s="650" t="s">
        <v>576</v>
      </c>
      <c r="C55" s="650">
        <v>89301311</v>
      </c>
      <c r="D55" s="729" t="s">
        <v>2872</v>
      </c>
      <c r="E55" s="730" t="s">
        <v>1945</v>
      </c>
      <c r="F55" s="650" t="s">
        <v>1932</v>
      </c>
      <c r="G55" s="650" t="s">
        <v>2072</v>
      </c>
      <c r="H55" s="650" t="s">
        <v>577</v>
      </c>
      <c r="I55" s="650" t="s">
        <v>1236</v>
      </c>
      <c r="J55" s="650" t="s">
        <v>1237</v>
      </c>
      <c r="K55" s="650" t="s">
        <v>2073</v>
      </c>
      <c r="L55" s="651">
        <v>83.09</v>
      </c>
      <c r="M55" s="651">
        <v>83.09</v>
      </c>
      <c r="N55" s="650">
        <v>1</v>
      </c>
      <c r="O55" s="731">
        <v>1</v>
      </c>
      <c r="P55" s="651">
        <v>83.09</v>
      </c>
      <c r="Q55" s="666">
        <v>1</v>
      </c>
      <c r="R55" s="650">
        <v>1</v>
      </c>
      <c r="S55" s="666">
        <v>1</v>
      </c>
      <c r="T55" s="731">
        <v>1</v>
      </c>
      <c r="U55" s="689">
        <v>1</v>
      </c>
    </row>
    <row r="56" spans="1:21" ht="14.4" customHeight="1" x14ac:dyDescent="0.3">
      <c r="A56" s="649">
        <v>31</v>
      </c>
      <c r="B56" s="650" t="s">
        <v>576</v>
      </c>
      <c r="C56" s="650">
        <v>89301311</v>
      </c>
      <c r="D56" s="729" t="s">
        <v>2872</v>
      </c>
      <c r="E56" s="730" t="s">
        <v>1945</v>
      </c>
      <c r="F56" s="650" t="s">
        <v>1932</v>
      </c>
      <c r="G56" s="650" t="s">
        <v>1983</v>
      </c>
      <c r="H56" s="650" t="s">
        <v>577</v>
      </c>
      <c r="I56" s="650" t="s">
        <v>1984</v>
      </c>
      <c r="J56" s="650" t="s">
        <v>1985</v>
      </c>
      <c r="K56" s="650"/>
      <c r="L56" s="651">
        <v>0</v>
      </c>
      <c r="M56" s="651">
        <v>0</v>
      </c>
      <c r="N56" s="650">
        <v>3</v>
      </c>
      <c r="O56" s="731">
        <v>2</v>
      </c>
      <c r="P56" s="651"/>
      <c r="Q56" s="666"/>
      <c r="R56" s="650"/>
      <c r="S56" s="666">
        <v>0</v>
      </c>
      <c r="T56" s="731"/>
      <c r="U56" s="689">
        <v>0</v>
      </c>
    </row>
    <row r="57" spans="1:21" ht="14.4" customHeight="1" x14ac:dyDescent="0.3">
      <c r="A57" s="649">
        <v>31</v>
      </c>
      <c r="B57" s="650" t="s">
        <v>576</v>
      </c>
      <c r="C57" s="650">
        <v>89301311</v>
      </c>
      <c r="D57" s="729" t="s">
        <v>2872</v>
      </c>
      <c r="E57" s="730" t="s">
        <v>1945</v>
      </c>
      <c r="F57" s="650" t="s">
        <v>1932</v>
      </c>
      <c r="G57" s="650" t="s">
        <v>1988</v>
      </c>
      <c r="H57" s="650" t="s">
        <v>577</v>
      </c>
      <c r="I57" s="650" t="s">
        <v>1989</v>
      </c>
      <c r="J57" s="650" t="s">
        <v>801</v>
      </c>
      <c r="K57" s="650" t="s">
        <v>1990</v>
      </c>
      <c r="L57" s="651">
        <v>0</v>
      </c>
      <c r="M57" s="651">
        <v>0</v>
      </c>
      <c r="N57" s="650">
        <v>2</v>
      </c>
      <c r="O57" s="731">
        <v>1</v>
      </c>
      <c r="P57" s="651">
        <v>0</v>
      </c>
      <c r="Q57" s="666"/>
      <c r="R57" s="650">
        <v>2</v>
      </c>
      <c r="S57" s="666">
        <v>1</v>
      </c>
      <c r="T57" s="731">
        <v>1</v>
      </c>
      <c r="U57" s="689">
        <v>1</v>
      </c>
    </row>
    <row r="58" spans="1:21" ht="14.4" customHeight="1" x14ac:dyDescent="0.3">
      <c r="A58" s="649">
        <v>31</v>
      </c>
      <c r="B58" s="650" t="s">
        <v>576</v>
      </c>
      <c r="C58" s="650">
        <v>89301311</v>
      </c>
      <c r="D58" s="729" t="s">
        <v>2872</v>
      </c>
      <c r="E58" s="730" t="s">
        <v>1945</v>
      </c>
      <c r="F58" s="650" t="s">
        <v>1932</v>
      </c>
      <c r="G58" s="650" t="s">
        <v>1991</v>
      </c>
      <c r="H58" s="650" t="s">
        <v>1100</v>
      </c>
      <c r="I58" s="650" t="s">
        <v>1323</v>
      </c>
      <c r="J58" s="650" t="s">
        <v>1324</v>
      </c>
      <c r="K58" s="650" t="s">
        <v>1325</v>
      </c>
      <c r="L58" s="651">
        <v>154.01</v>
      </c>
      <c r="M58" s="651">
        <v>1078.07</v>
      </c>
      <c r="N58" s="650">
        <v>7</v>
      </c>
      <c r="O58" s="731">
        <v>2</v>
      </c>
      <c r="P58" s="651">
        <v>462.03</v>
      </c>
      <c r="Q58" s="666">
        <v>0.42857142857142855</v>
      </c>
      <c r="R58" s="650">
        <v>3</v>
      </c>
      <c r="S58" s="666">
        <v>0.42857142857142855</v>
      </c>
      <c r="T58" s="731">
        <v>1</v>
      </c>
      <c r="U58" s="689">
        <v>0.5</v>
      </c>
    </row>
    <row r="59" spans="1:21" ht="14.4" customHeight="1" x14ac:dyDescent="0.3">
      <c r="A59" s="649">
        <v>31</v>
      </c>
      <c r="B59" s="650" t="s">
        <v>576</v>
      </c>
      <c r="C59" s="650">
        <v>89301311</v>
      </c>
      <c r="D59" s="729" t="s">
        <v>2872</v>
      </c>
      <c r="E59" s="730" t="s">
        <v>1945</v>
      </c>
      <c r="F59" s="650" t="s">
        <v>1932</v>
      </c>
      <c r="G59" s="650" t="s">
        <v>1959</v>
      </c>
      <c r="H59" s="650" t="s">
        <v>1100</v>
      </c>
      <c r="I59" s="650" t="s">
        <v>1195</v>
      </c>
      <c r="J59" s="650" t="s">
        <v>1192</v>
      </c>
      <c r="K59" s="650" t="s">
        <v>1196</v>
      </c>
      <c r="L59" s="651">
        <v>625.29</v>
      </c>
      <c r="M59" s="651">
        <v>69407.190000000031</v>
      </c>
      <c r="N59" s="650">
        <v>111</v>
      </c>
      <c r="O59" s="731">
        <v>30.5</v>
      </c>
      <c r="P59" s="651">
        <v>58777.260000000031</v>
      </c>
      <c r="Q59" s="666">
        <v>0.84684684684684686</v>
      </c>
      <c r="R59" s="650">
        <v>94</v>
      </c>
      <c r="S59" s="666">
        <v>0.84684684684684686</v>
      </c>
      <c r="T59" s="731">
        <v>26.5</v>
      </c>
      <c r="U59" s="689">
        <v>0.86885245901639341</v>
      </c>
    </row>
    <row r="60" spans="1:21" ht="14.4" customHeight="1" x14ac:dyDescent="0.3">
      <c r="A60" s="649">
        <v>31</v>
      </c>
      <c r="B60" s="650" t="s">
        <v>576</v>
      </c>
      <c r="C60" s="650">
        <v>89301311</v>
      </c>
      <c r="D60" s="729" t="s">
        <v>2872</v>
      </c>
      <c r="E60" s="730" t="s">
        <v>1945</v>
      </c>
      <c r="F60" s="650" t="s">
        <v>1932</v>
      </c>
      <c r="G60" s="650" t="s">
        <v>1959</v>
      </c>
      <c r="H60" s="650" t="s">
        <v>1100</v>
      </c>
      <c r="I60" s="650" t="s">
        <v>1638</v>
      </c>
      <c r="J60" s="650" t="s">
        <v>1192</v>
      </c>
      <c r="K60" s="650" t="s">
        <v>1639</v>
      </c>
      <c r="L60" s="651">
        <v>937.93</v>
      </c>
      <c r="M60" s="651">
        <v>6565.5099999999993</v>
      </c>
      <c r="N60" s="650">
        <v>7</v>
      </c>
      <c r="O60" s="731">
        <v>1.5</v>
      </c>
      <c r="P60" s="651">
        <v>4689.6499999999996</v>
      </c>
      <c r="Q60" s="666">
        <v>0.7142857142857143</v>
      </c>
      <c r="R60" s="650">
        <v>5</v>
      </c>
      <c r="S60" s="666">
        <v>0.7142857142857143</v>
      </c>
      <c r="T60" s="731">
        <v>1</v>
      </c>
      <c r="U60" s="689">
        <v>0.66666666666666663</v>
      </c>
    </row>
    <row r="61" spans="1:21" ht="14.4" customHeight="1" x14ac:dyDescent="0.3">
      <c r="A61" s="649">
        <v>31</v>
      </c>
      <c r="B61" s="650" t="s">
        <v>576</v>
      </c>
      <c r="C61" s="650">
        <v>89301311</v>
      </c>
      <c r="D61" s="729" t="s">
        <v>2872</v>
      </c>
      <c r="E61" s="730" t="s">
        <v>1945</v>
      </c>
      <c r="F61" s="650" t="s">
        <v>1932</v>
      </c>
      <c r="G61" s="650" t="s">
        <v>1959</v>
      </c>
      <c r="H61" s="650" t="s">
        <v>1100</v>
      </c>
      <c r="I61" s="650" t="s">
        <v>2074</v>
      </c>
      <c r="J61" s="650" t="s">
        <v>1192</v>
      </c>
      <c r="K61" s="650" t="s">
        <v>2075</v>
      </c>
      <c r="L61" s="651">
        <v>1166.47</v>
      </c>
      <c r="M61" s="651">
        <v>1166.47</v>
      </c>
      <c r="N61" s="650">
        <v>1</v>
      </c>
      <c r="O61" s="731">
        <v>0.5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31</v>
      </c>
      <c r="B62" s="650" t="s">
        <v>576</v>
      </c>
      <c r="C62" s="650">
        <v>89301311</v>
      </c>
      <c r="D62" s="729" t="s">
        <v>2872</v>
      </c>
      <c r="E62" s="730" t="s">
        <v>1945</v>
      </c>
      <c r="F62" s="650" t="s">
        <v>1932</v>
      </c>
      <c r="G62" s="650" t="s">
        <v>1997</v>
      </c>
      <c r="H62" s="650" t="s">
        <v>1100</v>
      </c>
      <c r="I62" s="650" t="s">
        <v>1102</v>
      </c>
      <c r="J62" s="650" t="s">
        <v>1103</v>
      </c>
      <c r="K62" s="650" t="s">
        <v>1879</v>
      </c>
      <c r="L62" s="651">
        <v>96.63</v>
      </c>
      <c r="M62" s="651">
        <v>193.26</v>
      </c>
      <c r="N62" s="650">
        <v>2</v>
      </c>
      <c r="O62" s="731">
        <v>1</v>
      </c>
      <c r="P62" s="651">
        <v>193.26</v>
      </c>
      <c r="Q62" s="666">
        <v>1</v>
      </c>
      <c r="R62" s="650">
        <v>2</v>
      </c>
      <c r="S62" s="666">
        <v>1</v>
      </c>
      <c r="T62" s="731">
        <v>1</v>
      </c>
      <c r="U62" s="689">
        <v>1</v>
      </c>
    </row>
    <row r="63" spans="1:21" ht="14.4" customHeight="1" x14ac:dyDescent="0.3">
      <c r="A63" s="649">
        <v>31</v>
      </c>
      <c r="B63" s="650" t="s">
        <v>576</v>
      </c>
      <c r="C63" s="650">
        <v>89301311</v>
      </c>
      <c r="D63" s="729" t="s">
        <v>2872</v>
      </c>
      <c r="E63" s="730" t="s">
        <v>1945</v>
      </c>
      <c r="F63" s="650" t="s">
        <v>1932</v>
      </c>
      <c r="G63" s="650" t="s">
        <v>2011</v>
      </c>
      <c r="H63" s="650" t="s">
        <v>577</v>
      </c>
      <c r="I63" s="650" t="s">
        <v>2012</v>
      </c>
      <c r="J63" s="650" t="s">
        <v>824</v>
      </c>
      <c r="K63" s="650" t="s">
        <v>2013</v>
      </c>
      <c r="L63" s="651">
        <v>112.13</v>
      </c>
      <c r="M63" s="651">
        <v>224.26</v>
      </c>
      <c r="N63" s="650">
        <v>2</v>
      </c>
      <c r="O63" s="731">
        <v>1</v>
      </c>
      <c r="P63" s="651"/>
      <c r="Q63" s="666">
        <v>0</v>
      </c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31</v>
      </c>
      <c r="B64" s="650" t="s">
        <v>576</v>
      </c>
      <c r="C64" s="650">
        <v>89301311</v>
      </c>
      <c r="D64" s="729" t="s">
        <v>2872</v>
      </c>
      <c r="E64" s="730" t="s">
        <v>1945</v>
      </c>
      <c r="F64" s="650" t="s">
        <v>1932</v>
      </c>
      <c r="G64" s="650" t="s">
        <v>2014</v>
      </c>
      <c r="H64" s="650" t="s">
        <v>577</v>
      </c>
      <c r="I64" s="650" t="s">
        <v>705</v>
      </c>
      <c r="J64" s="650" t="s">
        <v>2015</v>
      </c>
      <c r="K64" s="650" t="s">
        <v>2016</v>
      </c>
      <c r="L64" s="651">
        <v>0</v>
      </c>
      <c r="M64" s="651">
        <v>0</v>
      </c>
      <c r="N64" s="650">
        <v>137</v>
      </c>
      <c r="O64" s="731">
        <v>76</v>
      </c>
      <c r="P64" s="651">
        <v>0</v>
      </c>
      <c r="Q64" s="666"/>
      <c r="R64" s="650">
        <v>96</v>
      </c>
      <c r="S64" s="666">
        <v>0.7007299270072993</v>
      </c>
      <c r="T64" s="731">
        <v>49.5</v>
      </c>
      <c r="U64" s="689">
        <v>0.65131578947368418</v>
      </c>
    </row>
    <row r="65" spans="1:21" ht="14.4" customHeight="1" x14ac:dyDescent="0.3">
      <c r="A65" s="649">
        <v>31</v>
      </c>
      <c r="B65" s="650" t="s">
        <v>576</v>
      </c>
      <c r="C65" s="650">
        <v>89301311</v>
      </c>
      <c r="D65" s="729" t="s">
        <v>2872</v>
      </c>
      <c r="E65" s="730" t="s">
        <v>1945</v>
      </c>
      <c r="F65" s="650" t="s">
        <v>1932</v>
      </c>
      <c r="G65" s="650" t="s">
        <v>1960</v>
      </c>
      <c r="H65" s="650" t="s">
        <v>577</v>
      </c>
      <c r="I65" s="650" t="s">
        <v>1252</v>
      </c>
      <c r="J65" s="650" t="s">
        <v>1253</v>
      </c>
      <c r="K65" s="650" t="s">
        <v>1961</v>
      </c>
      <c r="L65" s="651">
        <v>194.73</v>
      </c>
      <c r="M65" s="651">
        <v>1168.3799999999999</v>
      </c>
      <c r="N65" s="650">
        <v>6</v>
      </c>
      <c r="O65" s="731">
        <v>3</v>
      </c>
      <c r="P65" s="651">
        <v>584.18999999999994</v>
      </c>
      <c r="Q65" s="666">
        <v>0.5</v>
      </c>
      <c r="R65" s="650">
        <v>3</v>
      </c>
      <c r="S65" s="666">
        <v>0.5</v>
      </c>
      <c r="T65" s="731">
        <v>1.5</v>
      </c>
      <c r="U65" s="689">
        <v>0.5</v>
      </c>
    </row>
    <row r="66" spans="1:21" ht="14.4" customHeight="1" x14ac:dyDescent="0.3">
      <c r="A66" s="649">
        <v>31</v>
      </c>
      <c r="B66" s="650" t="s">
        <v>576</v>
      </c>
      <c r="C66" s="650">
        <v>89301311</v>
      </c>
      <c r="D66" s="729" t="s">
        <v>2872</v>
      </c>
      <c r="E66" s="730" t="s">
        <v>1945</v>
      </c>
      <c r="F66" s="650" t="s">
        <v>1934</v>
      </c>
      <c r="G66" s="650" t="s">
        <v>2076</v>
      </c>
      <c r="H66" s="650" t="s">
        <v>577</v>
      </c>
      <c r="I66" s="650" t="s">
        <v>2077</v>
      </c>
      <c r="J66" s="650" t="s">
        <v>2078</v>
      </c>
      <c r="K66" s="650" t="s">
        <v>2079</v>
      </c>
      <c r="L66" s="651">
        <v>1668</v>
      </c>
      <c r="M66" s="651">
        <v>6672</v>
      </c>
      <c r="N66" s="650">
        <v>4</v>
      </c>
      <c r="O66" s="731">
        <v>4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31</v>
      </c>
      <c r="B67" s="650" t="s">
        <v>576</v>
      </c>
      <c r="C67" s="650">
        <v>89301311</v>
      </c>
      <c r="D67" s="729" t="s">
        <v>2872</v>
      </c>
      <c r="E67" s="730" t="s">
        <v>1945</v>
      </c>
      <c r="F67" s="650" t="s">
        <v>1934</v>
      </c>
      <c r="G67" s="650" t="s">
        <v>2029</v>
      </c>
      <c r="H67" s="650" t="s">
        <v>577</v>
      </c>
      <c r="I67" s="650" t="s">
        <v>2030</v>
      </c>
      <c r="J67" s="650" t="s">
        <v>2031</v>
      </c>
      <c r="K67" s="650" t="s">
        <v>2032</v>
      </c>
      <c r="L67" s="651">
        <v>410</v>
      </c>
      <c r="M67" s="651">
        <v>22550</v>
      </c>
      <c r="N67" s="650">
        <v>55</v>
      </c>
      <c r="O67" s="731">
        <v>54</v>
      </c>
      <c r="P67" s="651">
        <v>22550</v>
      </c>
      <c r="Q67" s="666">
        <v>1</v>
      </c>
      <c r="R67" s="650">
        <v>55</v>
      </c>
      <c r="S67" s="666">
        <v>1</v>
      </c>
      <c r="T67" s="731">
        <v>54</v>
      </c>
      <c r="U67" s="689">
        <v>1</v>
      </c>
    </row>
    <row r="68" spans="1:21" ht="14.4" customHeight="1" x14ac:dyDescent="0.3">
      <c r="A68" s="649">
        <v>31</v>
      </c>
      <c r="B68" s="650" t="s">
        <v>576</v>
      </c>
      <c r="C68" s="650">
        <v>89301311</v>
      </c>
      <c r="D68" s="729" t="s">
        <v>2872</v>
      </c>
      <c r="E68" s="730" t="s">
        <v>1945</v>
      </c>
      <c r="F68" s="650" t="s">
        <v>1934</v>
      </c>
      <c r="G68" s="650" t="s">
        <v>2029</v>
      </c>
      <c r="H68" s="650" t="s">
        <v>577</v>
      </c>
      <c r="I68" s="650" t="s">
        <v>2030</v>
      </c>
      <c r="J68" s="650" t="s">
        <v>2033</v>
      </c>
      <c r="K68" s="650" t="s">
        <v>2034</v>
      </c>
      <c r="L68" s="651">
        <v>410</v>
      </c>
      <c r="M68" s="651">
        <v>410</v>
      </c>
      <c r="N68" s="650">
        <v>1</v>
      </c>
      <c r="O68" s="731">
        <v>1</v>
      </c>
      <c r="P68" s="651">
        <v>410</v>
      </c>
      <c r="Q68" s="666">
        <v>1</v>
      </c>
      <c r="R68" s="650">
        <v>1</v>
      </c>
      <c r="S68" s="666">
        <v>1</v>
      </c>
      <c r="T68" s="731">
        <v>1</v>
      </c>
      <c r="U68" s="689">
        <v>1</v>
      </c>
    </row>
    <row r="69" spans="1:21" ht="14.4" customHeight="1" x14ac:dyDescent="0.3">
      <c r="A69" s="649">
        <v>31</v>
      </c>
      <c r="B69" s="650" t="s">
        <v>576</v>
      </c>
      <c r="C69" s="650">
        <v>89301311</v>
      </c>
      <c r="D69" s="729" t="s">
        <v>2872</v>
      </c>
      <c r="E69" s="730" t="s">
        <v>1945</v>
      </c>
      <c r="F69" s="650" t="s">
        <v>1934</v>
      </c>
      <c r="G69" s="650" t="s">
        <v>2029</v>
      </c>
      <c r="H69" s="650" t="s">
        <v>577</v>
      </c>
      <c r="I69" s="650" t="s">
        <v>2035</v>
      </c>
      <c r="J69" s="650" t="s">
        <v>2080</v>
      </c>
      <c r="K69" s="650" t="s">
        <v>2081</v>
      </c>
      <c r="L69" s="651">
        <v>566</v>
      </c>
      <c r="M69" s="651">
        <v>566</v>
      </c>
      <c r="N69" s="650">
        <v>1</v>
      </c>
      <c r="O69" s="731">
        <v>1</v>
      </c>
      <c r="P69" s="651">
        <v>566</v>
      </c>
      <c r="Q69" s="666">
        <v>1</v>
      </c>
      <c r="R69" s="650">
        <v>1</v>
      </c>
      <c r="S69" s="666">
        <v>1</v>
      </c>
      <c r="T69" s="731">
        <v>1</v>
      </c>
      <c r="U69" s="689">
        <v>1</v>
      </c>
    </row>
    <row r="70" spans="1:21" ht="14.4" customHeight="1" x14ac:dyDescent="0.3">
      <c r="A70" s="649">
        <v>31</v>
      </c>
      <c r="B70" s="650" t="s">
        <v>576</v>
      </c>
      <c r="C70" s="650">
        <v>89301311</v>
      </c>
      <c r="D70" s="729" t="s">
        <v>2872</v>
      </c>
      <c r="E70" s="730" t="s">
        <v>1945</v>
      </c>
      <c r="F70" s="650" t="s">
        <v>1934</v>
      </c>
      <c r="G70" s="650" t="s">
        <v>2038</v>
      </c>
      <c r="H70" s="650" t="s">
        <v>577</v>
      </c>
      <c r="I70" s="650" t="s">
        <v>2039</v>
      </c>
      <c r="J70" s="650" t="s">
        <v>2040</v>
      </c>
      <c r="K70" s="650" t="s">
        <v>2041</v>
      </c>
      <c r="L70" s="651">
        <v>35.75</v>
      </c>
      <c r="M70" s="651">
        <v>4325.75</v>
      </c>
      <c r="N70" s="650">
        <v>121</v>
      </c>
      <c r="O70" s="731">
        <v>51</v>
      </c>
      <c r="P70" s="651">
        <v>3575</v>
      </c>
      <c r="Q70" s="666">
        <v>0.82644628099173556</v>
      </c>
      <c r="R70" s="650">
        <v>100</v>
      </c>
      <c r="S70" s="666">
        <v>0.82644628099173556</v>
      </c>
      <c r="T70" s="731">
        <v>50</v>
      </c>
      <c r="U70" s="689">
        <v>0.98039215686274506</v>
      </c>
    </row>
    <row r="71" spans="1:21" ht="14.4" customHeight="1" x14ac:dyDescent="0.3">
      <c r="A71" s="649">
        <v>31</v>
      </c>
      <c r="B71" s="650" t="s">
        <v>576</v>
      </c>
      <c r="C71" s="650">
        <v>89301311</v>
      </c>
      <c r="D71" s="729" t="s">
        <v>2872</v>
      </c>
      <c r="E71" s="730" t="s">
        <v>1945</v>
      </c>
      <c r="F71" s="650" t="s">
        <v>1934</v>
      </c>
      <c r="G71" s="650" t="s">
        <v>2038</v>
      </c>
      <c r="H71" s="650" t="s">
        <v>577</v>
      </c>
      <c r="I71" s="650" t="s">
        <v>2082</v>
      </c>
      <c r="J71" s="650" t="s">
        <v>2040</v>
      </c>
      <c r="K71" s="650" t="s">
        <v>2083</v>
      </c>
      <c r="L71" s="651">
        <v>47.57</v>
      </c>
      <c r="M71" s="651">
        <v>95.14</v>
      </c>
      <c r="N71" s="650">
        <v>2</v>
      </c>
      <c r="O71" s="731">
        <v>1</v>
      </c>
      <c r="P71" s="651">
        <v>95.14</v>
      </c>
      <c r="Q71" s="666">
        <v>1</v>
      </c>
      <c r="R71" s="650">
        <v>2</v>
      </c>
      <c r="S71" s="666">
        <v>1</v>
      </c>
      <c r="T71" s="731">
        <v>1</v>
      </c>
      <c r="U71" s="689">
        <v>1</v>
      </c>
    </row>
    <row r="72" spans="1:21" ht="14.4" customHeight="1" x14ac:dyDescent="0.3">
      <c r="A72" s="649">
        <v>31</v>
      </c>
      <c r="B72" s="650" t="s">
        <v>576</v>
      </c>
      <c r="C72" s="650">
        <v>89301311</v>
      </c>
      <c r="D72" s="729" t="s">
        <v>2872</v>
      </c>
      <c r="E72" s="730" t="s">
        <v>1945</v>
      </c>
      <c r="F72" s="650" t="s">
        <v>1934</v>
      </c>
      <c r="G72" s="650" t="s">
        <v>2042</v>
      </c>
      <c r="H72" s="650" t="s">
        <v>577</v>
      </c>
      <c r="I72" s="650" t="s">
        <v>2043</v>
      </c>
      <c r="J72" s="650" t="s">
        <v>2044</v>
      </c>
      <c r="K72" s="650" t="s">
        <v>2045</v>
      </c>
      <c r="L72" s="651">
        <v>260</v>
      </c>
      <c r="M72" s="651">
        <v>520</v>
      </c>
      <c r="N72" s="650">
        <v>2</v>
      </c>
      <c r="O72" s="731">
        <v>1</v>
      </c>
      <c r="P72" s="651">
        <v>520</v>
      </c>
      <c r="Q72" s="666">
        <v>1</v>
      </c>
      <c r="R72" s="650">
        <v>2</v>
      </c>
      <c r="S72" s="666">
        <v>1</v>
      </c>
      <c r="T72" s="731">
        <v>1</v>
      </c>
      <c r="U72" s="689">
        <v>1</v>
      </c>
    </row>
    <row r="73" spans="1:21" ht="14.4" customHeight="1" x14ac:dyDescent="0.3">
      <c r="A73" s="649">
        <v>31</v>
      </c>
      <c r="B73" s="650" t="s">
        <v>576</v>
      </c>
      <c r="C73" s="650">
        <v>89301311</v>
      </c>
      <c r="D73" s="729" t="s">
        <v>2872</v>
      </c>
      <c r="E73" s="730" t="s">
        <v>1945</v>
      </c>
      <c r="F73" s="650" t="s">
        <v>1934</v>
      </c>
      <c r="G73" s="650" t="s">
        <v>2042</v>
      </c>
      <c r="H73" s="650" t="s">
        <v>577</v>
      </c>
      <c r="I73" s="650" t="s">
        <v>2046</v>
      </c>
      <c r="J73" s="650" t="s">
        <v>2047</v>
      </c>
      <c r="K73" s="650" t="s">
        <v>2048</v>
      </c>
      <c r="L73" s="651">
        <v>200</v>
      </c>
      <c r="M73" s="651">
        <v>8200</v>
      </c>
      <c r="N73" s="650">
        <v>41</v>
      </c>
      <c r="O73" s="731">
        <v>21</v>
      </c>
      <c r="P73" s="651">
        <v>8000</v>
      </c>
      <c r="Q73" s="666">
        <v>0.97560975609756095</v>
      </c>
      <c r="R73" s="650">
        <v>40</v>
      </c>
      <c r="S73" s="666">
        <v>0.97560975609756095</v>
      </c>
      <c r="T73" s="731">
        <v>20</v>
      </c>
      <c r="U73" s="689">
        <v>0.95238095238095233</v>
      </c>
    </row>
    <row r="74" spans="1:21" ht="14.4" customHeight="1" x14ac:dyDescent="0.3">
      <c r="A74" s="649">
        <v>31</v>
      </c>
      <c r="B74" s="650" t="s">
        <v>576</v>
      </c>
      <c r="C74" s="650">
        <v>89301311</v>
      </c>
      <c r="D74" s="729" t="s">
        <v>2872</v>
      </c>
      <c r="E74" s="730" t="s">
        <v>1945</v>
      </c>
      <c r="F74" s="650" t="s">
        <v>1934</v>
      </c>
      <c r="G74" s="650" t="s">
        <v>2042</v>
      </c>
      <c r="H74" s="650" t="s">
        <v>577</v>
      </c>
      <c r="I74" s="650" t="s">
        <v>2084</v>
      </c>
      <c r="J74" s="650" t="s">
        <v>2085</v>
      </c>
      <c r="K74" s="650" t="s">
        <v>2086</v>
      </c>
      <c r="L74" s="651">
        <v>1200</v>
      </c>
      <c r="M74" s="651">
        <v>1200</v>
      </c>
      <c r="N74" s="650">
        <v>1</v>
      </c>
      <c r="O74" s="731">
        <v>1</v>
      </c>
      <c r="P74" s="651">
        <v>1200</v>
      </c>
      <c r="Q74" s="666">
        <v>1</v>
      </c>
      <c r="R74" s="650">
        <v>1</v>
      </c>
      <c r="S74" s="666">
        <v>1</v>
      </c>
      <c r="T74" s="731">
        <v>1</v>
      </c>
      <c r="U74" s="689">
        <v>1</v>
      </c>
    </row>
    <row r="75" spans="1:21" ht="14.4" customHeight="1" x14ac:dyDescent="0.3">
      <c r="A75" s="649">
        <v>31</v>
      </c>
      <c r="B75" s="650" t="s">
        <v>576</v>
      </c>
      <c r="C75" s="650">
        <v>89301311</v>
      </c>
      <c r="D75" s="729" t="s">
        <v>2872</v>
      </c>
      <c r="E75" s="730" t="s">
        <v>1945</v>
      </c>
      <c r="F75" s="650" t="s">
        <v>1934</v>
      </c>
      <c r="G75" s="650" t="s">
        <v>2042</v>
      </c>
      <c r="H75" s="650" t="s">
        <v>577</v>
      </c>
      <c r="I75" s="650" t="s">
        <v>2087</v>
      </c>
      <c r="J75" s="650" t="s">
        <v>2088</v>
      </c>
      <c r="K75" s="650" t="s">
        <v>2089</v>
      </c>
      <c r="L75" s="651">
        <v>2565</v>
      </c>
      <c r="M75" s="651">
        <v>2565</v>
      </c>
      <c r="N75" s="650">
        <v>1</v>
      </c>
      <c r="O75" s="731">
        <v>1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31</v>
      </c>
      <c r="B76" s="650" t="s">
        <v>576</v>
      </c>
      <c r="C76" s="650">
        <v>89301311</v>
      </c>
      <c r="D76" s="729" t="s">
        <v>2872</v>
      </c>
      <c r="E76" s="730" t="s">
        <v>1945</v>
      </c>
      <c r="F76" s="650" t="s">
        <v>1934</v>
      </c>
      <c r="G76" s="650" t="s">
        <v>2049</v>
      </c>
      <c r="H76" s="650" t="s">
        <v>577</v>
      </c>
      <c r="I76" s="650" t="s">
        <v>2053</v>
      </c>
      <c r="J76" s="650" t="s">
        <v>2054</v>
      </c>
      <c r="K76" s="650" t="s">
        <v>2055</v>
      </c>
      <c r="L76" s="651">
        <v>199.5</v>
      </c>
      <c r="M76" s="651">
        <v>399</v>
      </c>
      <c r="N76" s="650">
        <v>2</v>
      </c>
      <c r="O76" s="731">
        <v>2</v>
      </c>
      <c r="P76" s="651">
        <v>199.5</v>
      </c>
      <c r="Q76" s="666">
        <v>0.5</v>
      </c>
      <c r="R76" s="650">
        <v>1</v>
      </c>
      <c r="S76" s="666">
        <v>0.5</v>
      </c>
      <c r="T76" s="731">
        <v>1</v>
      </c>
      <c r="U76" s="689">
        <v>0.5</v>
      </c>
    </row>
    <row r="77" spans="1:21" ht="14.4" customHeight="1" x14ac:dyDescent="0.3">
      <c r="A77" s="649">
        <v>31</v>
      </c>
      <c r="B77" s="650" t="s">
        <v>576</v>
      </c>
      <c r="C77" s="650">
        <v>89301311</v>
      </c>
      <c r="D77" s="729" t="s">
        <v>2872</v>
      </c>
      <c r="E77" s="730" t="s">
        <v>1945</v>
      </c>
      <c r="F77" s="650" t="s">
        <v>1934</v>
      </c>
      <c r="G77" s="650" t="s">
        <v>2049</v>
      </c>
      <c r="H77" s="650" t="s">
        <v>577</v>
      </c>
      <c r="I77" s="650" t="s">
        <v>2056</v>
      </c>
      <c r="J77" s="650" t="s">
        <v>2057</v>
      </c>
      <c r="K77" s="650" t="s">
        <v>2058</v>
      </c>
      <c r="L77" s="651">
        <v>492.18</v>
      </c>
      <c r="M77" s="651">
        <v>1476.54</v>
      </c>
      <c r="N77" s="650">
        <v>3</v>
      </c>
      <c r="O77" s="731">
        <v>3</v>
      </c>
      <c r="P77" s="651">
        <v>1476.54</v>
      </c>
      <c r="Q77" s="666">
        <v>1</v>
      </c>
      <c r="R77" s="650">
        <v>3</v>
      </c>
      <c r="S77" s="666">
        <v>1</v>
      </c>
      <c r="T77" s="731">
        <v>3</v>
      </c>
      <c r="U77" s="689">
        <v>1</v>
      </c>
    </row>
    <row r="78" spans="1:21" ht="14.4" customHeight="1" x14ac:dyDescent="0.3">
      <c r="A78" s="649">
        <v>31</v>
      </c>
      <c r="B78" s="650" t="s">
        <v>576</v>
      </c>
      <c r="C78" s="650">
        <v>89301311</v>
      </c>
      <c r="D78" s="729" t="s">
        <v>2872</v>
      </c>
      <c r="E78" s="730" t="s">
        <v>1945</v>
      </c>
      <c r="F78" s="650" t="s">
        <v>1934</v>
      </c>
      <c r="G78" s="650" t="s">
        <v>2049</v>
      </c>
      <c r="H78" s="650" t="s">
        <v>577</v>
      </c>
      <c r="I78" s="650" t="s">
        <v>2059</v>
      </c>
      <c r="J78" s="650" t="s">
        <v>2060</v>
      </c>
      <c r="K78" s="650" t="s">
        <v>2061</v>
      </c>
      <c r="L78" s="651">
        <v>750</v>
      </c>
      <c r="M78" s="651">
        <v>750</v>
      </c>
      <c r="N78" s="650">
        <v>1</v>
      </c>
      <c r="O78" s="731">
        <v>1</v>
      </c>
      <c r="P78" s="651">
        <v>750</v>
      </c>
      <c r="Q78" s="666">
        <v>1</v>
      </c>
      <c r="R78" s="650">
        <v>1</v>
      </c>
      <c r="S78" s="666">
        <v>1</v>
      </c>
      <c r="T78" s="731">
        <v>1</v>
      </c>
      <c r="U78" s="689">
        <v>1</v>
      </c>
    </row>
    <row r="79" spans="1:21" ht="14.4" customHeight="1" x14ac:dyDescent="0.3">
      <c r="A79" s="649">
        <v>31</v>
      </c>
      <c r="B79" s="650" t="s">
        <v>576</v>
      </c>
      <c r="C79" s="650">
        <v>89301311</v>
      </c>
      <c r="D79" s="729" t="s">
        <v>2872</v>
      </c>
      <c r="E79" s="730" t="s">
        <v>1945</v>
      </c>
      <c r="F79" s="650" t="s">
        <v>1934</v>
      </c>
      <c r="G79" s="650" t="s">
        <v>2049</v>
      </c>
      <c r="H79" s="650" t="s">
        <v>577</v>
      </c>
      <c r="I79" s="650" t="s">
        <v>2064</v>
      </c>
      <c r="J79" s="650" t="s">
        <v>2065</v>
      </c>
      <c r="K79" s="650" t="s">
        <v>2066</v>
      </c>
      <c r="L79" s="651">
        <v>971.25</v>
      </c>
      <c r="M79" s="651">
        <v>2913.75</v>
      </c>
      <c r="N79" s="650">
        <v>3</v>
      </c>
      <c r="O79" s="731">
        <v>3</v>
      </c>
      <c r="P79" s="651">
        <v>1942.5</v>
      </c>
      <c r="Q79" s="666">
        <v>0.66666666666666663</v>
      </c>
      <c r="R79" s="650">
        <v>2</v>
      </c>
      <c r="S79" s="666">
        <v>0.66666666666666663</v>
      </c>
      <c r="T79" s="731">
        <v>2</v>
      </c>
      <c r="U79" s="689">
        <v>0.66666666666666663</v>
      </c>
    </row>
    <row r="80" spans="1:21" ht="14.4" customHeight="1" x14ac:dyDescent="0.3">
      <c r="A80" s="649">
        <v>31</v>
      </c>
      <c r="B80" s="650" t="s">
        <v>576</v>
      </c>
      <c r="C80" s="650">
        <v>89301311</v>
      </c>
      <c r="D80" s="729" t="s">
        <v>2872</v>
      </c>
      <c r="E80" s="730" t="s">
        <v>1945</v>
      </c>
      <c r="F80" s="650" t="s">
        <v>1934</v>
      </c>
      <c r="G80" s="650" t="s">
        <v>2049</v>
      </c>
      <c r="H80" s="650" t="s">
        <v>577</v>
      </c>
      <c r="I80" s="650" t="s">
        <v>2090</v>
      </c>
      <c r="J80" s="650" t="s">
        <v>2091</v>
      </c>
      <c r="K80" s="650" t="s">
        <v>2092</v>
      </c>
      <c r="L80" s="651">
        <v>2010.55</v>
      </c>
      <c r="M80" s="651">
        <v>4021.1</v>
      </c>
      <c r="N80" s="650">
        <v>2</v>
      </c>
      <c r="O80" s="731">
        <v>2</v>
      </c>
      <c r="P80" s="651">
        <v>4021.1</v>
      </c>
      <c r="Q80" s="666">
        <v>1</v>
      </c>
      <c r="R80" s="650">
        <v>2</v>
      </c>
      <c r="S80" s="666">
        <v>1</v>
      </c>
      <c r="T80" s="731">
        <v>2</v>
      </c>
      <c r="U80" s="689">
        <v>1</v>
      </c>
    </row>
    <row r="81" spans="1:21" ht="14.4" customHeight="1" x14ac:dyDescent="0.3">
      <c r="A81" s="649">
        <v>31</v>
      </c>
      <c r="B81" s="650" t="s">
        <v>576</v>
      </c>
      <c r="C81" s="650">
        <v>89301311</v>
      </c>
      <c r="D81" s="729" t="s">
        <v>2872</v>
      </c>
      <c r="E81" s="730" t="s">
        <v>1945</v>
      </c>
      <c r="F81" s="650" t="s">
        <v>1934</v>
      </c>
      <c r="G81" s="650" t="s">
        <v>2049</v>
      </c>
      <c r="H81" s="650" t="s">
        <v>577</v>
      </c>
      <c r="I81" s="650" t="s">
        <v>2067</v>
      </c>
      <c r="J81" s="650" t="s">
        <v>2068</v>
      </c>
      <c r="K81" s="650"/>
      <c r="L81" s="651">
        <v>500</v>
      </c>
      <c r="M81" s="651">
        <v>500</v>
      </c>
      <c r="N81" s="650">
        <v>1</v>
      </c>
      <c r="O81" s="731">
        <v>1</v>
      </c>
      <c r="P81" s="651">
        <v>500</v>
      </c>
      <c r="Q81" s="666">
        <v>1</v>
      </c>
      <c r="R81" s="650">
        <v>1</v>
      </c>
      <c r="S81" s="666">
        <v>1</v>
      </c>
      <c r="T81" s="731">
        <v>1</v>
      </c>
      <c r="U81" s="689">
        <v>1</v>
      </c>
    </row>
    <row r="82" spans="1:21" ht="14.4" customHeight="1" x14ac:dyDescent="0.3">
      <c r="A82" s="649">
        <v>31</v>
      </c>
      <c r="B82" s="650" t="s">
        <v>576</v>
      </c>
      <c r="C82" s="650">
        <v>89301311</v>
      </c>
      <c r="D82" s="729" t="s">
        <v>2872</v>
      </c>
      <c r="E82" s="730" t="s">
        <v>1945</v>
      </c>
      <c r="F82" s="650" t="s">
        <v>1934</v>
      </c>
      <c r="G82" s="650" t="s">
        <v>2049</v>
      </c>
      <c r="H82" s="650" t="s">
        <v>577</v>
      </c>
      <c r="I82" s="650" t="s">
        <v>2093</v>
      </c>
      <c r="J82" s="650" t="s">
        <v>2094</v>
      </c>
      <c r="K82" s="650" t="s">
        <v>2095</v>
      </c>
      <c r="L82" s="651">
        <v>349.12</v>
      </c>
      <c r="M82" s="651">
        <v>349.12</v>
      </c>
      <c r="N82" s="650">
        <v>1</v>
      </c>
      <c r="O82" s="731">
        <v>1</v>
      </c>
      <c r="P82" s="651">
        <v>349.12</v>
      </c>
      <c r="Q82" s="666">
        <v>1</v>
      </c>
      <c r="R82" s="650">
        <v>1</v>
      </c>
      <c r="S82" s="666">
        <v>1</v>
      </c>
      <c r="T82" s="731">
        <v>1</v>
      </c>
      <c r="U82" s="689">
        <v>1</v>
      </c>
    </row>
    <row r="83" spans="1:21" ht="14.4" customHeight="1" x14ac:dyDescent="0.3">
      <c r="A83" s="649">
        <v>31</v>
      </c>
      <c r="B83" s="650" t="s">
        <v>576</v>
      </c>
      <c r="C83" s="650">
        <v>89301311</v>
      </c>
      <c r="D83" s="729" t="s">
        <v>2872</v>
      </c>
      <c r="E83" s="730" t="s">
        <v>1946</v>
      </c>
      <c r="F83" s="650" t="s">
        <v>1932</v>
      </c>
      <c r="G83" s="650" t="s">
        <v>1962</v>
      </c>
      <c r="H83" s="650" t="s">
        <v>577</v>
      </c>
      <c r="I83" s="650" t="s">
        <v>2096</v>
      </c>
      <c r="J83" s="650" t="s">
        <v>2097</v>
      </c>
      <c r="K83" s="650" t="s">
        <v>2098</v>
      </c>
      <c r="L83" s="651">
        <v>0</v>
      </c>
      <c r="M83" s="651">
        <v>0</v>
      </c>
      <c r="N83" s="650">
        <v>1</v>
      </c>
      <c r="O83" s="731">
        <v>0.5</v>
      </c>
      <c r="P83" s="651"/>
      <c r="Q83" s="666"/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31</v>
      </c>
      <c r="B84" s="650" t="s">
        <v>576</v>
      </c>
      <c r="C84" s="650">
        <v>89301311</v>
      </c>
      <c r="D84" s="729" t="s">
        <v>2872</v>
      </c>
      <c r="E84" s="730" t="s">
        <v>1946</v>
      </c>
      <c r="F84" s="650" t="s">
        <v>1932</v>
      </c>
      <c r="G84" s="650" t="s">
        <v>1965</v>
      </c>
      <c r="H84" s="650" t="s">
        <v>577</v>
      </c>
      <c r="I84" s="650" t="s">
        <v>1240</v>
      </c>
      <c r="J84" s="650" t="s">
        <v>1855</v>
      </c>
      <c r="K84" s="650" t="s">
        <v>1856</v>
      </c>
      <c r="L84" s="651">
        <v>156.86000000000001</v>
      </c>
      <c r="M84" s="651">
        <v>156.86000000000001</v>
      </c>
      <c r="N84" s="650">
        <v>1</v>
      </c>
      <c r="O84" s="731">
        <v>0.5</v>
      </c>
      <c r="P84" s="651">
        <v>156.86000000000001</v>
      </c>
      <c r="Q84" s="666">
        <v>1</v>
      </c>
      <c r="R84" s="650">
        <v>1</v>
      </c>
      <c r="S84" s="666">
        <v>1</v>
      </c>
      <c r="T84" s="731">
        <v>0.5</v>
      </c>
      <c r="U84" s="689">
        <v>1</v>
      </c>
    </row>
    <row r="85" spans="1:21" ht="14.4" customHeight="1" x14ac:dyDescent="0.3">
      <c r="A85" s="649">
        <v>31</v>
      </c>
      <c r="B85" s="650" t="s">
        <v>576</v>
      </c>
      <c r="C85" s="650">
        <v>89301311</v>
      </c>
      <c r="D85" s="729" t="s">
        <v>2872</v>
      </c>
      <c r="E85" s="730" t="s">
        <v>1946</v>
      </c>
      <c r="F85" s="650" t="s">
        <v>1932</v>
      </c>
      <c r="G85" s="650" t="s">
        <v>1965</v>
      </c>
      <c r="H85" s="650" t="s">
        <v>577</v>
      </c>
      <c r="I85" s="650" t="s">
        <v>1268</v>
      </c>
      <c r="J85" s="650" t="s">
        <v>1859</v>
      </c>
      <c r="K85" s="650" t="s">
        <v>1860</v>
      </c>
      <c r="L85" s="651">
        <v>151.61000000000001</v>
      </c>
      <c r="M85" s="651">
        <v>151.61000000000001</v>
      </c>
      <c r="N85" s="650">
        <v>1</v>
      </c>
      <c r="O85" s="731">
        <v>1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31</v>
      </c>
      <c r="B86" s="650" t="s">
        <v>576</v>
      </c>
      <c r="C86" s="650">
        <v>89301311</v>
      </c>
      <c r="D86" s="729" t="s">
        <v>2872</v>
      </c>
      <c r="E86" s="730" t="s">
        <v>1946</v>
      </c>
      <c r="F86" s="650" t="s">
        <v>1932</v>
      </c>
      <c r="G86" s="650" t="s">
        <v>1969</v>
      </c>
      <c r="H86" s="650" t="s">
        <v>577</v>
      </c>
      <c r="I86" s="650" t="s">
        <v>1970</v>
      </c>
      <c r="J86" s="650" t="s">
        <v>1310</v>
      </c>
      <c r="K86" s="650" t="s">
        <v>1971</v>
      </c>
      <c r="L86" s="651">
        <v>0</v>
      </c>
      <c r="M86" s="651">
        <v>0</v>
      </c>
      <c r="N86" s="650">
        <v>1</v>
      </c>
      <c r="O86" s="731">
        <v>0.5</v>
      </c>
      <c r="P86" s="651"/>
      <c r="Q86" s="666"/>
      <c r="R86" s="650"/>
      <c r="S86" s="666">
        <v>0</v>
      </c>
      <c r="T86" s="731"/>
      <c r="U86" s="689">
        <v>0</v>
      </c>
    </row>
    <row r="87" spans="1:21" ht="14.4" customHeight="1" x14ac:dyDescent="0.3">
      <c r="A87" s="649">
        <v>31</v>
      </c>
      <c r="B87" s="650" t="s">
        <v>576</v>
      </c>
      <c r="C87" s="650">
        <v>89301311</v>
      </c>
      <c r="D87" s="729" t="s">
        <v>2872</v>
      </c>
      <c r="E87" s="730" t="s">
        <v>1946</v>
      </c>
      <c r="F87" s="650" t="s">
        <v>1932</v>
      </c>
      <c r="G87" s="650" t="s">
        <v>1972</v>
      </c>
      <c r="H87" s="650" t="s">
        <v>577</v>
      </c>
      <c r="I87" s="650" t="s">
        <v>1973</v>
      </c>
      <c r="J87" s="650" t="s">
        <v>1974</v>
      </c>
      <c r="K87" s="650" t="s">
        <v>1864</v>
      </c>
      <c r="L87" s="651">
        <v>69.86</v>
      </c>
      <c r="M87" s="651">
        <v>69.86</v>
      </c>
      <c r="N87" s="650">
        <v>1</v>
      </c>
      <c r="O87" s="731">
        <v>0.5</v>
      </c>
      <c r="P87" s="651">
        <v>69.86</v>
      </c>
      <c r="Q87" s="666">
        <v>1</v>
      </c>
      <c r="R87" s="650">
        <v>1</v>
      </c>
      <c r="S87" s="666">
        <v>1</v>
      </c>
      <c r="T87" s="731">
        <v>0.5</v>
      </c>
      <c r="U87" s="689">
        <v>1</v>
      </c>
    </row>
    <row r="88" spans="1:21" ht="14.4" customHeight="1" x14ac:dyDescent="0.3">
      <c r="A88" s="649">
        <v>31</v>
      </c>
      <c r="B88" s="650" t="s">
        <v>576</v>
      </c>
      <c r="C88" s="650">
        <v>89301311</v>
      </c>
      <c r="D88" s="729" t="s">
        <v>2872</v>
      </c>
      <c r="E88" s="730" t="s">
        <v>1946</v>
      </c>
      <c r="F88" s="650" t="s">
        <v>1932</v>
      </c>
      <c r="G88" s="650" t="s">
        <v>1972</v>
      </c>
      <c r="H88" s="650" t="s">
        <v>577</v>
      </c>
      <c r="I88" s="650" t="s">
        <v>2099</v>
      </c>
      <c r="J88" s="650" t="s">
        <v>2100</v>
      </c>
      <c r="K88" s="650" t="s">
        <v>2101</v>
      </c>
      <c r="L88" s="651">
        <v>52.4</v>
      </c>
      <c r="M88" s="651">
        <v>52.4</v>
      </c>
      <c r="N88" s="650">
        <v>1</v>
      </c>
      <c r="O88" s="731">
        <v>0.5</v>
      </c>
      <c r="P88" s="651">
        <v>52.4</v>
      </c>
      <c r="Q88" s="666">
        <v>1</v>
      </c>
      <c r="R88" s="650">
        <v>1</v>
      </c>
      <c r="S88" s="666">
        <v>1</v>
      </c>
      <c r="T88" s="731">
        <v>0.5</v>
      </c>
      <c r="U88" s="689">
        <v>1</v>
      </c>
    </row>
    <row r="89" spans="1:21" ht="14.4" customHeight="1" x14ac:dyDescent="0.3">
      <c r="A89" s="649">
        <v>31</v>
      </c>
      <c r="B89" s="650" t="s">
        <v>576</v>
      </c>
      <c r="C89" s="650">
        <v>89301311</v>
      </c>
      <c r="D89" s="729" t="s">
        <v>2872</v>
      </c>
      <c r="E89" s="730" t="s">
        <v>1946</v>
      </c>
      <c r="F89" s="650" t="s">
        <v>1932</v>
      </c>
      <c r="G89" s="650" t="s">
        <v>1988</v>
      </c>
      <c r="H89" s="650" t="s">
        <v>577</v>
      </c>
      <c r="I89" s="650" t="s">
        <v>800</v>
      </c>
      <c r="J89" s="650" t="s">
        <v>801</v>
      </c>
      <c r="K89" s="650" t="s">
        <v>2102</v>
      </c>
      <c r="L89" s="651">
        <v>0</v>
      </c>
      <c r="M89" s="651">
        <v>0</v>
      </c>
      <c r="N89" s="650">
        <v>2</v>
      </c>
      <c r="O89" s="731">
        <v>0.5</v>
      </c>
      <c r="P89" s="651"/>
      <c r="Q89" s="666"/>
      <c r="R89" s="650"/>
      <c r="S89" s="666">
        <v>0</v>
      </c>
      <c r="T89" s="731"/>
      <c r="U89" s="689">
        <v>0</v>
      </c>
    </row>
    <row r="90" spans="1:21" ht="14.4" customHeight="1" x14ac:dyDescent="0.3">
      <c r="A90" s="649">
        <v>31</v>
      </c>
      <c r="B90" s="650" t="s">
        <v>576</v>
      </c>
      <c r="C90" s="650">
        <v>89301311</v>
      </c>
      <c r="D90" s="729" t="s">
        <v>2872</v>
      </c>
      <c r="E90" s="730" t="s">
        <v>1946</v>
      </c>
      <c r="F90" s="650" t="s">
        <v>1932</v>
      </c>
      <c r="G90" s="650" t="s">
        <v>1991</v>
      </c>
      <c r="H90" s="650" t="s">
        <v>1100</v>
      </c>
      <c r="I90" s="650" t="s">
        <v>1323</v>
      </c>
      <c r="J90" s="650" t="s">
        <v>1324</v>
      </c>
      <c r="K90" s="650" t="s">
        <v>1325</v>
      </c>
      <c r="L90" s="651">
        <v>154.01</v>
      </c>
      <c r="M90" s="651">
        <v>924.06</v>
      </c>
      <c r="N90" s="650">
        <v>6</v>
      </c>
      <c r="O90" s="731">
        <v>2.5</v>
      </c>
      <c r="P90" s="651">
        <v>924.06</v>
      </c>
      <c r="Q90" s="666">
        <v>1</v>
      </c>
      <c r="R90" s="650">
        <v>6</v>
      </c>
      <c r="S90" s="666">
        <v>1</v>
      </c>
      <c r="T90" s="731">
        <v>2.5</v>
      </c>
      <c r="U90" s="689">
        <v>1</v>
      </c>
    </row>
    <row r="91" spans="1:21" ht="14.4" customHeight="1" x14ac:dyDescent="0.3">
      <c r="A91" s="649">
        <v>31</v>
      </c>
      <c r="B91" s="650" t="s">
        <v>576</v>
      </c>
      <c r="C91" s="650">
        <v>89301311</v>
      </c>
      <c r="D91" s="729" t="s">
        <v>2872</v>
      </c>
      <c r="E91" s="730" t="s">
        <v>1946</v>
      </c>
      <c r="F91" s="650" t="s">
        <v>1932</v>
      </c>
      <c r="G91" s="650" t="s">
        <v>1959</v>
      </c>
      <c r="H91" s="650" t="s">
        <v>1100</v>
      </c>
      <c r="I91" s="650" t="s">
        <v>1195</v>
      </c>
      <c r="J91" s="650" t="s">
        <v>1192</v>
      </c>
      <c r="K91" s="650" t="s">
        <v>1196</v>
      </c>
      <c r="L91" s="651">
        <v>625.29</v>
      </c>
      <c r="M91" s="651">
        <v>33140.370000000003</v>
      </c>
      <c r="N91" s="650">
        <v>53</v>
      </c>
      <c r="O91" s="731">
        <v>18.5</v>
      </c>
      <c r="P91" s="651">
        <v>20634.570000000003</v>
      </c>
      <c r="Q91" s="666">
        <v>0.62264150943396235</v>
      </c>
      <c r="R91" s="650">
        <v>33</v>
      </c>
      <c r="S91" s="666">
        <v>0.62264150943396224</v>
      </c>
      <c r="T91" s="731">
        <v>12</v>
      </c>
      <c r="U91" s="689">
        <v>0.64864864864864868</v>
      </c>
    </row>
    <row r="92" spans="1:21" ht="14.4" customHeight="1" x14ac:dyDescent="0.3">
      <c r="A92" s="649">
        <v>31</v>
      </c>
      <c r="B92" s="650" t="s">
        <v>576</v>
      </c>
      <c r="C92" s="650">
        <v>89301311</v>
      </c>
      <c r="D92" s="729" t="s">
        <v>2872</v>
      </c>
      <c r="E92" s="730" t="s">
        <v>1946</v>
      </c>
      <c r="F92" s="650" t="s">
        <v>1932</v>
      </c>
      <c r="G92" s="650" t="s">
        <v>1959</v>
      </c>
      <c r="H92" s="650" t="s">
        <v>1100</v>
      </c>
      <c r="I92" s="650" t="s">
        <v>1638</v>
      </c>
      <c r="J92" s="650" t="s">
        <v>1192</v>
      </c>
      <c r="K92" s="650" t="s">
        <v>1639</v>
      </c>
      <c r="L92" s="651">
        <v>937.93</v>
      </c>
      <c r="M92" s="651">
        <v>937.93</v>
      </c>
      <c r="N92" s="650">
        <v>1</v>
      </c>
      <c r="O92" s="731">
        <v>1</v>
      </c>
      <c r="P92" s="651">
        <v>937.93</v>
      </c>
      <c r="Q92" s="666">
        <v>1</v>
      </c>
      <c r="R92" s="650">
        <v>1</v>
      </c>
      <c r="S92" s="666">
        <v>1</v>
      </c>
      <c r="T92" s="731">
        <v>1</v>
      </c>
      <c r="U92" s="689">
        <v>1</v>
      </c>
    </row>
    <row r="93" spans="1:21" ht="14.4" customHeight="1" x14ac:dyDescent="0.3">
      <c r="A93" s="649">
        <v>31</v>
      </c>
      <c r="B93" s="650" t="s">
        <v>576</v>
      </c>
      <c r="C93" s="650">
        <v>89301311</v>
      </c>
      <c r="D93" s="729" t="s">
        <v>2872</v>
      </c>
      <c r="E93" s="730" t="s">
        <v>1946</v>
      </c>
      <c r="F93" s="650" t="s">
        <v>1932</v>
      </c>
      <c r="G93" s="650" t="s">
        <v>1997</v>
      </c>
      <c r="H93" s="650" t="s">
        <v>1100</v>
      </c>
      <c r="I93" s="650" t="s">
        <v>1102</v>
      </c>
      <c r="J93" s="650" t="s">
        <v>1103</v>
      </c>
      <c r="K93" s="650" t="s">
        <v>1879</v>
      </c>
      <c r="L93" s="651">
        <v>96.63</v>
      </c>
      <c r="M93" s="651">
        <v>579.78</v>
      </c>
      <c r="N93" s="650">
        <v>6</v>
      </c>
      <c r="O93" s="731">
        <v>5.5</v>
      </c>
      <c r="P93" s="651">
        <v>386.52</v>
      </c>
      <c r="Q93" s="666">
        <v>0.66666666666666663</v>
      </c>
      <c r="R93" s="650">
        <v>4</v>
      </c>
      <c r="S93" s="666">
        <v>0.66666666666666663</v>
      </c>
      <c r="T93" s="731">
        <v>3.5</v>
      </c>
      <c r="U93" s="689">
        <v>0.63636363636363635</v>
      </c>
    </row>
    <row r="94" spans="1:21" ht="14.4" customHeight="1" x14ac:dyDescent="0.3">
      <c r="A94" s="649">
        <v>31</v>
      </c>
      <c r="B94" s="650" t="s">
        <v>576</v>
      </c>
      <c r="C94" s="650">
        <v>89301311</v>
      </c>
      <c r="D94" s="729" t="s">
        <v>2872</v>
      </c>
      <c r="E94" s="730" t="s">
        <v>1946</v>
      </c>
      <c r="F94" s="650" t="s">
        <v>1932</v>
      </c>
      <c r="G94" s="650" t="s">
        <v>2003</v>
      </c>
      <c r="H94" s="650" t="s">
        <v>577</v>
      </c>
      <c r="I94" s="650" t="s">
        <v>2103</v>
      </c>
      <c r="J94" s="650" t="s">
        <v>2104</v>
      </c>
      <c r="K94" s="650" t="s">
        <v>2105</v>
      </c>
      <c r="L94" s="651">
        <v>0</v>
      </c>
      <c r="M94" s="651">
        <v>0</v>
      </c>
      <c r="N94" s="650">
        <v>1</v>
      </c>
      <c r="O94" s="731">
        <v>1</v>
      </c>
      <c r="P94" s="651">
        <v>0</v>
      </c>
      <c r="Q94" s="666"/>
      <c r="R94" s="650">
        <v>1</v>
      </c>
      <c r="S94" s="666">
        <v>1</v>
      </c>
      <c r="T94" s="731">
        <v>1</v>
      </c>
      <c r="U94" s="689">
        <v>1</v>
      </c>
    </row>
    <row r="95" spans="1:21" ht="14.4" customHeight="1" x14ac:dyDescent="0.3">
      <c r="A95" s="649">
        <v>31</v>
      </c>
      <c r="B95" s="650" t="s">
        <v>576</v>
      </c>
      <c r="C95" s="650">
        <v>89301311</v>
      </c>
      <c r="D95" s="729" t="s">
        <v>2872</v>
      </c>
      <c r="E95" s="730" t="s">
        <v>1946</v>
      </c>
      <c r="F95" s="650" t="s">
        <v>1932</v>
      </c>
      <c r="G95" s="650" t="s">
        <v>2003</v>
      </c>
      <c r="H95" s="650" t="s">
        <v>577</v>
      </c>
      <c r="I95" s="650" t="s">
        <v>2004</v>
      </c>
      <c r="J95" s="650" t="s">
        <v>2005</v>
      </c>
      <c r="K95" s="650" t="s">
        <v>2006</v>
      </c>
      <c r="L95" s="651">
        <v>28.74</v>
      </c>
      <c r="M95" s="651">
        <v>28.74</v>
      </c>
      <c r="N95" s="650">
        <v>1</v>
      </c>
      <c r="O95" s="731">
        <v>0.5</v>
      </c>
      <c r="P95" s="651">
        <v>28.74</v>
      </c>
      <c r="Q95" s="666">
        <v>1</v>
      </c>
      <c r="R95" s="650">
        <v>1</v>
      </c>
      <c r="S95" s="666">
        <v>1</v>
      </c>
      <c r="T95" s="731">
        <v>0.5</v>
      </c>
      <c r="U95" s="689">
        <v>1</v>
      </c>
    </row>
    <row r="96" spans="1:21" ht="14.4" customHeight="1" x14ac:dyDescent="0.3">
      <c r="A96" s="649">
        <v>31</v>
      </c>
      <c r="B96" s="650" t="s">
        <v>576</v>
      </c>
      <c r="C96" s="650">
        <v>89301311</v>
      </c>
      <c r="D96" s="729" t="s">
        <v>2872</v>
      </c>
      <c r="E96" s="730" t="s">
        <v>1946</v>
      </c>
      <c r="F96" s="650" t="s">
        <v>1932</v>
      </c>
      <c r="G96" s="650" t="s">
        <v>2011</v>
      </c>
      <c r="H96" s="650" t="s">
        <v>577</v>
      </c>
      <c r="I96" s="650" t="s">
        <v>2012</v>
      </c>
      <c r="J96" s="650" t="s">
        <v>824</v>
      </c>
      <c r="K96" s="650" t="s">
        <v>2013</v>
      </c>
      <c r="L96" s="651">
        <v>112.13</v>
      </c>
      <c r="M96" s="651">
        <v>112.13</v>
      </c>
      <c r="N96" s="650">
        <v>1</v>
      </c>
      <c r="O96" s="731">
        <v>0.5</v>
      </c>
      <c r="P96" s="651"/>
      <c r="Q96" s="666">
        <v>0</v>
      </c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31</v>
      </c>
      <c r="B97" s="650" t="s">
        <v>576</v>
      </c>
      <c r="C97" s="650">
        <v>89301311</v>
      </c>
      <c r="D97" s="729" t="s">
        <v>2872</v>
      </c>
      <c r="E97" s="730" t="s">
        <v>1946</v>
      </c>
      <c r="F97" s="650" t="s">
        <v>1932</v>
      </c>
      <c r="G97" s="650" t="s">
        <v>2014</v>
      </c>
      <c r="H97" s="650" t="s">
        <v>577</v>
      </c>
      <c r="I97" s="650" t="s">
        <v>705</v>
      </c>
      <c r="J97" s="650" t="s">
        <v>2015</v>
      </c>
      <c r="K97" s="650" t="s">
        <v>2016</v>
      </c>
      <c r="L97" s="651">
        <v>0</v>
      </c>
      <c r="M97" s="651">
        <v>0</v>
      </c>
      <c r="N97" s="650">
        <v>61</v>
      </c>
      <c r="O97" s="731">
        <v>49.5</v>
      </c>
      <c r="P97" s="651">
        <v>0</v>
      </c>
      <c r="Q97" s="666"/>
      <c r="R97" s="650">
        <v>30</v>
      </c>
      <c r="S97" s="666">
        <v>0.49180327868852458</v>
      </c>
      <c r="T97" s="731">
        <v>23</v>
      </c>
      <c r="U97" s="689">
        <v>0.46464646464646464</v>
      </c>
    </row>
    <row r="98" spans="1:21" ht="14.4" customHeight="1" x14ac:dyDescent="0.3">
      <c r="A98" s="649">
        <v>31</v>
      </c>
      <c r="B98" s="650" t="s">
        <v>576</v>
      </c>
      <c r="C98" s="650">
        <v>89301311</v>
      </c>
      <c r="D98" s="729" t="s">
        <v>2872</v>
      </c>
      <c r="E98" s="730" t="s">
        <v>1946</v>
      </c>
      <c r="F98" s="650" t="s">
        <v>1932</v>
      </c>
      <c r="G98" s="650" t="s">
        <v>1960</v>
      </c>
      <c r="H98" s="650" t="s">
        <v>577</v>
      </c>
      <c r="I98" s="650" t="s">
        <v>1252</v>
      </c>
      <c r="J98" s="650" t="s">
        <v>1253</v>
      </c>
      <c r="K98" s="650" t="s">
        <v>1961</v>
      </c>
      <c r="L98" s="651">
        <v>194.73</v>
      </c>
      <c r="M98" s="651">
        <v>1557.84</v>
      </c>
      <c r="N98" s="650">
        <v>8</v>
      </c>
      <c r="O98" s="731">
        <v>2.5</v>
      </c>
      <c r="P98" s="651">
        <v>778.92</v>
      </c>
      <c r="Q98" s="666">
        <v>0.5</v>
      </c>
      <c r="R98" s="650">
        <v>4</v>
      </c>
      <c r="S98" s="666">
        <v>0.5</v>
      </c>
      <c r="T98" s="731">
        <v>1</v>
      </c>
      <c r="U98" s="689">
        <v>0.4</v>
      </c>
    </row>
    <row r="99" spans="1:21" ht="14.4" customHeight="1" x14ac:dyDescent="0.3">
      <c r="A99" s="649">
        <v>31</v>
      </c>
      <c r="B99" s="650" t="s">
        <v>576</v>
      </c>
      <c r="C99" s="650">
        <v>89301311</v>
      </c>
      <c r="D99" s="729" t="s">
        <v>2872</v>
      </c>
      <c r="E99" s="730" t="s">
        <v>1946</v>
      </c>
      <c r="F99" s="650" t="s">
        <v>1932</v>
      </c>
      <c r="G99" s="650" t="s">
        <v>2021</v>
      </c>
      <c r="H99" s="650" t="s">
        <v>1100</v>
      </c>
      <c r="I99" s="650" t="s">
        <v>2106</v>
      </c>
      <c r="J99" s="650" t="s">
        <v>1130</v>
      </c>
      <c r="K99" s="650" t="s">
        <v>2107</v>
      </c>
      <c r="L99" s="651">
        <v>163.72999999999999</v>
      </c>
      <c r="M99" s="651">
        <v>163.72999999999999</v>
      </c>
      <c r="N99" s="650">
        <v>1</v>
      </c>
      <c r="O99" s="731">
        <v>0.5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31</v>
      </c>
      <c r="B100" s="650" t="s">
        <v>576</v>
      </c>
      <c r="C100" s="650">
        <v>89301311</v>
      </c>
      <c r="D100" s="729" t="s">
        <v>2872</v>
      </c>
      <c r="E100" s="730" t="s">
        <v>1946</v>
      </c>
      <c r="F100" s="650" t="s">
        <v>1932</v>
      </c>
      <c r="G100" s="650" t="s">
        <v>2108</v>
      </c>
      <c r="H100" s="650" t="s">
        <v>577</v>
      </c>
      <c r="I100" s="650" t="s">
        <v>2109</v>
      </c>
      <c r="J100" s="650" t="s">
        <v>2110</v>
      </c>
      <c r="K100" s="650" t="s">
        <v>810</v>
      </c>
      <c r="L100" s="651">
        <v>154.33000000000001</v>
      </c>
      <c r="M100" s="651">
        <v>154.33000000000001</v>
      </c>
      <c r="N100" s="650">
        <v>1</v>
      </c>
      <c r="O100" s="731">
        <v>1</v>
      </c>
      <c r="P100" s="651"/>
      <c r="Q100" s="666">
        <v>0</v>
      </c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31</v>
      </c>
      <c r="B101" s="650" t="s">
        <v>576</v>
      </c>
      <c r="C101" s="650">
        <v>89301311</v>
      </c>
      <c r="D101" s="729" t="s">
        <v>2872</v>
      </c>
      <c r="E101" s="730" t="s">
        <v>1946</v>
      </c>
      <c r="F101" s="650" t="s">
        <v>1934</v>
      </c>
      <c r="G101" s="650" t="s">
        <v>2029</v>
      </c>
      <c r="H101" s="650" t="s">
        <v>577</v>
      </c>
      <c r="I101" s="650" t="s">
        <v>2030</v>
      </c>
      <c r="J101" s="650" t="s">
        <v>2033</v>
      </c>
      <c r="K101" s="650" t="s">
        <v>2034</v>
      </c>
      <c r="L101" s="651">
        <v>410</v>
      </c>
      <c r="M101" s="651">
        <v>18040</v>
      </c>
      <c r="N101" s="650">
        <v>44</v>
      </c>
      <c r="O101" s="731">
        <v>44</v>
      </c>
      <c r="P101" s="651">
        <v>17630</v>
      </c>
      <c r="Q101" s="666">
        <v>0.97727272727272729</v>
      </c>
      <c r="R101" s="650">
        <v>43</v>
      </c>
      <c r="S101" s="666">
        <v>0.97727272727272729</v>
      </c>
      <c r="T101" s="731">
        <v>43</v>
      </c>
      <c r="U101" s="689">
        <v>0.97727272727272729</v>
      </c>
    </row>
    <row r="102" spans="1:21" ht="14.4" customHeight="1" x14ac:dyDescent="0.3">
      <c r="A102" s="649">
        <v>31</v>
      </c>
      <c r="B102" s="650" t="s">
        <v>576</v>
      </c>
      <c r="C102" s="650">
        <v>89301311</v>
      </c>
      <c r="D102" s="729" t="s">
        <v>2872</v>
      </c>
      <c r="E102" s="730" t="s">
        <v>1946</v>
      </c>
      <c r="F102" s="650" t="s">
        <v>1934</v>
      </c>
      <c r="G102" s="650" t="s">
        <v>2038</v>
      </c>
      <c r="H102" s="650" t="s">
        <v>577</v>
      </c>
      <c r="I102" s="650" t="s">
        <v>2039</v>
      </c>
      <c r="J102" s="650" t="s">
        <v>2040</v>
      </c>
      <c r="K102" s="650" t="s">
        <v>2041</v>
      </c>
      <c r="L102" s="651">
        <v>35.75</v>
      </c>
      <c r="M102" s="651">
        <v>1501.5</v>
      </c>
      <c r="N102" s="650">
        <v>42</v>
      </c>
      <c r="O102" s="731">
        <v>21</v>
      </c>
      <c r="P102" s="651">
        <v>1501.5</v>
      </c>
      <c r="Q102" s="666">
        <v>1</v>
      </c>
      <c r="R102" s="650">
        <v>42</v>
      </c>
      <c r="S102" s="666">
        <v>1</v>
      </c>
      <c r="T102" s="731">
        <v>21</v>
      </c>
      <c r="U102" s="689">
        <v>1</v>
      </c>
    </row>
    <row r="103" spans="1:21" ht="14.4" customHeight="1" x14ac:dyDescent="0.3">
      <c r="A103" s="649">
        <v>31</v>
      </c>
      <c r="B103" s="650" t="s">
        <v>576</v>
      </c>
      <c r="C103" s="650">
        <v>89301311</v>
      </c>
      <c r="D103" s="729" t="s">
        <v>2872</v>
      </c>
      <c r="E103" s="730" t="s">
        <v>1946</v>
      </c>
      <c r="F103" s="650" t="s">
        <v>1934</v>
      </c>
      <c r="G103" s="650" t="s">
        <v>2042</v>
      </c>
      <c r="H103" s="650" t="s">
        <v>577</v>
      </c>
      <c r="I103" s="650" t="s">
        <v>2046</v>
      </c>
      <c r="J103" s="650" t="s">
        <v>2047</v>
      </c>
      <c r="K103" s="650" t="s">
        <v>2048</v>
      </c>
      <c r="L103" s="651">
        <v>200</v>
      </c>
      <c r="M103" s="651">
        <v>5200</v>
      </c>
      <c r="N103" s="650">
        <v>26</v>
      </c>
      <c r="O103" s="731">
        <v>13</v>
      </c>
      <c r="P103" s="651">
        <v>4000</v>
      </c>
      <c r="Q103" s="666">
        <v>0.76923076923076927</v>
      </c>
      <c r="R103" s="650">
        <v>20</v>
      </c>
      <c r="S103" s="666">
        <v>0.76923076923076927</v>
      </c>
      <c r="T103" s="731">
        <v>10</v>
      </c>
      <c r="U103" s="689">
        <v>0.76923076923076927</v>
      </c>
    </row>
    <row r="104" spans="1:21" ht="14.4" customHeight="1" x14ac:dyDescent="0.3">
      <c r="A104" s="649">
        <v>31</v>
      </c>
      <c r="B104" s="650" t="s">
        <v>576</v>
      </c>
      <c r="C104" s="650">
        <v>89301311</v>
      </c>
      <c r="D104" s="729" t="s">
        <v>2872</v>
      </c>
      <c r="E104" s="730" t="s">
        <v>1946</v>
      </c>
      <c r="F104" s="650" t="s">
        <v>1934</v>
      </c>
      <c r="G104" s="650" t="s">
        <v>2049</v>
      </c>
      <c r="H104" s="650" t="s">
        <v>577</v>
      </c>
      <c r="I104" s="650" t="s">
        <v>2056</v>
      </c>
      <c r="J104" s="650" t="s">
        <v>2057</v>
      </c>
      <c r="K104" s="650" t="s">
        <v>2058</v>
      </c>
      <c r="L104" s="651">
        <v>492.18</v>
      </c>
      <c r="M104" s="651">
        <v>2460.9</v>
      </c>
      <c r="N104" s="650">
        <v>5</v>
      </c>
      <c r="O104" s="731">
        <v>5</v>
      </c>
      <c r="P104" s="651">
        <v>2460.9</v>
      </c>
      <c r="Q104" s="666">
        <v>1</v>
      </c>
      <c r="R104" s="650">
        <v>5</v>
      </c>
      <c r="S104" s="666">
        <v>1</v>
      </c>
      <c r="T104" s="731">
        <v>5</v>
      </c>
      <c r="U104" s="689">
        <v>1</v>
      </c>
    </row>
    <row r="105" spans="1:21" ht="14.4" customHeight="1" x14ac:dyDescent="0.3">
      <c r="A105" s="649">
        <v>31</v>
      </c>
      <c r="B105" s="650" t="s">
        <v>576</v>
      </c>
      <c r="C105" s="650">
        <v>89301311</v>
      </c>
      <c r="D105" s="729" t="s">
        <v>2872</v>
      </c>
      <c r="E105" s="730" t="s">
        <v>1946</v>
      </c>
      <c r="F105" s="650" t="s">
        <v>1934</v>
      </c>
      <c r="G105" s="650" t="s">
        <v>2049</v>
      </c>
      <c r="H105" s="650" t="s">
        <v>577</v>
      </c>
      <c r="I105" s="650" t="s">
        <v>2111</v>
      </c>
      <c r="J105" s="650" t="s">
        <v>2112</v>
      </c>
      <c r="K105" s="650" t="s">
        <v>2113</v>
      </c>
      <c r="L105" s="651">
        <v>320.25</v>
      </c>
      <c r="M105" s="651">
        <v>320.25</v>
      </c>
      <c r="N105" s="650">
        <v>1</v>
      </c>
      <c r="O105" s="731">
        <v>1</v>
      </c>
      <c r="P105" s="651">
        <v>320.25</v>
      </c>
      <c r="Q105" s="666">
        <v>1</v>
      </c>
      <c r="R105" s="650">
        <v>1</v>
      </c>
      <c r="S105" s="666">
        <v>1</v>
      </c>
      <c r="T105" s="731">
        <v>1</v>
      </c>
      <c r="U105" s="689">
        <v>1</v>
      </c>
    </row>
    <row r="106" spans="1:21" ht="14.4" customHeight="1" x14ac:dyDescent="0.3">
      <c r="A106" s="649">
        <v>31</v>
      </c>
      <c r="B106" s="650" t="s">
        <v>576</v>
      </c>
      <c r="C106" s="650">
        <v>89301311</v>
      </c>
      <c r="D106" s="729" t="s">
        <v>2872</v>
      </c>
      <c r="E106" s="730" t="s">
        <v>1946</v>
      </c>
      <c r="F106" s="650" t="s">
        <v>1934</v>
      </c>
      <c r="G106" s="650" t="s">
        <v>2049</v>
      </c>
      <c r="H106" s="650" t="s">
        <v>577</v>
      </c>
      <c r="I106" s="650" t="s">
        <v>2114</v>
      </c>
      <c r="J106" s="650" t="s">
        <v>2115</v>
      </c>
      <c r="K106" s="650" t="s">
        <v>2116</v>
      </c>
      <c r="L106" s="651">
        <v>245.43</v>
      </c>
      <c r="M106" s="651">
        <v>245.43</v>
      </c>
      <c r="N106" s="650">
        <v>1</v>
      </c>
      <c r="O106" s="731">
        <v>1</v>
      </c>
      <c r="P106" s="651">
        <v>245.43</v>
      </c>
      <c r="Q106" s="666">
        <v>1</v>
      </c>
      <c r="R106" s="650">
        <v>1</v>
      </c>
      <c r="S106" s="666">
        <v>1</v>
      </c>
      <c r="T106" s="731">
        <v>1</v>
      </c>
      <c r="U106" s="689">
        <v>1</v>
      </c>
    </row>
    <row r="107" spans="1:21" ht="14.4" customHeight="1" x14ac:dyDescent="0.3">
      <c r="A107" s="649">
        <v>31</v>
      </c>
      <c r="B107" s="650" t="s">
        <v>576</v>
      </c>
      <c r="C107" s="650">
        <v>89301311</v>
      </c>
      <c r="D107" s="729" t="s">
        <v>2872</v>
      </c>
      <c r="E107" s="730" t="s">
        <v>1946</v>
      </c>
      <c r="F107" s="650" t="s">
        <v>1934</v>
      </c>
      <c r="G107" s="650" t="s">
        <v>2049</v>
      </c>
      <c r="H107" s="650" t="s">
        <v>577</v>
      </c>
      <c r="I107" s="650" t="s">
        <v>2064</v>
      </c>
      <c r="J107" s="650" t="s">
        <v>2065</v>
      </c>
      <c r="K107" s="650" t="s">
        <v>2066</v>
      </c>
      <c r="L107" s="651">
        <v>971.25</v>
      </c>
      <c r="M107" s="651">
        <v>971.25</v>
      </c>
      <c r="N107" s="650">
        <v>1</v>
      </c>
      <c r="O107" s="731">
        <v>1</v>
      </c>
      <c r="P107" s="651">
        <v>971.25</v>
      </c>
      <c r="Q107" s="666">
        <v>1</v>
      </c>
      <c r="R107" s="650">
        <v>1</v>
      </c>
      <c r="S107" s="666">
        <v>1</v>
      </c>
      <c r="T107" s="731">
        <v>1</v>
      </c>
      <c r="U107" s="689">
        <v>1</v>
      </c>
    </row>
    <row r="108" spans="1:21" ht="14.4" customHeight="1" x14ac:dyDescent="0.3">
      <c r="A108" s="649">
        <v>31</v>
      </c>
      <c r="B108" s="650" t="s">
        <v>576</v>
      </c>
      <c r="C108" s="650">
        <v>89301311</v>
      </c>
      <c r="D108" s="729" t="s">
        <v>2872</v>
      </c>
      <c r="E108" s="730" t="s">
        <v>1946</v>
      </c>
      <c r="F108" s="650" t="s">
        <v>1934</v>
      </c>
      <c r="G108" s="650" t="s">
        <v>2049</v>
      </c>
      <c r="H108" s="650" t="s">
        <v>577</v>
      </c>
      <c r="I108" s="650" t="s">
        <v>2117</v>
      </c>
      <c r="J108" s="650" t="s">
        <v>2118</v>
      </c>
      <c r="K108" s="650" t="s">
        <v>2119</v>
      </c>
      <c r="L108" s="651">
        <v>855</v>
      </c>
      <c r="M108" s="651">
        <v>855</v>
      </c>
      <c r="N108" s="650">
        <v>1</v>
      </c>
      <c r="O108" s="731">
        <v>1</v>
      </c>
      <c r="P108" s="651">
        <v>855</v>
      </c>
      <c r="Q108" s="666">
        <v>1</v>
      </c>
      <c r="R108" s="650">
        <v>1</v>
      </c>
      <c r="S108" s="666">
        <v>1</v>
      </c>
      <c r="T108" s="731">
        <v>1</v>
      </c>
      <c r="U108" s="689">
        <v>1</v>
      </c>
    </row>
    <row r="109" spans="1:21" ht="14.4" customHeight="1" x14ac:dyDescent="0.3">
      <c r="A109" s="649">
        <v>31</v>
      </c>
      <c r="B109" s="650" t="s">
        <v>576</v>
      </c>
      <c r="C109" s="650">
        <v>89301311</v>
      </c>
      <c r="D109" s="729" t="s">
        <v>2872</v>
      </c>
      <c r="E109" s="730" t="s">
        <v>1946</v>
      </c>
      <c r="F109" s="650" t="s">
        <v>1934</v>
      </c>
      <c r="G109" s="650" t="s">
        <v>2049</v>
      </c>
      <c r="H109" s="650" t="s">
        <v>577</v>
      </c>
      <c r="I109" s="650" t="s">
        <v>2120</v>
      </c>
      <c r="J109" s="650" t="s">
        <v>2121</v>
      </c>
      <c r="K109" s="650" t="s">
        <v>2122</v>
      </c>
      <c r="L109" s="651">
        <v>1000</v>
      </c>
      <c r="M109" s="651">
        <v>1000</v>
      </c>
      <c r="N109" s="650">
        <v>1</v>
      </c>
      <c r="O109" s="731">
        <v>1</v>
      </c>
      <c r="P109" s="651">
        <v>1000</v>
      </c>
      <c r="Q109" s="666">
        <v>1</v>
      </c>
      <c r="R109" s="650">
        <v>1</v>
      </c>
      <c r="S109" s="666">
        <v>1</v>
      </c>
      <c r="T109" s="731">
        <v>1</v>
      </c>
      <c r="U109" s="689">
        <v>1</v>
      </c>
    </row>
    <row r="110" spans="1:21" ht="14.4" customHeight="1" x14ac:dyDescent="0.3">
      <c r="A110" s="649">
        <v>31</v>
      </c>
      <c r="B110" s="650" t="s">
        <v>576</v>
      </c>
      <c r="C110" s="650">
        <v>89301311</v>
      </c>
      <c r="D110" s="729" t="s">
        <v>2872</v>
      </c>
      <c r="E110" s="730" t="s">
        <v>1947</v>
      </c>
      <c r="F110" s="650" t="s">
        <v>1932</v>
      </c>
      <c r="G110" s="650" t="s">
        <v>1991</v>
      </c>
      <c r="H110" s="650" t="s">
        <v>1100</v>
      </c>
      <c r="I110" s="650" t="s">
        <v>1323</v>
      </c>
      <c r="J110" s="650" t="s">
        <v>1324</v>
      </c>
      <c r="K110" s="650" t="s">
        <v>1325</v>
      </c>
      <c r="L110" s="651">
        <v>154.01</v>
      </c>
      <c r="M110" s="651">
        <v>462.03</v>
      </c>
      <c r="N110" s="650">
        <v>3</v>
      </c>
      <c r="O110" s="731">
        <v>0.5</v>
      </c>
      <c r="P110" s="651"/>
      <c r="Q110" s="666">
        <v>0</v>
      </c>
      <c r="R110" s="650"/>
      <c r="S110" s="666">
        <v>0</v>
      </c>
      <c r="T110" s="731"/>
      <c r="U110" s="689">
        <v>0</v>
      </c>
    </row>
    <row r="111" spans="1:21" ht="14.4" customHeight="1" x14ac:dyDescent="0.3">
      <c r="A111" s="649">
        <v>31</v>
      </c>
      <c r="B111" s="650" t="s">
        <v>576</v>
      </c>
      <c r="C111" s="650">
        <v>89301311</v>
      </c>
      <c r="D111" s="729" t="s">
        <v>2872</v>
      </c>
      <c r="E111" s="730" t="s">
        <v>1947</v>
      </c>
      <c r="F111" s="650" t="s">
        <v>1932</v>
      </c>
      <c r="G111" s="650" t="s">
        <v>2123</v>
      </c>
      <c r="H111" s="650" t="s">
        <v>577</v>
      </c>
      <c r="I111" s="650" t="s">
        <v>1232</v>
      </c>
      <c r="J111" s="650" t="s">
        <v>1233</v>
      </c>
      <c r="K111" s="650" t="s">
        <v>2124</v>
      </c>
      <c r="L111" s="651">
        <v>31.54</v>
      </c>
      <c r="M111" s="651">
        <v>63.08</v>
      </c>
      <c r="N111" s="650">
        <v>2</v>
      </c>
      <c r="O111" s="731">
        <v>0.5</v>
      </c>
      <c r="P111" s="651"/>
      <c r="Q111" s="666">
        <v>0</v>
      </c>
      <c r="R111" s="650"/>
      <c r="S111" s="666">
        <v>0</v>
      </c>
      <c r="T111" s="731"/>
      <c r="U111" s="689">
        <v>0</v>
      </c>
    </row>
    <row r="112" spans="1:21" ht="14.4" customHeight="1" x14ac:dyDescent="0.3">
      <c r="A112" s="649">
        <v>31</v>
      </c>
      <c r="B112" s="650" t="s">
        <v>576</v>
      </c>
      <c r="C112" s="650">
        <v>89301311</v>
      </c>
      <c r="D112" s="729" t="s">
        <v>2872</v>
      </c>
      <c r="E112" s="730" t="s">
        <v>1947</v>
      </c>
      <c r="F112" s="650" t="s">
        <v>1932</v>
      </c>
      <c r="G112" s="650" t="s">
        <v>1959</v>
      </c>
      <c r="H112" s="650" t="s">
        <v>1100</v>
      </c>
      <c r="I112" s="650" t="s">
        <v>1195</v>
      </c>
      <c r="J112" s="650" t="s">
        <v>1192</v>
      </c>
      <c r="K112" s="650" t="s">
        <v>1196</v>
      </c>
      <c r="L112" s="651">
        <v>625.29</v>
      </c>
      <c r="M112" s="651">
        <v>5627.61</v>
      </c>
      <c r="N112" s="650">
        <v>9</v>
      </c>
      <c r="O112" s="731">
        <v>3.5</v>
      </c>
      <c r="P112" s="651">
        <v>3751.74</v>
      </c>
      <c r="Q112" s="666">
        <v>0.66666666666666663</v>
      </c>
      <c r="R112" s="650">
        <v>6</v>
      </c>
      <c r="S112" s="666">
        <v>0.66666666666666663</v>
      </c>
      <c r="T112" s="731">
        <v>2</v>
      </c>
      <c r="U112" s="689">
        <v>0.5714285714285714</v>
      </c>
    </row>
    <row r="113" spans="1:21" ht="14.4" customHeight="1" x14ac:dyDescent="0.3">
      <c r="A113" s="649">
        <v>31</v>
      </c>
      <c r="B113" s="650" t="s">
        <v>576</v>
      </c>
      <c r="C113" s="650">
        <v>89301311</v>
      </c>
      <c r="D113" s="729" t="s">
        <v>2872</v>
      </c>
      <c r="E113" s="730" t="s">
        <v>1947</v>
      </c>
      <c r="F113" s="650" t="s">
        <v>1932</v>
      </c>
      <c r="G113" s="650" t="s">
        <v>1997</v>
      </c>
      <c r="H113" s="650" t="s">
        <v>1100</v>
      </c>
      <c r="I113" s="650" t="s">
        <v>1160</v>
      </c>
      <c r="J113" s="650" t="s">
        <v>1103</v>
      </c>
      <c r="K113" s="650" t="s">
        <v>1878</v>
      </c>
      <c r="L113" s="651">
        <v>48.31</v>
      </c>
      <c r="M113" s="651">
        <v>289.86</v>
      </c>
      <c r="N113" s="650">
        <v>6</v>
      </c>
      <c r="O113" s="731">
        <v>5.5</v>
      </c>
      <c r="P113" s="651">
        <v>96.62</v>
      </c>
      <c r="Q113" s="666">
        <v>0.33333333333333331</v>
      </c>
      <c r="R113" s="650">
        <v>2</v>
      </c>
      <c r="S113" s="666">
        <v>0.33333333333333331</v>
      </c>
      <c r="T113" s="731">
        <v>1.5</v>
      </c>
      <c r="U113" s="689">
        <v>0.27272727272727271</v>
      </c>
    </row>
    <row r="114" spans="1:21" ht="14.4" customHeight="1" x14ac:dyDescent="0.3">
      <c r="A114" s="649">
        <v>31</v>
      </c>
      <c r="B114" s="650" t="s">
        <v>576</v>
      </c>
      <c r="C114" s="650">
        <v>89301311</v>
      </c>
      <c r="D114" s="729" t="s">
        <v>2872</v>
      </c>
      <c r="E114" s="730" t="s">
        <v>1947</v>
      </c>
      <c r="F114" s="650" t="s">
        <v>1932</v>
      </c>
      <c r="G114" s="650" t="s">
        <v>1997</v>
      </c>
      <c r="H114" s="650" t="s">
        <v>1100</v>
      </c>
      <c r="I114" s="650" t="s">
        <v>1102</v>
      </c>
      <c r="J114" s="650" t="s">
        <v>1103</v>
      </c>
      <c r="K114" s="650" t="s">
        <v>1879</v>
      </c>
      <c r="L114" s="651">
        <v>96.63</v>
      </c>
      <c r="M114" s="651">
        <v>96.63</v>
      </c>
      <c r="N114" s="650">
        <v>1</v>
      </c>
      <c r="O114" s="731">
        <v>1</v>
      </c>
      <c r="P114" s="651"/>
      <c r="Q114" s="666">
        <v>0</v>
      </c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31</v>
      </c>
      <c r="B115" s="650" t="s">
        <v>576</v>
      </c>
      <c r="C115" s="650">
        <v>89301311</v>
      </c>
      <c r="D115" s="729" t="s">
        <v>2872</v>
      </c>
      <c r="E115" s="730" t="s">
        <v>1947</v>
      </c>
      <c r="F115" s="650" t="s">
        <v>1932</v>
      </c>
      <c r="G115" s="650" t="s">
        <v>2014</v>
      </c>
      <c r="H115" s="650" t="s">
        <v>577</v>
      </c>
      <c r="I115" s="650" t="s">
        <v>705</v>
      </c>
      <c r="J115" s="650" t="s">
        <v>2015</v>
      </c>
      <c r="K115" s="650" t="s">
        <v>2016</v>
      </c>
      <c r="L115" s="651">
        <v>0</v>
      </c>
      <c r="M115" s="651">
        <v>0</v>
      </c>
      <c r="N115" s="650">
        <v>21</v>
      </c>
      <c r="O115" s="731">
        <v>16.5</v>
      </c>
      <c r="P115" s="651">
        <v>0</v>
      </c>
      <c r="Q115" s="666"/>
      <c r="R115" s="650">
        <v>7</v>
      </c>
      <c r="S115" s="666">
        <v>0.33333333333333331</v>
      </c>
      <c r="T115" s="731">
        <v>5.5</v>
      </c>
      <c r="U115" s="689">
        <v>0.33333333333333331</v>
      </c>
    </row>
    <row r="116" spans="1:21" ht="14.4" customHeight="1" x14ac:dyDescent="0.3">
      <c r="A116" s="649">
        <v>31</v>
      </c>
      <c r="B116" s="650" t="s">
        <v>576</v>
      </c>
      <c r="C116" s="650">
        <v>89301311</v>
      </c>
      <c r="D116" s="729" t="s">
        <v>2872</v>
      </c>
      <c r="E116" s="730" t="s">
        <v>1947</v>
      </c>
      <c r="F116" s="650" t="s">
        <v>1932</v>
      </c>
      <c r="G116" s="650" t="s">
        <v>2017</v>
      </c>
      <c r="H116" s="650" t="s">
        <v>577</v>
      </c>
      <c r="I116" s="650" t="s">
        <v>2018</v>
      </c>
      <c r="J116" s="650" t="s">
        <v>2019</v>
      </c>
      <c r="K116" s="650" t="s">
        <v>2020</v>
      </c>
      <c r="L116" s="651">
        <v>23.46</v>
      </c>
      <c r="M116" s="651">
        <v>46.92</v>
      </c>
      <c r="N116" s="650">
        <v>2</v>
      </c>
      <c r="O116" s="731">
        <v>0.5</v>
      </c>
      <c r="P116" s="651"/>
      <c r="Q116" s="666">
        <v>0</v>
      </c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31</v>
      </c>
      <c r="B117" s="650" t="s">
        <v>576</v>
      </c>
      <c r="C117" s="650">
        <v>89301311</v>
      </c>
      <c r="D117" s="729" t="s">
        <v>2872</v>
      </c>
      <c r="E117" s="730" t="s">
        <v>1947</v>
      </c>
      <c r="F117" s="650" t="s">
        <v>1934</v>
      </c>
      <c r="G117" s="650" t="s">
        <v>2029</v>
      </c>
      <c r="H117" s="650" t="s">
        <v>577</v>
      </c>
      <c r="I117" s="650" t="s">
        <v>2030</v>
      </c>
      <c r="J117" s="650" t="s">
        <v>2033</v>
      </c>
      <c r="K117" s="650" t="s">
        <v>2034</v>
      </c>
      <c r="L117" s="651">
        <v>410</v>
      </c>
      <c r="M117" s="651">
        <v>1230</v>
      </c>
      <c r="N117" s="650">
        <v>3</v>
      </c>
      <c r="O117" s="731">
        <v>3</v>
      </c>
      <c r="P117" s="651">
        <v>1230</v>
      </c>
      <c r="Q117" s="666">
        <v>1</v>
      </c>
      <c r="R117" s="650">
        <v>3</v>
      </c>
      <c r="S117" s="666">
        <v>1</v>
      </c>
      <c r="T117" s="731">
        <v>3</v>
      </c>
      <c r="U117" s="689">
        <v>1</v>
      </c>
    </row>
    <row r="118" spans="1:21" ht="14.4" customHeight="1" x14ac:dyDescent="0.3">
      <c r="A118" s="649">
        <v>31</v>
      </c>
      <c r="B118" s="650" t="s">
        <v>576</v>
      </c>
      <c r="C118" s="650">
        <v>89301311</v>
      </c>
      <c r="D118" s="729" t="s">
        <v>2872</v>
      </c>
      <c r="E118" s="730" t="s">
        <v>1947</v>
      </c>
      <c r="F118" s="650" t="s">
        <v>1934</v>
      </c>
      <c r="G118" s="650" t="s">
        <v>2038</v>
      </c>
      <c r="H118" s="650" t="s">
        <v>577</v>
      </c>
      <c r="I118" s="650" t="s">
        <v>2039</v>
      </c>
      <c r="J118" s="650" t="s">
        <v>2040</v>
      </c>
      <c r="K118" s="650" t="s">
        <v>2041</v>
      </c>
      <c r="L118" s="651">
        <v>35.75</v>
      </c>
      <c r="M118" s="651">
        <v>71.5</v>
      </c>
      <c r="N118" s="650">
        <v>2</v>
      </c>
      <c r="O118" s="731">
        <v>1</v>
      </c>
      <c r="P118" s="651">
        <v>71.5</v>
      </c>
      <c r="Q118" s="666">
        <v>1</v>
      </c>
      <c r="R118" s="650">
        <v>2</v>
      </c>
      <c r="S118" s="666">
        <v>1</v>
      </c>
      <c r="T118" s="731">
        <v>1</v>
      </c>
      <c r="U118" s="689">
        <v>1</v>
      </c>
    </row>
    <row r="119" spans="1:21" ht="14.4" customHeight="1" x14ac:dyDescent="0.3">
      <c r="A119" s="649">
        <v>31</v>
      </c>
      <c r="B119" s="650" t="s">
        <v>576</v>
      </c>
      <c r="C119" s="650">
        <v>89301311</v>
      </c>
      <c r="D119" s="729" t="s">
        <v>2872</v>
      </c>
      <c r="E119" s="730" t="s">
        <v>1948</v>
      </c>
      <c r="F119" s="650" t="s">
        <v>1932</v>
      </c>
      <c r="G119" s="650" t="s">
        <v>1972</v>
      </c>
      <c r="H119" s="650" t="s">
        <v>1100</v>
      </c>
      <c r="I119" s="650" t="s">
        <v>1313</v>
      </c>
      <c r="J119" s="650" t="s">
        <v>1314</v>
      </c>
      <c r="K119" s="650" t="s">
        <v>1864</v>
      </c>
      <c r="L119" s="651">
        <v>69.86</v>
      </c>
      <c r="M119" s="651">
        <v>69.86</v>
      </c>
      <c r="N119" s="650">
        <v>1</v>
      </c>
      <c r="O119" s="731">
        <v>1</v>
      </c>
      <c r="P119" s="651"/>
      <c r="Q119" s="666">
        <v>0</v>
      </c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31</v>
      </c>
      <c r="B120" s="650" t="s">
        <v>576</v>
      </c>
      <c r="C120" s="650">
        <v>89301311</v>
      </c>
      <c r="D120" s="729" t="s">
        <v>2872</v>
      </c>
      <c r="E120" s="730" t="s">
        <v>1948</v>
      </c>
      <c r="F120" s="650" t="s">
        <v>1932</v>
      </c>
      <c r="G120" s="650" t="s">
        <v>1988</v>
      </c>
      <c r="H120" s="650" t="s">
        <v>577</v>
      </c>
      <c r="I120" s="650" t="s">
        <v>800</v>
      </c>
      <c r="J120" s="650" t="s">
        <v>801</v>
      </c>
      <c r="K120" s="650" t="s">
        <v>2102</v>
      </c>
      <c r="L120" s="651">
        <v>0</v>
      </c>
      <c r="M120" s="651">
        <v>0</v>
      </c>
      <c r="N120" s="650">
        <v>1</v>
      </c>
      <c r="O120" s="731">
        <v>1</v>
      </c>
      <c r="P120" s="651"/>
      <c r="Q120" s="666"/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31</v>
      </c>
      <c r="B121" s="650" t="s">
        <v>576</v>
      </c>
      <c r="C121" s="650">
        <v>89301311</v>
      </c>
      <c r="D121" s="729" t="s">
        <v>2872</v>
      </c>
      <c r="E121" s="730" t="s">
        <v>1948</v>
      </c>
      <c r="F121" s="650" t="s">
        <v>1932</v>
      </c>
      <c r="G121" s="650" t="s">
        <v>1959</v>
      </c>
      <c r="H121" s="650" t="s">
        <v>1100</v>
      </c>
      <c r="I121" s="650" t="s">
        <v>1195</v>
      </c>
      <c r="J121" s="650" t="s">
        <v>1192</v>
      </c>
      <c r="K121" s="650" t="s">
        <v>1196</v>
      </c>
      <c r="L121" s="651">
        <v>625.29</v>
      </c>
      <c r="M121" s="651">
        <v>2501.16</v>
      </c>
      <c r="N121" s="650">
        <v>4</v>
      </c>
      <c r="O121" s="731">
        <v>1.5</v>
      </c>
      <c r="P121" s="651">
        <v>2501.16</v>
      </c>
      <c r="Q121" s="666">
        <v>1</v>
      </c>
      <c r="R121" s="650">
        <v>4</v>
      </c>
      <c r="S121" s="666">
        <v>1</v>
      </c>
      <c r="T121" s="731">
        <v>1.5</v>
      </c>
      <c r="U121" s="689">
        <v>1</v>
      </c>
    </row>
    <row r="122" spans="1:21" ht="14.4" customHeight="1" x14ac:dyDescent="0.3">
      <c r="A122" s="649">
        <v>31</v>
      </c>
      <c r="B122" s="650" t="s">
        <v>576</v>
      </c>
      <c r="C122" s="650">
        <v>89301311</v>
      </c>
      <c r="D122" s="729" t="s">
        <v>2872</v>
      </c>
      <c r="E122" s="730" t="s">
        <v>1948</v>
      </c>
      <c r="F122" s="650" t="s">
        <v>1932</v>
      </c>
      <c r="G122" s="650" t="s">
        <v>1959</v>
      </c>
      <c r="H122" s="650" t="s">
        <v>1100</v>
      </c>
      <c r="I122" s="650" t="s">
        <v>1638</v>
      </c>
      <c r="J122" s="650" t="s">
        <v>1192</v>
      </c>
      <c r="K122" s="650" t="s">
        <v>1639</v>
      </c>
      <c r="L122" s="651">
        <v>937.93</v>
      </c>
      <c r="M122" s="651">
        <v>937.93</v>
      </c>
      <c r="N122" s="650">
        <v>1</v>
      </c>
      <c r="O122" s="731">
        <v>0.5</v>
      </c>
      <c r="P122" s="651">
        <v>937.93</v>
      </c>
      <c r="Q122" s="666">
        <v>1</v>
      </c>
      <c r="R122" s="650">
        <v>1</v>
      </c>
      <c r="S122" s="666">
        <v>1</v>
      </c>
      <c r="T122" s="731">
        <v>0.5</v>
      </c>
      <c r="U122" s="689">
        <v>1</v>
      </c>
    </row>
    <row r="123" spans="1:21" ht="14.4" customHeight="1" x14ac:dyDescent="0.3">
      <c r="A123" s="649">
        <v>31</v>
      </c>
      <c r="B123" s="650" t="s">
        <v>576</v>
      </c>
      <c r="C123" s="650">
        <v>89301311</v>
      </c>
      <c r="D123" s="729" t="s">
        <v>2872</v>
      </c>
      <c r="E123" s="730" t="s">
        <v>1948</v>
      </c>
      <c r="F123" s="650" t="s">
        <v>1932</v>
      </c>
      <c r="G123" s="650" t="s">
        <v>1997</v>
      </c>
      <c r="H123" s="650" t="s">
        <v>1100</v>
      </c>
      <c r="I123" s="650" t="s">
        <v>1160</v>
      </c>
      <c r="J123" s="650" t="s">
        <v>1103</v>
      </c>
      <c r="K123" s="650" t="s">
        <v>1878</v>
      </c>
      <c r="L123" s="651">
        <v>48.31</v>
      </c>
      <c r="M123" s="651">
        <v>144.93</v>
      </c>
      <c r="N123" s="650">
        <v>3</v>
      </c>
      <c r="O123" s="731">
        <v>3</v>
      </c>
      <c r="P123" s="651">
        <v>96.62</v>
      </c>
      <c r="Q123" s="666">
        <v>0.66666666666666663</v>
      </c>
      <c r="R123" s="650">
        <v>2</v>
      </c>
      <c r="S123" s="666">
        <v>0.66666666666666663</v>
      </c>
      <c r="T123" s="731">
        <v>2</v>
      </c>
      <c r="U123" s="689">
        <v>0.66666666666666663</v>
      </c>
    </row>
    <row r="124" spans="1:21" ht="14.4" customHeight="1" x14ac:dyDescent="0.3">
      <c r="A124" s="649">
        <v>31</v>
      </c>
      <c r="B124" s="650" t="s">
        <v>576</v>
      </c>
      <c r="C124" s="650">
        <v>89301311</v>
      </c>
      <c r="D124" s="729" t="s">
        <v>2872</v>
      </c>
      <c r="E124" s="730" t="s">
        <v>1948</v>
      </c>
      <c r="F124" s="650" t="s">
        <v>1932</v>
      </c>
      <c r="G124" s="650" t="s">
        <v>1997</v>
      </c>
      <c r="H124" s="650" t="s">
        <v>1100</v>
      </c>
      <c r="I124" s="650" t="s">
        <v>1102</v>
      </c>
      <c r="J124" s="650" t="s">
        <v>1103</v>
      </c>
      <c r="K124" s="650" t="s">
        <v>1879</v>
      </c>
      <c r="L124" s="651">
        <v>96.63</v>
      </c>
      <c r="M124" s="651">
        <v>96.63</v>
      </c>
      <c r="N124" s="650">
        <v>1</v>
      </c>
      <c r="O124" s="731">
        <v>1</v>
      </c>
      <c r="P124" s="651"/>
      <c r="Q124" s="666">
        <v>0</v>
      </c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31</v>
      </c>
      <c r="B125" s="650" t="s">
        <v>576</v>
      </c>
      <c r="C125" s="650">
        <v>89301311</v>
      </c>
      <c r="D125" s="729" t="s">
        <v>2872</v>
      </c>
      <c r="E125" s="730" t="s">
        <v>1948</v>
      </c>
      <c r="F125" s="650" t="s">
        <v>1932</v>
      </c>
      <c r="G125" s="650" t="s">
        <v>2014</v>
      </c>
      <c r="H125" s="650" t="s">
        <v>577</v>
      </c>
      <c r="I125" s="650" t="s">
        <v>705</v>
      </c>
      <c r="J125" s="650" t="s">
        <v>2015</v>
      </c>
      <c r="K125" s="650" t="s">
        <v>2016</v>
      </c>
      <c r="L125" s="651">
        <v>0</v>
      </c>
      <c r="M125" s="651">
        <v>0</v>
      </c>
      <c r="N125" s="650">
        <v>13</v>
      </c>
      <c r="O125" s="731">
        <v>11.5</v>
      </c>
      <c r="P125" s="651">
        <v>0</v>
      </c>
      <c r="Q125" s="666"/>
      <c r="R125" s="650">
        <v>5</v>
      </c>
      <c r="S125" s="666">
        <v>0.38461538461538464</v>
      </c>
      <c r="T125" s="731">
        <v>4</v>
      </c>
      <c r="U125" s="689">
        <v>0.34782608695652173</v>
      </c>
    </row>
    <row r="126" spans="1:21" ht="14.4" customHeight="1" x14ac:dyDescent="0.3">
      <c r="A126" s="649">
        <v>31</v>
      </c>
      <c r="B126" s="650" t="s">
        <v>576</v>
      </c>
      <c r="C126" s="650">
        <v>89301311</v>
      </c>
      <c r="D126" s="729" t="s">
        <v>2872</v>
      </c>
      <c r="E126" s="730" t="s">
        <v>1948</v>
      </c>
      <c r="F126" s="650" t="s">
        <v>1932</v>
      </c>
      <c r="G126" s="650" t="s">
        <v>1960</v>
      </c>
      <c r="H126" s="650" t="s">
        <v>577</v>
      </c>
      <c r="I126" s="650" t="s">
        <v>1252</v>
      </c>
      <c r="J126" s="650" t="s">
        <v>1253</v>
      </c>
      <c r="K126" s="650" t="s">
        <v>1961</v>
      </c>
      <c r="L126" s="651">
        <v>194.73</v>
      </c>
      <c r="M126" s="651">
        <v>584.18999999999994</v>
      </c>
      <c r="N126" s="650">
        <v>3</v>
      </c>
      <c r="O126" s="731">
        <v>2.5</v>
      </c>
      <c r="P126" s="651"/>
      <c r="Q126" s="666">
        <v>0</v>
      </c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31</v>
      </c>
      <c r="B127" s="650" t="s">
        <v>576</v>
      </c>
      <c r="C127" s="650">
        <v>89301311</v>
      </c>
      <c r="D127" s="729" t="s">
        <v>2872</v>
      </c>
      <c r="E127" s="730" t="s">
        <v>1950</v>
      </c>
      <c r="F127" s="650" t="s">
        <v>1932</v>
      </c>
      <c r="G127" s="650" t="s">
        <v>1959</v>
      </c>
      <c r="H127" s="650" t="s">
        <v>1100</v>
      </c>
      <c r="I127" s="650" t="s">
        <v>1195</v>
      </c>
      <c r="J127" s="650" t="s">
        <v>1192</v>
      </c>
      <c r="K127" s="650" t="s">
        <v>1196</v>
      </c>
      <c r="L127" s="651">
        <v>625.29</v>
      </c>
      <c r="M127" s="651">
        <v>1250.58</v>
      </c>
      <c r="N127" s="650">
        <v>2</v>
      </c>
      <c r="O127" s="731">
        <v>0.5</v>
      </c>
      <c r="P127" s="651"/>
      <c r="Q127" s="666">
        <v>0</v>
      </c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31</v>
      </c>
      <c r="B128" s="650" t="s">
        <v>576</v>
      </c>
      <c r="C128" s="650">
        <v>89301311</v>
      </c>
      <c r="D128" s="729" t="s">
        <v>2872</v>
      </c>
      <c r="E128" s="730" t="s">
        <v>1950</v>
      </c>
      <c r="F128" s="650" t="s">
        <v>1932</v>
      </c>
      <c r="G128" s="650" t="s">
        <v>1997</v>
      </c>
      <c r="H128" s="650" t="s">
        <v>1100</v>
      </c>
      <c r="I128" s="650" t="s">
        <v>1102</v>
      </c>
      <c r="J128" s="650" t="s">
        <v>1103</v>
      </c>
      <c r="K128" s="650" t="s">
        <v>1879</v>
      </c>
      <c r="L128" s="651">
        <v>96.63</v>
      </c>
      <c r="M128" s="651">
        <v>193.26</v>
      </c>
      <c r="N128" s="650">
        <v>2</v>
      </c>
      <c r="O128" s="731">
        <v>2</v>
      </c>
      <c r="P128" s="651">
        <v>96.63</v>
      </c>
      <c r="Q128" s="666">
        <v>0.5</v>
      </c>
      <c r="R128" s="650">
        <v>1</v>
      </c>
      <c r="S128" s="666">
        <v>0.5</v>
      </c>
      <c r="T128" s="731">
        <v>1</v>
      </c>
      <c r="U128" s="689">
        <v>0.5</v>
      </c>
    </row>
    <row r="129" spans="1:21" ht="14.4" customHeight="1" x14ac:dyDescent="0.3">
      <c r="A129" s="649">
        <v>31</v>
      </c>
      <c r="B129" s="650" t="s">
        <v>576</v>
      </c>
      <c r="C129" s="650">
        <v>89301311</v>
      </c>
      <c r="D129" s="729" t="s">
        <v>2872</v>
      </c>
      <c r="E129" s="730" t="s">
        <v>1950</v>
      </c>
      <c r="F129" s="650" t="s">
        <v>1932</v>
      </c>
      <c r="G129" s="650" t="s">
        <v>2014</v>
      </c>
      <c r="H129" s="650" t="s">
        <v>577</v>
      </c>
      <c r="I129" s="650" t="s">
        <v>705</v>
      </c>
      <c r="J129" s="650" t="s">
        <v>2015</v>
      </c>
      <c r="K129" s="650" t="s">
        <v>2016</v>
      </c>
      <c r="L129" s="651">
        <v>0</v>
      </c>
      <c r="M129" s="651">
        <v>0</v>
      </c>
      <c r="N129" s="650">
        <v>11</v>
      </c>
      <c r="O129" s="731">
        <v>6</v>
      </c>
      <c r="P129" s="651">
        <v>0</v>
      </c>
      <c r="Q129" s="666"/>
      <c r="R129" s="650">
        <v>5</v>
      </c>
      <c r="S129" s="666">
        <v>0.45454545454545453</v>
      </c>
      <c r="T129" s="731">
        <v>3</v>
      </c>
      <c r="U129" s="689">
        <v>0.5</v>
      </c>
    </row>
    <row r="130" spans="1:21" ht="14.4" customHeight="1" x14ac:dyDescent="0.3">
      <c r="A130" s="649">
        <v>31</v>
      </c>
      <c r="B130" s="650" t="s">
        <v>576</v>
      </c>
      <c r="C130" s="650">
        <v>89301311</v>
      </c>
      <c r="D130" s="729" t="s">
        <v>2872</v>
      </c>
      <c r="E130" s="730" t="s">
        <v>1950</v>
      </c>
      <c r="F130" s="650" t="s">
        <v>1932</v>
      </c>
      <c r="G130" s="650" t="s">
        <v>1960</v>
      </c>
      <c r="H130" s="650" t="s">
        <v>577</v>
      </c>
      <c r="I130" s="650" t="s">
        <v>1252</v>
      </c>
      <c r="J130" s="650" t="s">
        <v>1253</v>
      </c>
      <c r="K130" s="650" t="s">
        <v>1961</v>
      </c>
      <c r="L130" s="651">
        <v>194.73</v>
      </c>
      <c r="M130" s="651">
        <v>389.46</v>
      </c>
      <c r="N130" s="650">
        <v>2</v>
      </c>
      <c r="O130" s="731">
        <v>0.5</v>
      </c>
      <c r="P130" s="651"/>
      <c r="Q130" s="666">
        <v>0</v>
      </c>
      <c r="R130" s="650"/>
      <c r="S130" s="666">
        <v>0</v>
      </c>
      <c r="T130" s="731"/>
      <c r="U130" s="689">
        <v>0</v>
      </c>
    </row>
    <row r="131" spans="1:21" ht="14.4" customHeight="1" x14ac:dyDescent="0.3">
      <c r="A131" s="649">
        <v>31</v>
      </c>
      <c r="B131" s="650" t="s">
        <v>576</v>
      </c>
      <c r="C131" s="650">
        <v>89301311</v>
      </c>
      <c r="D131" s="729" t="s">
        <v>2872</v>
      </c>
      <c r="E131" s="730" t="s">
        <v>1950</v>
      </c>
      <c r="F131" s="650" t="s">
        <v>1934</v>
      </c>
      <c r="G131" s="650" t="s">
        <v>2029</v>
      </c>
      <c r="H131" s="650" t="s">
        <v>577</v>
      </c>
      <c r="I131" s="650" t="s">
        <v>2030</v>
      </c>
      <c r="J131" s="650" t="s">
        <v>2033</v>
      </c>
      <c r="K131" s="650" t="s">
        <v>2034</v>
      </c>
      <c r="L131" s="651">
        <v>410</v>
      </c>
      <c r="M131" s="651">
        <v>1230</v>
      </c>
      <c r="N131" s="650">
        <v>3</v>
      </c>
      <c r="O131" s="731">
        <v>3</v>
      </c>
      <c r="P131" s="651">
        <v>1230</v>
      </c>
      <c r="Q131" s="666">
        <v>1</v>
      </c>
      <c r="R131" s="650">
        <v>3</v>
      </c>
      <c r="S131" s="666">
        <v>1</v>
      </c>
      <c r="T131" s="731">
        <v>3</v>
      </c>
      <c r="U131" s="689">
        <v>1</v>
      </c>
    </row>
    <row r="132" spans="1:21" ht="14.4" customHeight="1" x14ac:dyDescent="0.3">
      <c r="A132" s="649">
        <v>31</v>
      </c>
      <c r="B132" s="650" t="s">
        <v>576</v>
      </c>
      <c r="C132" s="650">
        <v>89301311</v>
      </c>
      <c r="D132" s="729" t="s">
        <v>2872</v>
      </c>
      <c r="E132" s="730" t="s">
        <v>1950</v>
      </c>
      <c r="F132" s="650" t="s">
        <v>1934</v>
      </c>
      <c r="G132" s="650" t="s">
        <v>2038</v>
      </c>
      <c r="H132" s="650" t="s">
        <v>577</v>
      </c>
      <c r="I132" s="650" t="s">
        <v>2039</v>
      </c>
      <c r="J132" s="650" t="s">
        <v>2040</v>
      </c>
      <c r="K132" s="650" t="s">
        <v>2041</v>
      </c>
      <c r="L132" s="651">
        <v>35.75</v>
      </c>
      <c r="M132" s="651">
        <v>429</v>
      </c>
      <c r="N132" s="650">
        <v>12</v>
      </c>
      <c r="O132" s="731">
        <v>6</v>
      </c>
      <c r="P132" s="651">
        <v>429</v>
      </c>
      <c r="Q132" s="666">
        <v>1</v>
      </c>
      <c r="R132" s="650">
        <v>12</v>
      </c>
      <c r="S132" s="666">
        <v>1</v>
      </c>
      <c r="T132" s="731">
        <v>6</v>
      </c>
      <c r="U132" s="689">
        <v>1</v>
      </c>
    </row>
    <row r="133" spans="1:21" ht="14.4" customHeight="1" x14ac:dyDescent="0.3">
      <c r="A133" s="649">
        <v>31</v>
      </c>
      <c r="B133" s="650" t="s">
        <v>576</v>
      </c>
      <c r="C133" s="650">
        <v>89301311</v>
      </c>
      <c r="D133" s="729" t="s">
        <v>2872</v>
      </c>
      <c r="E133" s="730" t="s">
        <v>1950</v>
      </c>
      <c r="F133" s="650" t="s">
        <v>1934</v>
      </c>
      <c r="G133" s="650" t="s">
        <v>2042</v>
      </c>
      <c r="H133" s="650" t="s">
        <v>577</v>
      </c>
      <c r="I133" s="650" t="s">
        <v>2046</v>
      </c>
      <c r="J133" s="650" t="s">
        <v>2047</v>
      </c>
      <c r="K133" s="650" t="s">
        <v>2048</v>
      </c>
      <c r="L133" s="651">
        <v>200</v>
      </c>
      <c r="M133" s="651">
        <v>400</v>
      </c>
      <c r="N133" s="650">
        <v>2</v>
      </c>
      <c r="O133" s="731">
        <v>1</v>
      </c>
      <c r="P133" s="651">
        <v>400</v>
      </c>
      <c r="Q133" s="666">
        <v>1</v>
      </c>
      <c r="R133" s="650">
        <v>2</v>
      </c>
      <c r="S133" s="666">
        <v>1</v>
      </c>
      <c r="T133" s="731">
        <v>1</v>
      </c>
      <c r="U133" s="689">
        <v>1</v>
      </c>
    </row>
    <row r="134" spans="1:21" ht="14.4" customHeight="1" x14ac:dyDescent="0.3">
      <c r="A134" s="649">
        <v>31</v>
      </c>
      <c r="B134" s="650" t="s">
        <v>576</v>
      </c>
      <c r="C134" s="650">
        <v>89301311</v>
      </c>
      <c r="D134" s="729" t="s">
        <v>2872</v>
      </c>
      <c r="E134" s="730" t="s">
        <v>1950</v>
      </c>
      <c r="F134" s="650" t="s">
        <v>1934</v>
      </c>
      <c r="G134" s="650" t="s">
        <v>2049</v>
      </c>
      <c r="H134" s="650" t="s">
        <v>577</v>
      </c>
      <c r="I134" s="650" t="s">
        <v>2053</v>
      </c>
      <c r="J134" s="650" t="s">
        <v>2054</v>
      </c>
      <c r="K134" s="650" t="s">
        <v>2055</v>
      </c>
      <c r="L134" s="651">
        <v>199.5</v>
      </c>
      <c r="M134" s="651">
        <v>199.5</v>
      </c>
      <c r="N134" s="650">
        <v>1</v>
      </c>
      <c r="O134" s="731">
        <v>1</v>
      </c>
      <c r="P134" s="651">
        <v>199.5</v>
      </c>
      <c r="Q134" s="666">
        <v>1</v>
      </c>
      <c r="R134" s="650">
        <v>1</v>
      </c>
      <c r="S134" s="666">
        <v>1</v>
      </c>
      <c r="T134" s="731">
        <v>1</v>
      </c>
      <c r="U134" s="689">
        <v>1</v>
      </c>
    </row>
    <row r="135" spans="1:21" ht="14.4" customHeight="1" x14ac:dyDescent="0.3">
      <c r="A135" s="649">
        <v>31</v>
      </c>
      <c r="B135" s="650" t="s">
        <v>576</v>
      </c>
      <c r="C135" s="650">
        <v>89301311</v>
      </c>
      <c r="D135" s="729" t="s">
        <v>2872</v>
      </c>
      <c r="E135" s="730" t="s">
        <v>1950</v>
      </c>
      <c r="F135" s="650" t="s">
        <v>1934</v>
      </c>
      <c r="G135" s="650" t="s">
        <v>2049</v>
      </c>
      <c r="H135" s="650" t="s">
        <v>577</v>
      </c>
      <c r="I135" s="650" t="s">
        <v>2059</v>
      </c>
      <c r="J135" s="650" t="s">
        <v>2060</v>
      </c>
      <c r="K135" s="650" t="s">
        <v>2061</v>
      </c>
      <c r="L135" s="651">
        <v>750</v>
      </c>
      <c r="M135" s="651">
        <v>750</v>
      </c>
      <c r="N135" s="650">
        <v>1</v>
      </c>
      <c r="O135" s="731">
        <v>1</v>
      </c>
      <c r="P135" s="651">
        <v>750</v>
      </c>
      <c r="Q135" s="666">
        <v>1</v>
      </c>
      <c r="R135" s="650">
        <v>1</v>
      </c>
      <c r="S135" s="666">
        <v>1</v>
      </c>
      <c r="T135" s="731">
        <v>1</v>
      </c>
      <c r="U135" s="689">
        <v>1</v>
      </c>
    </row>
    <row r="136" spans="1:21" ht="14.4" customHeight="1" x14ac:dyDescent="0.3">
      <c r="A136" s="649">
        <v>31</v>
      </c>
      <c r="B136" s="650" t="s">
        <v>576</v>
      </c>
      <c r="C136" s="650">
        <v>89301311</v>
      </c>
      <c r="D136" s="729" t="s">
        <v>2872</v>
      </c>
      <c r="E136" s="730" t="s">
        <v>1950</v>
      </c>
      <c r="F136" s="650" t="s">
        <v>1934</v>
      </c>
      <c r="G136" s="650" t="s">
        <v>2049</v>
      </c>
      <c r="H136" s="650" t="s">
        <v>577</v>
      </c>
      <c r="I136" s="650" t="s">
        <v>2064</v>
      </c>
      <c r="J136" s="650" t="s">
        <v>2065</v>
      </c>
      <c r="K136" s="650" t="s">
        <v>2066</v>
      </c>
      <c r="L136" s="651">
        <v>971.25</v>
      </c>
      <c r="M136" s="651">
        <v>971.25</v>
      </c>
      <c r="N136" s="650">
        <v>1</v>
      </c>
      <c r="O136" s="731">
        <v>1</v>
      </c>
      <c r="P136" s="651">
        <v>971.25</v>
      </c>
      <c r="Q136" s="666">
        <v>1</v>
      </c>
      <c r="R136" s="650">
        <v>1</v>
      </c>
      <c r="S136" s="666">
        <v>1</v>
      </c>
      <c r="T136" s="731">
        <v>1</v>
      </c>
      <c r="U136" s="689">
        <v>1</v>
      </c>
    </row>
    <row r="137" spans="1:21" ht="14.4" customHeight="1" x14ac:dyDescent="0.3">
      <c r="A137" s="649">
        <v>31</v>
      </c>
      <c r="B137" s="650" t="s">
        <v>576</v>
      </c>
      <c r="C137" s="650">
        <v>89301311</v>
      </c>
      <c r="D137" s="729" t="s">
        <v>2872</v>
      </c>
      <c r="E137" s="730" t="s">
        <v>1951</v>
      </c>
      <c r="F137" s="650" t="s">
        <v>1932</v>
      </c>
      <c r="G137" s="650" t="s">
        <v>1983</v>
      </c>
      <c r="H137" s="650" t="s">
        <v>577</v>
      </c>
      <c r="I137" s="650" t="s">
        <v>1984</v>
      </c>
      <c r="J137" s="650" t="s">
        <v>1985</v>
      </c>
      <c r="K137" s="650"/>
      <c r="L137" s="651">
        <v>0</v>
      </c>
      <c r="M137" s="651">
        <v>0</v>
      </c>
      <c r="N137" s="650">
        <v>1</v>
      </c>
      <c r="O137" s="731">
        <v>0.5</v>
      </c>
      <c r="P137" s="651"/>
      <c r="Q137" s="666"/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31</v>
      </c>
      <c r="B138" s="650" t="s">
        <v>576</v>
      </c>
      <c r="C138" s="650">
        <v>89301311</v>
      </c>
      <c r="D138" s="729" t="s">
        <v>2872</v>
      </c>
      <c r="E138" s="730" t="s">
        <v>1951</v>
      </c>
      <c r="F138" s="650" t="s">
        <v>1932</v>
      </c>
      <c r="G138" s="650" t="s">
        <v>1959</v>
      </c>
      <c r="H138" s="650" t="s">
        <v>1100</v>
      </c>
      <c r="I138" s="650" t="s">
        <v>1195</v>
      </c>
      <c r="J138" s="650" t="s">
        <v>1192</v>
      </c>
      <c r="K138" s="650" t="s">
        <v>1196</v>
      </c>
      <c r="L138" s="651">
        <v>625.29</v>
      </c>
      <c r="M138" s="651">
        <v>9379.3499999999985</v>
      </c>
      <c r="N138" s="650">
        <v>15</v>
      </c>
      <c r="O138" s="731">
        <v>4.5</v>
      </c>
      <c r="P138" s="651">
        <v>8754.06</v>
      </c>
      <c r="Q138" s="666">
        <v>0.93333333333333346</v>
      </c>
      <c r="R138" s="650">
        <v>14</v>
      </c>
      <c r="S138" s="666">
        <v>0.93333333333333335</v>
      </c>
      <c r="T138" s="731">
        <v>3.5</v>
      </c>
      <c r="U138" s="689">
        <v>0.77777777777777779</v>
      </c>
    </row>
    <row r="139" spans="1:21" ht="14.4" customHeight="1" x14ac:dyDescent="0.3">
      <c r="A139" s="649">
        <v>31</v>
      </c>
      <c r="B139" s="650" t="s">
        <v>576</v>
      </c>
      <c r="C139" s="650">
        <v>89301311</v>
      </c>
      <c r="D139" s="729" t="s">
        <v>2872</v>
      </c>
      <c r="E139" s="730" t="s">
        <v>1951</v>
      </c>
      <c r="F139" s="650" t="s">
        <v>1932</v>
      </c>
      <c r="G139" s="650" t="s">
        <v>1997</v>
      </c>
      <c r="H139" s="650" t="s">
        <v>1100</v>
      </c>
      <c r="I139" s="650" t="s">
        <v>1160</v>
      </c>
      <c r="J139" s="650" t="s">
        <v>1103</v>
      </c>
      <c r="K139" s="650" t="s">
        <v>1878</v>
      </c>
      <c r="L139" s="651">
        <v>48.31</v>
      </c>
      <c r="M139" s="651">
        <v>48.31</v>
      </c>
      <c r="N139" s="650">
        <v>1</v>
      </c>
      <c r="O139" s="731">
        <v>1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31</v>
      </c>
      <c r="B140" s="650" t="s">
        <v>576</v>
      </c>
      <c r="C140" s="650">
        <v>89301311</v>
      </c>
      <c r="D140" s="729" t="s">
        <v>2872</v>
      </c>
      <c r="E140" s="730" t="s">
        <v>1951</v>
      </c>
      <c r="F140" s="650" t="s">
        <v>1932</v>
      </c>
      <c r="G140" s="650" t="s">
        <v>1997</v>
      </c>
      <c r="H140" s="650" t="s">
        <v>1100</v>
      </c>
      <c r="I140" s="650" t="s">
        <v>1102</v>
      </c>
      <c r="J140" s="650" t="s">
        <v>1103</v>
      </c>
      <c r="K140" s="650" t="s">
        <v>1879</v>
      </c>
      <c r="L140" s="651">
        <v>96.63</v>
      </c>
      <c r="M140" s="651">
        <v>773.04</v>
      </c>
      <c r="N140" s="650">
        <v>8</v>
      </c>
      <c r="O140" s="731">
        <v>6.5</v>
      </c>
      <c r="P140" s="651">
        <v>193.26</v>
      </c>
      <c r="Q140" s="666">
        <v>0.25</v>
      </c>
      <c r="R140" s="650">
        <v>2</v>
      </c>
      <c r="S140" s="666">
        <v>0.25</v>
      </c>
      <c r="T140" s="731">
        <v>1.5</v>
      </c>
      <c r="U140" s="689">
        <v>0.23076923076923078</v>
      </c>
    </row>
    <row r="141" spans="1:21" ht="14.4" customHeight="1" x14ac:dyDescent="0.3">
      <c r="A141" s="649">
        <v>31</v>
      </c>
      <c r="B141" s="650" t="s">
        <v>576</v>
      </c>
      <c r="C141" s="650">
        <v>89301311</v>
      </c>
      <c r="D141" s="729" t="s">
        <v>2872</v>
      </c>
      <c r="E141" s="730" t="s">
        <v>1951</v>
      </c>
      <c r="F141" s="650" t="s">
        <v>1932</v>
      </c>
      <c r="G141" s="650" t="s">
        <v>2014</v>
      </c>
      <c r="H141" s="650" t="s">
        <v>577</v>
      </c>
      <c r="I141" s="650" t="s">
        <v>705</v>
      </c>
      <c r="J141" s="650" t="s">
        <v>2015</v>
      </c>
      <c r="K141" s="650" t="s">
        <v>2016</v>
      </c>
      <c r="L141" s="651">
        <v>0</v>
      </c>
      <c r="M141" s="651">
        <v>0</v>
      </c>
      <c r="N141" s="650">
        <v>12</v>
      </c>
      <c r="O141" s="731">
        <v>9</v>
      </c>
      <c r="P141" s="651">
        <v>0</v>
      </c>
      <c r="Q141" s="666"/>
      <c r="R141" s="650">
        <v>3</v>
      </c>
      <c r="S141" s="666">
        <v>0.25</v>
      </c>
      <c r="T141" s="731">
        <v>2</v>
      </c>
      <c r="U141" s="689">
        <v>0.22222222222222221</v>
      </c>
    </row>
    <row r="142" spans="1:21" ht="14.4" customHeight="1" x14ac:dyDescent="0.3">
      <c r="A142" s="649">
        <v>31</v>
      </c>
      <c r="B142" s="650" t="s">
        <v>576</v>
      </c>
      <c r="C142" s="650">
        <v>89301311</v>
      </c>
      <c r="D142" s="729" t="s">
        <v>2872</v>
      </c>
      <c r="E142" s="730" t="s">
        <v>1951</v>
      </c>
      <c r="F142" s="650" t="s">
        <v>1932</v>
      </c>
      <c r="G142" s="650" t="s">
        <v>1960</v>
      </c>
      <c r="H142" s="650" t="s">
        <v>577</v>
      </c>
      <c r="I142" s="650" t="s">
        <v>1252</v>
      </c>
      <c r="J142" s="650" t="s">
        <v>1253</v>
      </c>
      <c r="K142" s="650" t="s">
        <v>1961</v>
      </c>
      <c r="L142" s="651">
        <v>194.73</v>
      </c>
      <c r="M142" s="651">
        <v>778.92</v>
      </c>
      <c r="N142" s="650">
        <v>4</v>
      </c>
      <c r="O142" s="731">
        <v>1.5</v>
      </c>
      <c r="P142" s="651"/>
      <c r="Q142" s="666">
        <v>0</v>
      </c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31</v>
      </c>
      <c r="B143" s="650" t="s">
        <v>576</v>
      </c>
      <c r="C143" s="650">
        <v>89301311</v>
      </c>
      <c r="D143" s="729" t="s">
        <v>2872</v>
      </c>
      <c r="E143" s="730" t="s">
        <v>1951</v>
      </c>
      <c r="F143" s="650" t="s">
        <v>1932</v>
      </c>
      <c r="G143" s="650" t="s">
        <v>2021</v>
      </c>
      <c r="H143" s="650" t="s">
        <v>1100</v>
      </c>
      <c r="I143" s="650" t="s">
        <v>2028</v>
      </c>
      <c r="J143" s="650" t="s">
        <v>1130</v>
      </c>
      <c r="K143" s="650" t="s">
        <v>2024</v>
      </c>
      <c r="L143" s="651">
        <v>98.23</v>
      </c>
      <c r="M143" s="651">
        <v>98.23</v>
      </c>
      <c r="N143" s="650">
        <v>1</v>
      </c>
      <c r="O143" s="731">
        <v>0.5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31</v>
      </c>
      <c r="B144" s="650" t="s">
        <v>576</v>
      </c>
      <c r="C144" s="650">
        <v>89301311</v>
      </c>
      <c r="D144" s="729" t="s">
        <v>2872</v>
      </c>
      <c r="E144" s="730" t="s">
        <v>1951</v>
      </c>
      <c r="F144" s="650" t="s">
        <v>1932</v>
      </c>
      <c r="G144" s="650" t="s">
        <v>2108</v>
      </c>
      <c r="H144" s="650" t="s">
        <v>577</v>
      </c>
      <c r="I144" s="650" t="s">
        <v>2125</v>
      </c>
      <c r="J144" s="650" t="s">
        <v>2126</v>
      </c>
      <c r="K144" s="650" t="s">
        <v>2127</v>
      </c>
      <c r="L144" s="651">
        <v>20.329999999999998</v>
      </c>
      <c r="M144" s="651">
        <v>20.329999999999998</v>
      </c>
      <c r="N144" s="650">
        <v>1</v>
      </c>
      <c r="O144" s="731">
        <v>0.5</v>
      </c>
      <c r="P144" s="651"/>
      <c r="Q144" s="666">
        <v>0</v>
      </c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31</v>
      </c>
      <c r="B145" s="650" t="s">
        <v>576</v>
      </c>
      <c r="C145" s="650">
        <v>89301311</v>
      </c>
      <c r="D145" s="729" t="s">
        <v>2872</v>
      </c>
      <c r="E145" s="730" t="s">
        <v>1951</v>
      </c>
      <c r="F145" s="650" t="s">
        <v>1934</v>
      </c>
      <c r="G145" s="650" t="s">
        <v>2029</v>
      </c>
      <c r="H145" s="650" t="s">
        <v>577</v>
      </c>
      <c r="I145" s="650" t="s">
        <v>2030</v>
      </c>
      <c r="J145" s="650" t="s">
        <v>2033</v>
      </c>
      <c r="K145" s="650" t="s">
        <v>2034</v>
      </c>
      <c r="L145" s="651">
        <v>410</v>
      </c>
      <c r="M145" s="651">
        <v>4100</v>
      </c>
      <c r="N145" s="650">
        <v>10</v>
      </c>
      <c r="O145" s="731">
        <v>10</v>
      </c>
      <c r="P145" s="651">
        <v>4100</v>
      </c>
      <c r="Q145" s="666">
        <v>1</v>
      </c>
      <c r="R145" s="650">
        <v>10</v>
      </c>
      <c r="S145" s="666">
        <v>1</v>
      </c>
      <c r="T145" s="731">
        <v>10</v>
      </c>
      <c r="U145" s="689">
        <v>1</v>
      </c>
    </row>
    <row r="146" spans="1:21" ht="14.4" customHeight="1" x14ac:dyDescent="0.3">
      <c r="A146" s="649">
        <v>31</v>
      </c>
      <c r="B146" s="650" t="s">
        <v>576</v>
      </c>
      <c r="C146" s="650">
        <v>89301311</v>
      </c>
      <c r="D146" s="729" t="s">
        <v>2872</v>
      </c>
      <c r="E146" s="730" t="s">
        <v>1951</v>
      </c>
      <c r="F146" s="650" t="s">
        <v>1934</v>
      </c>
      <c r="G146" s="650" t="s">
        <v>2038</v>
      </c>
      <c r="H146" s="650" t="s">
        <v>577</v>
      </c>
      <c r="I146" s="650" t="s">
        <v>2039</v>
      </c>
      <c r="J146" s="650" t="s">
        <v>2040</v>
      </c>
      <c r="K146" s="650" t="s">
        <v>2041</v>
      </c>
      <c r="L146" s="651">
        <v>35.75</v>
      </c>
      <c r="M146" s="651">
        <v>643.5</v>
      </c>
      <c r="N146" s="650">
        <v>18</v>
      </c>
      <c r="O146" s="731">
        <v>9</v>
      </c>
      <c r="P146" s="651">
        <v>572</v>
      </c>
      <c r="Q146" s="666">
        <v>0.88888888888888884</v>
      </c>
      <c r="R146" s="650">
        <v>16</v>
      </c>
      <c r="S146" s="666">
        <v>0.88888888888888884</v>
      </c>
      <c r="T146" s="731">
        <v>8</v>
      </c>
      <c r="U146" s="689">
        <v>0.88888888888888884</v>
      </c>
    </row>
    <row r="147" spans="1:21" ht="14.4" customHeight="1" x14ac:dyDescent="0.3">
      <c r="A147" s="649">
        <v>31</v>
      </c>
      <c r="B147" s="650" t="s">
        <v>576</v>
      </c>
      <c r="C147" s="650">
        <v>89301311</v>
      </c>
      <c r="D147" s="729" t="s">
        <v>2872</v>
      </c>
      <c r="E147" s="730" t="s">
        <v>1951</v>
      </c>
      <c r="F147" s="650" t="s">
        <v>1934</v>
      </c>
      <c r="G147" s="650" t="s">
        <v>2042</v>
      </c>
      <c r="H147" s="650" t="s">
        <v>577</v>
      </c>
      <c r="I147" s="650" t="s">
        <v>2046</v>
      </c>
      <c r="J147" s="650" t="s">
        <v>2047</v>
      </c>
      <c r="K147" s="650" t="s">
        <v>2048</v>
      </c>
      <c r="L147" s="651">
        <v>200</v>
      </c>
      <c r="M147" s="651">
        <v>800</v>
      </c>
      <c r="N147" s="650">
        <v>4</v>
      </c>
      <c r="O147" s="731">
        <v>2</v>
      </c>
      <c r="P147" s="651">
        <v>800</v>
      </c>
      <c r="Q147" s="666">
        <v>1</v>
      </c>
      <c r="R147" s="650">
        <v>4</v>
      </c>
      <c r="S147" s="666">
        <v>1</v>
      </c>
      <c r="T147" s="731">
        <v>2</v>
      </c>
      <c r="U147" s="689">
        <v>1</v>
      </c>
    </row>
    <row r="148" spans="1:21" ht="14.4" customHeight="1" x14ac:dyDescent="0.3">
      <c r="A148" s="649">
        <v>31</v>
      </c>
      <c r="B148" s="650" t="s">
        <v>576</v>
      </c>
      <c r="C148" s="650">
        <v>89301311</v>
      </c>
      <c r="D148" s="729" t="s">
        <v>2872</v>
      </c>
      <c r="E148" s="730" t="s">
        <v>1951</v>
      </c>
      <c r="F148" s="650" t="s">
        <v>1934</v>
      </c>
      <c r="G148" s="650" t="s">
        <v>2049</v>
      </c>
      <c r="H148" s="650" t="s">
        <v>577</v>
      </c>
      <c r="I148" s="650" t="s">
        <v>2056</v>
      </c>
      <c r="J148" s="650" t="s">
        <v>2057</v>
      </c>
      <c r="K148" s="650" t="s">
        <v>2058</v>
      </c>
      <c r="L148" s="651">
        <v>492.18</v>
      </c>
      <c r="M148" s="651">
        <v>492.18</v>
      </c>
      <c r="N148" s="650">
        <v>1</v>
      </c>
      <c r="O148" s="731">
        <v>1</v>
      </c>
      <c r="P148" s="651">
        <v>492.18</v>
      </c>
      <c r="Q148" s="666">
        <v>1</v>
      </c>
      <c r="R148" s="650">
        <v>1</v>
      </c>
      <c r="S148" s="666">
        <v>1</v>
      </c>
      <c r="T148" s="731">
        <v>1</v>
      </c>
      <c r="U148" s="689">
        <v>1</v>
      </c>
    </row>
    <row r="149" spans="1:21" ht="14.4" customHeight="1" x14ac:dyDescent="0.3">
      <c r="A149" s="649">
        <v>31</v>
      </c>
      <c r="B149" s="650" t="s">
        <v>576</v>
      </c>
      <c r="C149" s="650">
        <v>89301311</v>
      </c>
      <c r="D149" s="729" t="s">
        <v>2872</v>
      </c>
      <c r="E149" s="730" t="s">
        <v>1951</v>
      </c>
      <c r="F149" s="650" t="s">
        <v>1934</v>
      </c>
      <c r="G149" s="650" t="s">
        <v>2049</v>
      </c>
      <c r="H149" s="650" t="s">
        <v>577</v>
      </c>
      <c r="I149" s="650" t="s">
        <v>2064</v>
      </c>
      <c r="J149" s="650" t="s">
        <v>2065</v>
      </c>
      <c r="K149" s="650" t="s">
        <v>2066</v>
      </c>
      <c r="L149" s="651">
        <v>971.25</v>
      </c>
      <c r="M149" s="651">
        <v>971.25</v>
      </c>
      <c r="N149" s="650">
        <v>1</v>
      </c>
      <c r="O149" s="731">
        <v>1</v>
      </c>
      <c r="P149" s="651">
        <v>971.25</v>
      </c>
      <c r="Q149" s="666">
        <v>1</v>
      </c>
      <c r="R149" s="650">
        <v>1</v>
      </c>
      <c r="S149" s="666">
        <v>1</v>
      </c>
      <c r="T149" s="731">
        <v>1</v>
      </c>
      <c r="U149" s="689">
        <v>1</v>
      </c>
    </row>
    <row r="150" spans="1:21" ht="14.4" customHeight="1" x14ac:dyDescent="0.3">
      <c r="A150" s="649">
        <v>31</v>
      </c>
      <c r="B150" s="650" t="s">
        <v>576</v>
      </c>
      <c r="C150" s="650">
        <v>89301311</v>
      </c>
      <c r="D150" s="729" t="s">
        <v>2872</v>
      </c>
      <c r="E150" s="730" t="s">
        <v>1951</v>
      </c>
      <c r="F150" s="650" t="s">
        <v>1934</v>
      </c>
      <c r="G150" s="650" t="s">
        <v>2049</v>
      </c>
      <c r="H150" s="650" t="s">
        <v>577</v>
      </c>
      <c r="I150" s="650" t="s">
        <v>2117</v>
      </c>
      <c r="J150" s="650" t="s">
        <v>2118</v>
      </c>
      <c r="K150" s="650" t="s">
        <v>2119</v>
      </c>
      <c r="L150" s="651">
        <v>855</v>
      </c>
      <c r="M150" s="651">
        <v>855</v>
      </c>
      <c r="N150" s="650">
        <v>1</v>
      </c>
      <c r="O150" s="731">
        <v>1</v>
      </c>
      <c r="P150" s="651">
        <v>855</v>
      </c>
      <c r="Q150" s="666">
        <v>1</v>
      </c>
      <c r="R150" s="650">
        <v>1</v>
      </c>
      <c r="S150" s="666">
        <v>1</v>
      </c>
      <c r="T150" s="731">
        <v>1</v>
      </c>
      <c r="U150" s="689">
        <v>1</v>
      </c>
    </row>
    <row r="151" spans="1:21" ht="14.4" customHeight="1" x14ac:dyDescent="0.3">
      <c r="A151" s="649">
        <v>31</v>
      </c>
      <c r="B151" s="650" t="s">
        <v>576</v>
      </c>
      <c r="C151" s="650">
        <v>89301311</v>
      </c>
      <c r="D151" s="729" t="s">
        <v>2872</v>
      </c>
      <c r="E151" s="730" t="s">
        <v>1952</v>
      </c>
      <c r="F151" s="650" t="s">
        <v>1932</v>
      </c>
      <c r="G151" s="650" t="s">
        <v>1965</v>
      </c>
      <c r="H151" s="650" t="s">
        <v>577</v>
      </c>
      <c r="I151" s="650" t="s">
        <v>1240</v>
      </c>
      <c r="J151" s="650" t="s">
        <v>1855</v>
      </c>
      <c r="K151" s="650" t="s">
        <v>1856</v>
      </c>
      <c r="L151" s="651">
        <v>156.86000000000001</v>
      </c>
      <c r="M151" s="651">
        <v>156.86000000000001</v>
      </c>
      <c r="N151" s="650">
        <v>1</v>
      </c>
      <c r="O151" s="731">
        <v>0.5</v>
      </c>
      <c r="P151" s="651">
        <v>156.86000000000001</v>
      </c>
      <c r="Q151" s="666">
        <v>1</v>
      </c>
      <c r="R151" s="650">
        <v>1</v>
      </c>
      <c r="S151" s="666">
        <v>1</v>
      </c>
      <c r="T151" s="731">
        <v>0.5</v>
      </c>
      <c r="U151" s="689">
        <v>1</v>
      </c>
    </row>
    <row r="152" spans="1:21" ht="14.4" customHeight="1" x14ac:dyDescent="0.3">
      <c r="A152" s="649">
        <v>31</v>
      </c>
      <c r="B152" s="650" t="s">
        <v>576</v>
      </c>
      <c r="C152" s="650">
        <v>89301311</v>
      </c>
      <c r="D152" s="729" t="s">
        <v>2872</v>
      </c>
      <c r="E152" s="730" t="s">
        <v>1952</v>
      </c>
      <c r="F152" s="650" t="s">
        <v>1932</v>
      </c>
      <c r="G152" s="650" t="s">
        <v>1965</v>
      </c>
      <c r="H152" s="650" t="s">
        <v>577</v>
      </c>
      <c r="I152" s="650" t="s">
        <v>1268</v>
      </c>
      <c r="J152" s="650" t="s">
        <v>1859</v>
      </c>
      <c r="K152" s="650" t="s">
        <v>1860</v>
      </c>
      <c r="L152" s="651">
        <v>151.61000000000001</v>
      </c>
      <c r="M152" s="651">
        <v>454.83000000000004</v>
      </c>
      <c r="N152" s="650">
        <v>3</v>
      </c>
      <c r="O152" s="731">
        <v>2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31</v>
      </c>
      <c r="B153" s="650" t="s">
        <v>576</v>
      </c>
      <c r="C153" s="650">
        <v>89301311</v>
      </c>
      <c r="D153" s="729" t="s">
        <v>2872</v>
      </c>
      <c r="E153" s="730" t="s">
        <v>1952</v>
      </c>
      <c r="F153" s="650" t="s">
        <v>1932</v>
      </c>
      <c r="G153" s="650" t="s">
        <v>1965</v>
      </c>
      <c r="H153" s="650" t="s">
        <v>577</v>
      </c>
      <c r="I153" s="650" t="s">
        <v>2128</v>
      </c>
      <c r="J153" s="650" t="s">
        <v>1855</v>
      </c>
      <c r="K153" s="650" t="s">
        <v>1856</v>
      </c>
      <c r="L153" s="651">
        <v>156.86000000000001</v>
      </c>
      <c r="M153" s="651">
        <v>313.72000000000003</v>
      </c>
      <c r="N153" s="650">
        <v>2</v>
      </c>
      <c r="O153" s="731">
        <v>0.5</v>
      </c>
      <c r="P153" s="651">
        <v>313.72000000000003</v>
      </c>
      <c r="Q153" s="666">
        <v>1</v>
      </c>
      <c r="R153" s="650">
        <v>2</v>
      </c>
      <c r="S153" s="666">
        <v>1</v>
      </c>
      <c r="T153" s="731">
        <v>0.5</v>
      </c>
      <c r="U153" s="689">
        <v>1</v>
      </c>
    </row>
    <row r="154" spans="1:21" ht="14.4" customHeight="1" x14ac:dyDescent="0.3">
      <c r="A154" s="649">
        <v>31</v>
      </c>
      <c r="B154" s="650" t="s">
        <v>576</v>
      </c>
      <c r="C154" s="650">
        <v>89301311</v>
      </c>
      <c r="D154" s="729" t="s">
        <v>2872</v>
      </c>
      <c r="E154" s="730" t="s">
        <v>1952</v>
      </c>
      <c r="F154" s="650" t="s">
        <v>1932</v>
      </c>
      <c r="G154" s="650" t="s">
        <v>1966</v>
      </c>
      <c r="H154" s="650" t="s">
        <v>577</v>
      </c>
      <c r="I154" s="650" t="s">
        <v>2129</v>
      </c>
      <c r="J154" s="650" t="s">
        <v>2130</v>
      </c>
      <c r="K154" s="650" t="s">
        <v>2131</v>
      </c>
      <c r="L154" s="651">
        <v>0</v>
      </c>
      <c r="M154" s="651">
        <v>0</v>
      </c>
      <c r="N154" s="650">
        <v>1</v>
      </c>
      <c r="O154" s="731">
        <v>1</v>
      </c>
      <c r="P154" s="651">
        <v>0</v>
      </c>
      <c r="Q154" s="666"/>
      <c r="R154" s="650">
        <v>1</v>
      </c>
      <c r="S154" s="666">
        <v>1</v>
      </c>
      <c r="T154" s="731">
        <v>1</v>
      </c>
      <c r="U154" s="689">
        <v>1</v>
      </c>
    </row>
    <row r="155" spans="1:21" ht="14.4" customHeight="1" x14ac:dyDescent="0.3">
      <c r="A155" s="649">
        <v>31</v>
      </c>
      <c r="B155" s="650" t="s">
        <v>576</v>
      </c>
      <c r="C155" s="650">
        <v>89301311</v>
      </c>
      <c r="D155" s="729" t="s">
        <v>2872</v>
      </c>
      <c r="E155" s="730" t="s">
        <v>1952</v>
      </c>
      <c r="F155" s="650" t="s">
        <v>1932</v>
      </c>
      <c r="G155" s="650" t="s">
        <v>1969</v>
      </c>
      <c r="H155" s="650" t="s">
        <v>1100</v>
      </c>
      <c r="I155" s="650" t="s">
        <v>1309</v>
      </c>
      <c r="J155" s="650" t="s">
        <v>1310</v>
      </c>
      <c r="K155" s="650" t="s">
        <v>1864</v>
      </c>
      <c r="L155" s="651">
        <v>184.22</v>
      </c>
      <c r="M155" s="651">
        <v>368.44</v>
      </c>
      <c r="N155" s="650">
        <v>2</v>
      </c>
      <c r="O155" s="731">
        <v>0.5</v>
      </c>
      <c r="P155" s="651">
        <v>368.44</v>
      </c>
      <c r="Q155" s="666">
        <v>1</v>
      </c>
      <c r="R155" s="650">
        <v>2</v>
      </c>
      <c r="S155" s="666">
        <v>1</v>
      </c>
      <c r="T155" s="731">
        <v>0.5</v>
      </c>
      <c r="U155" s="689">
        <v>1</v>
      </c>
    </row>
    <row r="156" spans="1:21" ht="14.4" customHeight="1" x14ac:dyDescent="0.3">
      <c r="A156" s="649">
        <v>31</v>
      </c>
      <c r="B156" s="650" t="s">
        <v>576</v>
      </c>
      <c r="C156" s="650">
        <v>89301311</v>
      </c>
      <c r="D156" s="729" t="s">
        <v>2872</v>
      </c>
      <c r="E156" s="730" t="s">
        <v>1952</v>
      </c>
      <c r="F156" s="650" t="s">
        <v>1932</v>
      </c>
      <c r="G156" s="650" t="s">
        <v>1972</v>
      </c>
      <c r="H156" s="650" t="s">
        <v>577</v>
      </c>
      <c r="I156" s="650" t="s">
        <v>1973</v>
      </c>
      <c r="J156" s="650" t="s">
        <v>1974</v>
      </c>
      <c r="K156" s="650" t="s">
        <v>1864</v>
      </c>
      <c r="L156" s="651">
        <v>69.86</v>
      </c>
      <c r="M156" s="651">
        <v>209.57999999999998</v>
      </c>
      <c r="N156" s="650">
        <v>3</v>
      </c>
      <c r="O156" s="731">
        <v>1</v>
      </c>
      <c r="P156" s="651">
        <v>209.57999999999998</v>
      </c>
      <c r="Q156" s="666">
        <v>1</v>
      </c>
      <c r="R156" s="650">
        <v>3</v>
      </c>
      <c r="S156" s="666">
        <v>1</v>
      </c>
      <c r="T156" s="731">
        <v>1</v>
      </c>
      <c r="U156" s="689">
        <v>1</v>
      </c>
    </row>
    <row r="157" spans="1:21" ht="14.4" customHeight="1" x14ac:dyDescent="0.3">
      <c r="A157" s="649">
        <v>31</v>
      </c>
      <c r="B157" s="650" t="s">
        <v>576</v>
      </c>
      <c r="C157" s="650">
        <v>89301311</v>
      </c>
      <c r="D157" s="729" t="s">
        <v>2872</v>
      </c>
      <c r="E157" s="730" t="s">
        <v>1952</v>
      </c>
      <c r="F157" s="650" t="s">
        <v>1932</v>
      </c>
      <c r="G157" s="650" t="s">
        <v>1972</v>
      </c>
      <c r="H157" s="650" t="s">
        <v>1100</v>
      </c>
      <c r="I157" s="650" t="s">
        <v>1313</v>
      </c>
      <c r="J157" s="650" t="s">
        <v>1314</v>
      </c>
      <c r="K157" s="650" t="s">
        <v>1864</v>
      </c>
      <c r="L157" s="651">
        <v>69.86</v>
      </c>
      <c r="M157" s="651">
        <v>139.72</v>
      </c>
      <c r="N157" s="650">
        <v>2</v>
      </c>
      <c r="O157" s="731">
        <v>0.5</v>
      </c>
      <c r="P157" s="651"/>
      <c r="Q157" s="666">
        <v>0</v>
      </c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31</v>
      </c>
      <c r="B158" s="650" t="s">
        <v>576</v>
      </c>
      <c r="C158" s="650">
        <v>89301311</v>
      </c>
      <c r="D158" s="729" t="s">
        <v>2872</v>
      </c>
      <c r="E158" s="730" t="s">
        <v>1952</v>
      </c>
      <c r="F158" s="650" t="s">
        <v>1932</v>
      </c>
      <c r="G158" s="650" t="s">
        <v>1972</v>
      </c>
      <c r="H158" s="650" t="s">
        <v>577</v>
      </c>
      <c r="I158" s="650" t="s">
        <v>1975</v>
      </c>
      <c r="J158" s="650" t="s">
        <v>1974</v>
      </c>
      <c r="K158" s="650" t="s">
        <v>1976</v>
      </c>
      <c r="L158" s="651">
        <v>349.29</v>
      </c>
      <c r="M158" s="651">
        <v>349.29</v>
      </c>
      <c r="N158" s="650">
        <v>1</v>
      </c>
      <c r="O158" s="731">
        <v>1</v>
      </c>
      <c r="P158" s="651">
        <v>349.29</v>
      </c>
      <c r="Q158" s="666">
        <v>1</v>
      </c>
      <c r="R158" s="650">
        <v>1</v>
      </c>
      <c r="S158" s="666">
        <v>1</v>
      </c>
      <c r="T158" s="731">
        <v>1</v>
      </c>
      <c r="U158" s="689">
        <v>1</v>
      </c>
    </row>
    <row r="159" spans="1:21" ht="14.4" customHeight="1" x14ac:dyDescent="0.3">
      <c r="A159" s="649">
        <v>31</v>
      </c>
      <c r="B159" s="650" t="s">
        <v>576</v>
      </c>
      <c r="C159" s="650">
        <v>89301311</v>
      </c>
      <c r="D159" s="729" t="s">
        <v>2872</v>
      </c>
      <c r="E159" s="730" t="s">
        <v>1952</v>
      </c>
      <c r="F159" s="650" t="s">
        <v>1932</v>
      </c>
      <c r="G159" s="650" t="s">
        <v>2132</v>
      </c>
      <c r="H159" s="650" t="s">
        <v>577</v>
      </c>
      <c r="I159" s="650" t="s">
        <v>732</v>
      </c>
      <c r="J159" s="650" t="s">
        <v>733</v>
      </c>
      <c r="K159" s="650" t="s">
        <v>2133</v>
      </c>
      <c r="L159" s="651">
        <v>163.9</v>
      </c>
      <c r="M159" s="651">
        <v>327.8</v>
      </c>
      <c r="N159" s="650">
        <v>2</v>
      </c>
      <c r="O159" s="731">
        <v>1</v>
      </c>
      <c r="P159" s="651">
        <v>327.8</v>
      </c>
      <c r="Q159" s="666">
        <v>1</v>
      </c>
      <c r="R159" s="650">
        <v>2</v>
      </c>
      <c r="S159" s="666">
        <v>1</v>
      </c>
      <c r="T159" s="731">
        <v>1</v>
      </c>
      <c r="U159" s="689">
        <v>1</v>
      </c>
    </row>
    <row r="160" spans="1:21" ht="14.4" customHeight="1" x14ac:dyDescent="0.3">
      <c r="A160" s="649">
        <v>31</v>
      </c>
      <c r="B160" s="650" t="s">
        <v>576</v>
      </c>
      <c r="C160" s="650">
        <v>89301311</v>
      </c>
      <c r="D160" s="729" t="s">
        <v>2872</v>
      </c>
      <c r="E160" s="730" t="s">
        <v>1952</v>
      </c>
      <c r="F160" s="650" t="s">
        <v>1932</v>
      </c>
      <c r="G160" s="650" t="s">
        <v>1983</v>
      </c>
      <c r="H160" s="650" t="s">
        <v>577</v>
      </c>
      <c r="I160" s="650" t="s">
        <v>1984</v>
      </c>
      <c r="J160" s="650" t="s">
        <v>1985</v>
      </c>
      <c r="K160" s="650"/>
      <c r="L160" s="651">
        <v>0</v>
      </c>
      <c r="M160" s="651">
        <v>0</v>
      </c>
      <c r="N160" s="650">
        <v>5</v>
      </c>
      <c r="O160" s="731">
        <v>3</v>
      </c>
      <c r="P160" s="651">
        <v>0</v>
      </c>
      <c r="Q160" s="666"/>
      <c r="R160" s="650">
        <v>4</v>
      </c>
      <c r="S160" s="666">
        <v>0.8</v>
      </c>
      <c r="T160" s="731">
        <v>2.5</v>
      </c>
      <c r="U160" s="689">
        <v>0.83333333333333337</v>
      </c>
    </row>
    <row r="161" spans="1:21" ht="14.4" customHeight="1" x14ac:dyDescent="0.3">
      <c r="A161" s="649">
        <v>31</v>
      </c>
      <c r="B161" s="650" t="s">
        <v>576</v>
      </c>
      <c r="C161" s="650">
        <v>89301311</v>
      </c>
      <c r="D161" s="729" t="s">
        <v>2872</v>
      </c>
      <c r="E161" s="730" t="s">
        <v>1952</v>
      </c>
      <c r="F161" s="650" t="s">
        <v>1932</v>
      </c>
      <c r="G161" s="650" t="s">
        <v>1988</v>
      </c>
      <c r="H161" s="650" t="s">
        <v>577</v>
      </c>
      <c r="I161" s="650" t="s">
        <v>1989</v>
      </c>
      <c r="J161" s="650" t="s">
        <v>801</v>
      </c>
      <c r="K161" s="650" t="s">
        <v>1990</v>
      </c>
      <c r="L161" s="651">
        <v>0</v>
      </c>
      <c r="M161" s="651">
        <v>0</v>
      </c>
      <c r="N161" s="650">
        <v>1</v>
      </c>
      <c r="O161" s="731">
        <v>1</v>
      </c>
      <c r="P161" s="651">
        <v>0</v>
      </c>
      <c r="Q161" s="666"/>
      <c r="R161" s="650">
        <v>1</v>
      </c>
      <c r="S161" s="666">
        <v>1</v>
      </c>
      <c r="T161" s="731">
        <v>1</v>
      </c>
      <c r="U161" s="689">
        <v>1</v>
      </c>
    </row>
    <row r="162" spans="1:21" ht="14.4" customHeight="1" x14ac:dyDescent="0.3">
      <c r="A162" s="649">
        <v>31</v>
      </c>
      <c r="B162" s="650" t="s">
        <v>576</v>
      </c>
      <c r="C162" s="650">
        <v>89301311</v>
      </c>
      <c r="D162" s="729" t="s">
        <v>2872</v>
      </c>
      <c r="E162" s="730" t="s">
        <v>1952</v>
      </c>
      <c r="F162" s="650" t="s">
        <v>1932</v>
      </c>
      <c r="G162" s="650" t="s">
        <v>1991</v>
      </c>
      <c r="H162" s="650" t="s">
        <v>1100</v>
      </c>
      <c r="I162" s="650" t="s">
        <v>1323</v>
      </c>
      <c r="J162" s="650" t="s">
        <v>1324</v>
      </c>
      <c r="K162" s="650" t="s">
        <v>1325</v>
      </c>
      <c r="L162" s="651">
        <v>154.01</v>
      </c>
      <c r="M162" s="651">
        <v>770.05</v>
      </c>
      <c r="N162" s="650">
        <v>5</v>
      </c>
      <c r="O162" s="731">
        <v>1.5</v>
      </c>
      <c r="P162" s="651">
        <v>770.05</v>
      </c>
      <c r="Q162" s="666">
        <v>1</v>
      </c>
      <c r="R162" s="650">
        <v>5</v>
      </c>
      <c r="S162" s="666">
        <v>1</v>
      </c>
      <c r="T162" s="731">
        <v>1.5</v>
      </c>
      <c r="U162" s="689">
        <v>1</v>
      </c>
    </row>
    <row r="163" spans="1:21" ht="14.4" customHeight="1" x14ac:dyDescent="0.3">
      <c r="A163" s="649">
        <v>31</v>
      </c>
      <c r="B163" s="650" t="s">
        <v>576</v>
      </c>
      <c r="C163" s="650">
        <v>89301311</v>
      </c>
      <c r="D163" s="729" t="s">
        <v>2872</v>
      </c>
      <c r="E163" s="730" t="s">
        <v>1952</v>
      </c>
      <c r="F163" s="650" t="s">
        <v>1932</v>
      </c>
      <c r="G163" s="650" t="s">
        <v>2134</v>
      </c>
      <c r="H163" s="650" t="s">
        <v>577</v>
      </c>
      <c r="I163" s="650" t="s">
        <v>2135</v>
      </c>
      <c r="J163" s="650" t="s">
        <v>2136</v>
      </c>
      <c r="K163" s="650" t="s">
        <v>2137</v>
      </c>
      <c r="L163" s="651">
        <v>0</v>
      </c>
      <c r="M163" s="651">
        <v>0</v>
      </c>
      <c r="N163" s="650">
        <v>1</v>
      </c>
      <c r="O163" s="731">
        <v>0.5</v>
      </c>
      <c r="P163" s="651">
        <v>0</v>
      </c>
      <c r="Q163" s="666"/>
      <c r="R163" s="650">
        <v>1</v>
      </c>
      <c r="S163" s="666">
        <v>1</v>
      </c>
      <c r="T163" s="731">
        <v>0.5</v>
      </c>
      <c r="U163" s="689">
        <v>1</v>
      </c>
    </row>
    <row r="164" spans="1:21" ht="14.4" customHeight="1" x14ac:dyDescent="0.3">
      <c r="A164" s="649">
        <v>31</v>
      </c>
      <c r="B164" s="650" t="s">
        <v>576</v>
      </c>
      <c r="C164" s="650">
        <v>89301311</v>
      </c>
      <c r="D164" s="729" t="s">
        <v>2872</v>
      </c>
      <c r="E164" s="730" t="s">
        <v>1952</v>
      </c>
      <c r="F164" s="650" t="s">
        <v>1932</v>
      </c>
      <c r="G164" s="650" t="s">
        <v>2138</v>
      </c>
      <c r="H164" s="650" t="s">
        <v>577</v>
      </c>
      <c r="I164" s="650" t="s">
        <v>2139</v>
      </c>
      <c r="J164" s="650" t="s">
        <v>2140</v>
      </c>
      <c r="K164" s="650" t="s">
        <v>2141</v>
      </c>
      <c r="L164" s="651">
        <v>0</v>
      </c>
      <c r="M164" s="651">
        <v>0</v>
      </c>
      <c r="N164" s="650">
        <v>1</v>
      </c>
      <c r="O164" s="731">
        <v>0.5</v>
      </c>
      <c r="P164" s="651"/>
      <c r="Q164" s="666"/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31</v>
      </c>
      <c r="B165" s="650" t="s">
        <v>576</v>
      </c>
      <c r="C165" s="650">
        <v>89301311</v>
      </c>
      <c r="D165" s="729" t="s">
        <v>2872</v>
      </c>
      <c r="E165" s="730" t="s">
        <v>1952</v>
      </c>
      <c r="F165" s="650" t="s">
        <v>1932</v>
      </c>
      <c r="G165" s="650" t="s">
        <v>2142</v>
      </c>
      <c r="H165" s="650" t="s">
        <v>577</v>
      </c>
      <c r="I165" s="650" t="s">
        <v>2143</v>
      </c>
      <c r="J165" s="650" t="s">
        <v>2144</v>
      </c>
      <c r="K165" s="650" t="s">
        <v>2145</v>
      </c>
      <c r="L165" s="651">
        <v>0</v>
      </c>
      <c r="M165" s="651">
        <v>0</v>
      </c>
      <c r="N165" s="650">
        <v>1</v>
      </c>
      <c r="O165" s="731">
        <v>0.5</v>
      </c>
      <c r="P165" s="651"/>
      <c r="Q165" s="666"/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31</v>
      </c>
      <c r="B166" s="650" t="s">
        <v>576</v>
      </c>
      <c r="C166" s="650">
        <v>89301311</v>
      </c>
      <c r="D166" s="729" t="s">
        <v>2872</v>
      </c>
      <c r="E166" s="730" t="s">
        <v>1952</v>
      </c>
      <c r="F166" s="650" t="s">
        <v>1932</v>
      </c>
      <c r="G166" s="650" t="s">
        <v>1959</v>
      </c>
      <c r="H166" s="650" t="s">
        <v>1100</v>
      </c>
      <c r="I166" s="650" t="s">
        <v>1195</v>
      </c>
      <c r="J166" s="650" t="s">
        <v>1192</v>
      </c>
      <c r="K166" s="650" t="s">
        <v>1196</v>
      </c>
      <c r="L166" s="651">
        <v>625.29</v>
      </c>
      <c r="M166" s="651">
        <v>35016.240000000005</v>
      </c>
      <c r="N166" s="650">
        <v>56</v>
      </c>
      <c r="O166" s="731">
        <v>19.5</v>
      </c>
      <c r="P166" s="651">
        <v>23135.73000000001</v>
      </c>
      <c r="Q166" s="666">
        <v>0.66071428571428592</v>
      </c>
      <c r="R166" s="650">
        <v>37</v>
      </c>
      <c r="S166" s="666">
        <v>0.6607142857142857</v>
      </c>
      <c r="T166" s="731">
        <v>14</v>
      </c>
      <c r="U166" s="689">
        <v>0.71794871794871795</v>
      </c>
    </row>
    <row r="167" spans="1:21" ht="14.4" customHeight="1" x14ac:dyDescent="0.3">
      <c r="A167" s="649">
        <v>31</v>
      </c>
      <c r="B167" s="650" t="s">
        <v>576</v>
      </c>
      <c r="C167" s="650">
        <v>89301311</v>
      </c>
      <c r="D167" s="729" t="s">
        <v>2872</v>
      </c>
      <c r="E167" s="730" t="s">
        <v>1952</v>
      </c>
      <c r="F167" s="650" t="s">
        <v>1932</v>
      </c>
      <c r="G167" s="650" t="s">
        <v>1959</v>
      </c>
      <c r="H167" s="650" t="s">
        <v>1100</v>
      </c>
      <c r="I167" s="650" t="s">
        <v>1638</v>
      </c>
      <c r="J167" s="650" t="s">
        <v>1192</v>
      </c>
      <c r="K167" s="650" t="s">
        <v>1639</v>
      </c>
      <c r="L167" s="651">
        <v>937.93</v>
      </c>
      <c r="M167" s="651">
        <v>8441.369999999999</v>
      </c>
      <c r="N167" s="650">
        <v>9</v>
      </c>
      <c r="O167" s="731">
        <v>1.5</v>
      </c>
      <c r="P167" s="651">
        <v>5627.58</v>
      </c>
      <c r="Q167" s="666">
        <v>0.66666666666666674</v>
      </c>
      <c r="R167" s="650">
        <v>6</v>
      </c>
      <c r="S167" s="666">
        <v>0.66666666666666663</v>
      </c>
      <c r="T167" s="731">
        <v>1</v>
      </c>
      <c r="U167" s="689">
        <v>0.66666666666666663</v>
      </c>
    </row>
    <row r="168" spans="1:21" ht="14.4" customHeight="1" x14ac:dyDescent="0.3">
      <c r="A168" s="649">
        <v>31</v>
      </c>
      <c r="B168" s="650" t="s">
        <v>576</v>
      </c>
      <c r="C168" s="650">
        <v>89301311</v>
      </c>
      <c r="D168" s="729" t="s">
        <v>2872</v>
      </c>
      <c r="E168" s="730" t="s">
        <v>1952</v>
      </c>
      <c r="F168" s="650" t="s">
        <v>1932</v>
      </c>
      <c r="G168" s="650" t="s">
        <v>1959</v>
      </c>
      <c r="H168" s="650" t="s">
        <v>1100</v>
      </c>
      <c r="I168" s="650" t="s">
        <v>2074</v>
      </c>
      <c r="J168" s="650" t="s">
        <v>1192</v>
      </c>
      <c r="K168" s="650" t="s">
        <v>2075</v>
      </c>
      <c r="L168" s="651">
        <v>1166.47</v>
      </c>
      <c r="M168" s="651">
        <v>3499.41</v>
      </c>
      <c r="N168" s="650">
        <v>3</v>
      </c>
      <c r="O168" s="731">
        <v>0.5</v>
      </c>
      <c r="P168" s="651">
        <v>3499.41</v>
      </c>
      <c r="Q168" s="666">
        <v>1</v>
      </c>
      <c r="R168" s="650">
        <v>3</v>
      </c>
      <c r="S168" s="666">
        <v>1</v>
      </c>
      <c r="T168" s="731">
        <v>0.5</v>
      </c>
      <c r="U168" s="689">
        <v>1</v>
      </c>
    </row>
    <row r="169" spans="1:21" ht="14.4" customHeight="1" x14ac:dyDescent="0.3">
      <c r="A169" s="649">
        <v>31</v>
      </c>
      <c r="B169" s="650" t="s">
        <v>576</v>
      </c>
      <c r="C169" s="650">
        <v>89301311</v>
      </c>
      <c r="D169" s="729" t="s">
        <v>2872</v>
      </c>
      <c r="E169" s="730" t="s">
        <v>1952</v>
      </c>
      <c r="F169" s="650" t="s">
        <v>1932</v>
      </c>
      <c r="G169" s="650" t="s">
        <v>1997</v>
      </c>
      <c r="H169" s="650" t="s">
        <v>1100</v>
      </c>
      <c r="I169" s="650" t="s">
        <v>1102</v>
      </c>
      <c r="J169" s="650" t="s">
        <v>1103</v>
      </c>
      <c r="K169" s="650" t="s">
        <v>1879</v>
      </c>
      <c r="L169" s="651">
        <v>96.63</v>
      </c>
      <c r="M169" s="651">
        <v>4638.2400000000025</v>
      </c>
      <c r="N169" s="650">
        <v>48</v>
      </c>
      <c r="O169" s="731">
        <v>36</v>
      </c>
      <c r="P169" s="651">
        <v>2319.1200000000013</v>
      </c>
      <c r="Q169" s="666">
        <v>0.5</v>
      </c>
      <c r="R169" s="650">
        <v>24</v>
      </c>
      <c r="S169" s="666">
        <v>0.5</v>
      </c>
      <c r="T169" s="731">
        <v>17</v>
      </c>
      <c r="U169" s="689">
        <v>0.47222222222222221</v>
      </c>
    </row>
    <row r="170" spans="1:21" ht="14.4" customHeight="1" x14ac:dyDescent="0.3">
      <c r="A170" s="649">
        <v>31</v>
      </c>
      <c r="B170" s="650" t="s">
        <v>576</v>
      </c>
      <c r="C170" s="650">
        <v>89301311</v>
      </c>
      <c r="D170" s="729" t="s">
        <v>2872</v>
      </c>
      <c r="E170" s="730" t="s">
        <v>1952</v>
      </c>
      <c r="F170" s="650" t="s">
        <v>1932</v>
      </c>
      <c r="G170" s="650" t="s">
        <v>2146</v>
      </c>
      <c r="H170" s="650" t="s">
        <v>577</v>
      </c>
      <c r="I170" s="650" t="s">
        <v>685</v>
      </c>
      <c r="J170" s="650" t="s">
        <v>686</v>
      </c>
      <c r="K170" s="650" t="s">
        <v>2147</v>
      </c>
      <c r="L170" s="651">
        <v>97.97</v>
      </c>
      <c r="M170" s="651">
        <v>97.97</v>
      </c>
      <c r="N170" s="650">
        <v>1</v>
      </c>
      <c r="O170" s="731">
        <v>0.5</v>
      </c>
      <c r="P170" s="651">
        <v>97.97</v>
      </c>
      <c r="Q170" s="666">
        <v>1</v>
      </c>
      <c r="R170" s="650">
        <v>1</v>
      </c>
      <c r="S170" s="666">
        <v>1</v>
      </c>
      <c r="T170" s="731">
        <v>0.5</v>
      </c>
      <c r="U170" s="689">
        <v>1</v>
      </c>
    </row>
    <row r="171" spans="1:21" ht="14.4" customHeight="1" x14ac:dyDescent="0.3">
      <c r="A171" s="649">
        <v>31</v>
      </c>
      <c r="B171" s="650" t="s">
        <v>576</v>
      </c>
      <c r="C171" s="650">
        <v>89301311</v>
      </c>
      <c r="D171" s="729" t="s">
        <v>2872</v>
      </c>
      <c r="E171" s="730" t="s">
        <v>1952</v>
      </c>
      <c r="F171" s="650" t="s">
        <v>1932</v>
      </c>
      <c r="G171" s="650" t="s">
        <v>2146</v>
      </c>
      <c r="H171" s="650" t="s">
        <v>577</v>
      </c>
      <c r="I171" s="650" t="s">
        <v>2148</v>
      </c>
      <c r="J171" s="650" t="s">
        <v>2149</v>
      </c>
      <c r="K171" s="650" t="s">
        <v>2150</v>
      </c>
      <c r="L171" s="651">
        <v>0</v>
      </c>
      <c r="M171" s="651">
        <v>0</v>
      </c>
      <c r="N171" s="650">
        <v>1</v>
      </c>
      <c r="O171" s="731">
        <v>1</v>
      </c>
      <c r="P171" s="651"/>
      <c r="Q171" s="666"/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31</v>
      </c>
      <c r="B172" s="650" t="s">
        <v>576</v>
      </c>
      <c r="C172" s="650">
        <v>89301311</v>
      </c>
      <c r="D172" s="729" t="s">
        <v>2872</v>
      </c>
      <c r="E172" s="730" t="s">
        <v>1952</v>
      </c>
      <c r="F172" s="650" t="s">
        <v>1932</v>
      </c>
      <c r="G172" s="650" t="s">
        <v>2014</v>
      </c>
      <c r="H172" s="650" t="s">
        <v>577</v>
      </c>
      <c r="I172" s="650" t="s">
        <v>705</v>
      </c>
      <c r="J172" s="650" t="s">
        <v>2015</v>
      </c>
      <c r="K172" s="650" t="s">
        <v>2016</v>
      </c>
      <c r="L172" s="651">
        <v>0</v>
      </c>
      <c r="M172" s="651">
        <v>0</v>
      </c>
      <c r="N172" s="650">
        <v>32</v>
      </c>
      <c r="O172" s="731">
        <v>21.5</v>
      </c>
      <c r="P172" s="651">
        <v>0</v>
      </c>
      <c r="Q172" s="666"/>
      <c r="R172" s="650">
        <v>17</v>
      </c>
      <c r="S172" s="666">
        <v>0.53125</v>
      </c>
      <c r="T172" s="731">
        <v>11</v>
      </c>
      <c r="U172" s="689">
        <v>0.51162790697674421</v>
      </c>
    </row>
    <row r="173" spans="1:21" ht="14.4" customHeight="1" x14ac:dyDescent="0.3">
      <c r="A173" s="649">
        <v>31</v>
      </c>
      <c r="B173" s="650" t="s">
        <v>576</v>
      </c>
      <c r="C173" s="650">
        <v>89301311</v>
      </c>
      <c r="D173" s="729" t="s">
        <v>2872</v>
      </c>
      <c r="E173" s="730" t="s">
        <v>1952</v>
      </c>
      <c r="F173" s="650" t="s">
        <v>1932</v>
      </c>
      <c r="G173" s="650" t="s">
        <v>2017</v>
      </c>
      <c r="H173" s="650" t="s">
        <v>577</v>
      </c>
      <c r="I173" s="650" t="s">
        <v>2151</v>
      </c>
      <c r="J173" s="650" t="s">
        <v>2152</v>
      </c>
      <c r="K173" s="650" t="s">
        <v>2153</v>
      </c>
      <c r="L173" s="651">
        <v>53.54</v>
      </c>
      <c r="M173" s="651">
        <v>53.54</v>
      </c>
      <c r="N173" s="650">
        <v>1</v>
      </c>
      <c r="O173" s="731">
        <v>1</v>
      </c>
      <c r="P173" s="651">
        <v>53.54</v>
      </c>
      <c r="Q173" s="666">
        <v>1</v>
      </c>
      <c r="R173" s="650">
        <v>1</v>
      </c>
      <c r="S173" s="666">
        <v>1</v>
      </c>
      <c r="T173" s="731">
        <v>1</v>
      </c>
      <c r="U173" s="689">
        <v>1</v>
      </c>
    </row>
    <row r="174" spans="1:21" ht="14.4" customHeight="1" x14ac:dyDescent="0.3">
      <c r="A174" s="649">
        <v>31</v>
      </c>
      <c r="B174" s="650" t="s">
        <v>576</v>
      </c>
      <c r="C174" s="650">
        <v>89301311</v>
      </c>
      <c r="D174" s="729" t="s">
        <v>2872</v>
      </c>
      <c r="E174" s="730" t="s">
        <v>1952</v>
      </c>
      <c r="F174" s="650" t="s">
        <v>1932</v>
      </c>
      <c r="G174" s="650" t="s">
        <v>1960</v>
      </c>
      <c r="H174" s="650" t="s">
        <v>577</v>
      </c>
      <c r="I174" s="650" t="s">
        <v>1252</v>
      </c>
      <c r="J174" s="650" t="s">
        <v>1253</v>
      </c>
      <c r="K174" s="650" t="s">
        <v>1961</v>
      </c>
      <c r="L174" s="651">
        <v>194.73</v>
      </c>
      <c r="M174" s="651">
        <v>1363.11</v>
      </c>
      <c r="N174" s="650">
        <v>7</v>
      </c>
      <c r="O174" s="731">
        <v>3.5</v>
      </c>
      <c r="P174" s="651">
        <v>778.92</v>
      </c>
      <c r="Q174" s="666">
        <v>0.5714285714285714</v>
      </c>
      <c r="R174" s="650">
        <v>4</v>
      </c>
      <c r="S174" s="666">
        <v>0.5714285714285714</v>
      </c>
      <c r="T174" s="731">
        <v>1.5</v>
      </c>
      <c r="U174" s="689">
        <v>0.42857142857142855</v>
      </c>
    </row>
    <row r="175" spans="1:21" ht="14.4" customHeight="1" x14ac:dyDescent="0.3">
      <c r="A175" s="649">
        <v>31</v>
      </c>
      <c r="B175" s="650" t="s">
        <v>576</v>
      </c>
      <c r="C175" s="650">
        <v>89301311</v>
      </c>
      <c r="D175" s="729" t="s">
        <v>2872</v>
      </c>
      <c r="E175" s="730" t="s">
        <v>1952</v>
      </c>
      <c r="F175" s="650" t="s">
        <v>1932</v>
      </c>
      <c r="G175" s="650" t="s">
        <v>2154</v>
      </c>
      <c r="H175" s="650" t="s">
        <v>577</v>
      </c>
      <c r="I175" s="650" t="s">
        <v>2155</v>
      </c>
      <c r="J175" s="650" t="s">
        <v>702</v>
      </c>
      <c r="K175" s="650" t="s">
        <v>2156</v>
      </c>
      <c r="L175" s="651">
        <v>0</v>
      </c>
      <c r="M175" s="651">
        <v>0</v>
      </c>
      <c r="N175" s="650">
        <v>1</v>
      </c>
      <c r="O175" s="731">
        <v>0.5</v>
      </c>
      <c r="P175" s="651"/>
      <c r="Q175" s="666"/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31</v>
      </c>
      <c r="B176" s="650" t="s">
        <v>576</v>
      </c>
      <c r="C176" s="650">
        <v>89301311</v>
      </c>
      <c r="D176" s="729" t="s">
        <v>2872</v>
      </c>
      <c r="E176" s="730" t="s">
        <v>1952</v>
      </c>
      <c r="F176" s="650" t="s">
        <v>1932</v>
      </c>
      <c r="G176" s="650" t="s">
        <v>2021</v>
      </c>
      <c r="H176" s="650" t="s">
        <v>577</v>
      </c>
      <c r="I176" s="650" t="s">
        <v>2022</v>
      </c>
      <c r="J176" s="650" t="s">
        <v>2023</v>
      </c>
      <c r="K176" s="650" t="s">
        <v>2024</v>
      </c>
      <c r="L176" s="651">
        <v>98.23</v>
      </c>
      <c r="M176" s="651">
        <v>98.23</v>
      </c>
      <c r="N176" s="650">
        <v>1</v>
      </c>
      <c r="O176" s="731">
        <v>0.5</v>
      </c>
      <c r="P176" s="651">
        <v>98.23</v>
      </c>
      <c r="Q176" s="666">
        <v>1</v>
      </c>
      <c r="R176" s="650">
        <v>1</v>
      </c>
      <c r="S176" s="666">
        <v>1</v>
      </c>
      <c r="T176" s="731">
        <v>0.5</v>
      </c>
      <c r="U176" s="689">
        <v>1</v>
      </c>
    </row>
    <row r="177" spans="1:21" ht="14.4" customHeight="1" x14ac:dyDescent="0.3">
      <c r="A177" s="649">
        <v>31</v>
      </c>
      <c r="B177" s="650" t="s">
        <v>576</v>
      </c>
      <c r="C177" s="650">
        <v>89301311</v>
      </c>
      <c r="D177" s="729" t="s">
        <v>2872</v>
      </c>
      <c r="E177" s="730" t="s">
        <v>1952</v>
      </c>
      <c r="F177" s="650" t="s">
        <v>1932</v>
      </c>
      <c r="G177" s="650" t="s">
        <v>2108</v>
      </c>
      <c r="H177" s="650" t="s">
        <v>577</v>
      </c>
      <c r="I177" s="650" t="s">
        <v>2157</v>
      </c>
      <c r="J177" s="650" t="s">
        <v>2126</v>
      </c>
      <c r="K177" s="650" t="s">
        <v>810</v>
      </c>
      <c r="L177" s="651">
        <v>60.97</v>
      </c>
      <c r="M177" s="651">
        <v>60.97</v>
      </c>
      <c r="N177" s="650">
        <v>1</v>
      </c>
      <c r="O177" s="731">
        <v>1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31</v>
      </c>
      <c r="B178" s="650" t="s">
        <v>576</v>
      </c>
      <c r="C178" s="650">
        <v>89301311</v>
      </c>
      <c r="D178" s="729" t="s">
        <v>2872</v>
      </c>
      <c r="E178" s="730" t="s">
        <v>1952</v>
      </c>
      <c r="F178" s="650" t="s">
        <v>1932</v>
      </c>
      <c r="G178" s="650" t="s">
        <v>2108</v>
      </c>
      <c r="H178" s="650" t="s">
        <v>577</v>
      </c>
      <c r="I178" s="650" t="s">
        <v>2158</v>
      </c>
      <c r="J178" s="650" t="s">
        <v>2110</v>
      </c>
      <c r="K178" s="650" t="s">
        <v>2159</v>
      </c>
      <c r="L178" s="651">
        <v>102.89</v>
      </c>
      <c r="M178" s="651">
        <v>102.89</v>
      </c>
      <c r="N178" s="650">
        <v>1</v>
      </c>
      <c r="O178" s="731">
        <v>1</v>
      </c>
      <c r="P178" s="651">
        <v>102.89</v>
      </c>
      <c r="Q178" s="666">
        <v>1</v>
      </c>
      <c r="R178" s="650">
        <v>1</v>
      </c>
      <c r="S178" s="666">
        <v>1</v>
      </c>
      <c r="T178" s="731">
        <v>1</v>
      </c>
      <c r="U178" s="689">
        <v>1</v>
      </c>
    </row>
    <row r="179" spans="1:21" ht="14.4" customHeight="1" x14ac:dyDescent="0.3">
      <c r="A179" s="649">
        <v>31</v>
      </c>
      <c r="B179" s="650" t="s">
        <v>576</v>
      </c>
      <c r="C179" s="650">
        <v>89301311</v>
      </c>
      <c r="D179" s="729" t="s">
        <v>2872</v>
      </c>
      <c r="E179" s="730" t="s">
        <v>1952</v>
      </c>
      <c r="F179" s="650" t="s">
        <v>1934</v>
      </c>
      <c r="G179" s="650" t="s">
        <v>2076</v>
      </c>
      <c r="H179" s="650" t="s">
        <v>577</v>
      </c>
      <c r="I179" s="650" t="s">
        <v>2160</v>
      </c>
      <c r="J179" s="650" t="s">
        <v>2161</v>
      </c>
      <c r="K179" s="650" t="s">
        <v>2162</v>
      </c>
      <c r="L179" s="651">
        <v>740</v>
      </c>
      <c r="M179" s="651">
        <v>740</v>
      </c>
      <c r="N179" s="650">
        <v>1</v>
      </c>
      <c r="O179" s="731">
        <v>1</v>
      </c>
      <c r="P179" s="651"/>
      <c r="Q179" s="666">
        <v>0</v>
      </c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31</v>
      </c>
      <c r="B180" s="650" t="s">
        <v>576</v>
      </c>
      <c r="C180" s="650">
        <v>89301311</v>
      </c>
      <c r="D180" s="729" t="s">
        <v>2872</v>
      </c>
      <c r="E180" s="730" t="s">
        <v>1952</v>
      </c>
      <c r="F180" s="650" t="s">
        <v>1934</v>
      </c>
      <c r="G180" s="650" t="s">
        <v>2029</v>
      </c>
      <c r="H180" s="650" t="s">
        <v>577</v>
      </c>
      <c r="I180" s="650" t="s">
        <v>2030</v>
      </c>
      <c r="J180" s="650" t="s">
        <v>2033</v>
      </c>
      <c r="K180" s="650" t="s">
        <v>2034</v>
      </c>
      <c r="L180" s="651">
        <v>410</v>
      </c>
      <c r="M180" s="651">
        <v>19680</v>
      </c>
      <c r="N180" s="650">
        <v>48</v>
      </c>
      <c r="O180" s="731">
        <v>48</v>
      </c>
      <c r="P180" s="651">
        <v>19680</v>
      </c>
      <c r="Q180" s="666">
        <v>1</v>
      </c>
      <c r="R180" s="650">
        <v>48</v>
      </c>
      <c r="S180" s="666">
        <v>1</v>
      </c>
      <c r="T180" s="731">
        <v>48</v>
      </c>
      <c r="U180" s="689">
        <v>1</v>
      </c>
    </row>
    <row r="181" spans="1:21" ht="14.4" customHeight="1" x14ac:dyDescent="0.3">
      <c r="A181" s="649">
        <v>31</v>
      </c>
      <c r="B181" s="650" t="s">
        <v>576</v>
      </c>
      <c r="C181" s="650">
        <v>89301311</v>
      </c>
      <c r="D181" s="729" t="s">
        <v>2872</v>
      </c>
      <c r="E181" s="730" t="s">
        <v>1952</v>
      </c>
      <c r="F181" s="650" t="s">
        <v>1934</v>
      </c>
      <c r="G181" s="650" t="s">
        <v>2029</v>
      </c>
      <c r="H181" s="650" t="s">
        <v>577</v>
      </c>
      <c r="I181" s="650" t="s">
        <v>2035</v>
      </c>
      <c r="J181" s="650" t="s">
        <v>2036</v>
      </c>
      <c r="K181" s="650" t="s">
        <v>2037</v>
      </c>
      <c r="L181" s="651">
        <v>566</v>
      </c>
      <c r="M181" s="651">
        <v>566</v>
      </c>
      <c r="N181" s="650">
        <v>1</v>
      </c>
      <c r="O181" s="731">
        <v>1</v>
      </c>
      <c r="P181" s="651">
        <v>566</v>
      </c>
      <c r="Q181" s="666">
        <v>1</v>
      </c>
      <c r="R181" s="650">
        <v>1</v>
      </c>
      <c r="S181" s="666">
        <v>1</v>
      </c>
      <c r="T181" s="731">
        <v>1</v>
      </c>
      <c r="U181" s="689">
        <v>1</v>
      </c>
    </row>
    <row r="182" spans="1:21" ht="14.4" customHeight="1" x14ac:dyDescent="0.3">
      <c r="A182" s="649">
        <v>31</v>
      </c>
      <c r="B182" s="650" t="s">
        <v>576</v>
      </c>
      <c r="C182" s="650">
        <v>89301311</v>
      </c>
      <c r="D182" s="729" t="s">
        <v>2872</v>
      </c>
      <c r="E182" s="730" t="s">
        <v>1952</v>
      </c>
      <c r="F182" s="650" t="s">
        <v>1934</v>
      </c>
      <c r="G182" s="650" t="s">
        <v>2038</v>
      </c>
      <c r="H182" s="650" t="s">
        <v>577</v>
      </c>
      <c r="I182" s="650" t="s">
        <v>2163</v>
      </c>
      <c r="J182" s="650" t="s">
        <v>2040</v>
      </c>
      <c r="K182" s="650" t="s">
        <v>2164</v>
      </c>
      <c r="L182" s="651">
        <v>28.91</v>
      </c>
      <c r="M182" s="651">
        <v>57.82</v>
      </c>
      <c r="N182" s="650">
        <v>2</v>
      </c>
      <c r="O182" s="731">
        <v>1</v>
      </c>
      <c r="P182" s="651">
        <v>57.82</v>
      </c>
      <c r="Q182" s="666">
        <v>1</v>
      </c>
      <c r="R182" s="650">
        <v>2</v>
      </c>
      <c r="S182" s="666">
        <v>1</v>
      </c>
      <c r="T182" s="731">
        <v>1</v>
      </c>
      <c r="U182" s="689">
        <v>1</v>
      </c>
    </row>
    <row r="183" spans="1:21" ht="14.4" customHeight="1" x14ac:dyDescent="0.3">
      <c r="A183" s="649">
        <v>31</v>
      </c>
      <c r="B183" s="650" t="s">
        <v>576</v>
      </c>
      <c r="C183" s="650">
        <v>89301311</v>
      </c>
      <c r="D183" s="729" t="s">
        <v>2872</v>
      </c>
      <c r="E183" s="730" t="s">
        <v>1952</v>
      </c>
      <c r="F183" s="650" t="s">
        <v>1934</v>
      </c>
      <c r="G183" s="650" t="s">
        <v>2038</v>
      </c>
      <c r="H183" s="650" t="s">
        <v>577</v>
      </c>
      <c r="I183" s="650" t="s">
        <v>2039</v>
      </c>
      <c r="J183" s="650" t="s">
        <v>2040</v>
      </c>
      <c r="K183" s="650" t="s">
        <v>2041</v>
      </c>
      <c r="L183" s="651">
        <v>35.75</v>
      </c>
      <c r="M183" s="651">
        <v>5255.25</v>
      </c>
      <c r="N183" s="650">
        <v>147</v>
      </c>
      <c r="O183" s="731">
        <v>74</v>
      </c>
      <c r="P183" s="651">
        <v>5040.75</v>
      </c>
      <c r="Q183" s="666">
        <v>0.95918367346938771</v>
      </c>
      <c r="R183" s="650">
        <v>141</v>
      </c>
      <c r="S183" s="666">
        <v>0.95918367346938771</v>
      </c>
      <c r="T183" s="731">
        <v>71</v>
      </c>
      <c r="U183" s="689">
        <v>0.95945945945945943</v>
      </c>
    </row>
    <row r="184" spans="1:21" ht="14.4" customHeight="1" x14ac:dyDescent="0.3">
      <c r="A184" s="649">
        <v>31</v>
      </c>
      <c r="B184" s="650" t="s">
        <v>576</v>
      </c>
      <c r="C184" s="650">
        <v>89301311</v>
      </c>
      <c r="D184" s="729" t="s">
        <v>2872</v>
      </c>
      <c r="E184" s="730" t="s">
        <v>1952</v>
      </c>
      <c r="F184" s="650" t="s">
        <v>1934</v>
      </c>
      <c r="G184" s="650" t="s">
        <v>2042</v>
      </c>
      <c r="H184" s="650" t="s">
        <v>577</v>
      </c>
      <c r="I184" s="650" t="s">
        <v>2043</v>
      </c>
      <c r="J184" s="650" t="s">
        <v>2044</v>
      </c>
      <c r="K184" s="650" t="s">
        <v>2045</v>
      </c>
      <c r="L184" s="651">
        <v>260</v>
      </c>
      <c r="M184" s="651">
        <v>520</v>
      </c>
      <c r="N184" s="650">
        <v>2</v>
      </c>
      <c r="O184" s="731">
        <v>1</v>
      </c>
      <c r="P184" s="651">
        <v>520</v>
      </c>
      <c r="Q184" s="666">
        <v>1</v>
      </c>
      <c r="R184" s="650">
        <v>2</v>
      </c>
      <c r="S184" s="666">
        <v>1</v>
      </c>
      <c r="T184" s="731">
        <v>1</v>
      </c>
      <c r="U184" s="689">
        <v>1</v>
      </c>
    </row>
    <row r="185" spans="1:21" ht="14.4" customHeight="1" x14ac:dyDescent="0.3">
      <c r="A185" s="649">
        <v>31</v>
      </c>
      <c r="B185" s="650" t="s">
        <v>576</v>
      </c>
      <c r="C185" s="650">
        <v>89301311</v>
      </c>
      <c r="D185" s="729" t="s">
        <v>2872</v>
      </c>
      <c r="E185" s="730" t="s">
        <v>1952</v>
      </c>
      <c r="F185" s="650" t="s">
        <v>1934</v>
      </c>
      <c r="G185" s="650" t="s">
        <v>2042</v>
      </c>
      <c r="H185" s="650" t="s">
        <v>577</v>
      </c>
      <c r="I185" s="650" t="s">
        <v>2046</v>
      </c>
      <c r="J185" s="650" t="s">
        <v>2047</v>
      </c>
      <c r="K185" s="650" t="s">
        <v>2048</v>
      </c>
      <c r="L185" s="651">
        <v>200</v>
      </c>
      <c r="M185" s="651">
        <v>12800</v>
      </c>
      <c r="N185" s="650">
        <v>64</v>
      </c>
      <c r="O185" s="731">
        <v>32</v>
      </c>
      <c r="P185" s="651">
        <v>12800</v>
      </c>
      <c r="Q185" s="666">
        <v>1</v>
      </c>
      <c r="R185" s="650">
        <v>64</v>
      </c>
      <c r="S185" s="666">
        <v>1</v>
      </c>
      <c r="T185" s="731">
        <v>32</v>
      </c>
      <c r="U185" s="689">
        <v>1</v>
      </c>
    </row>
    <row r="186" spans="1:21" ht="14.4" customHeight="1" x14ac:dyDescent="0.3">
      <c r="A186" s="649">
        <v>31</v>
      </c>
      <c r="B186" s="650" t="s">
        <v>576</v>
      </c>
      <c r="C186" s="650">
        <v>89301311</v>
      </c>
      <c r="D186" s="729" t="s">
        <v>2872</v>
      </c>
      <c r="E186" s="730" t="s">
        <v>1952</v>
      </c>
      <c r="F186" s="650" t="s">
        <v>1934</v>
      </c>
      <c r="G186" s="650" t="s">
        <v>2049</v>
      </c>
      <c r="H186" s="650" t="s">
        <v>577</v>
      </c>
      <c r="I186" s="650" t="s">
        <v>2050</v>
      </c>
      <c r="J186" s="650" t="s">
        <v>2051</v>
      </c>
      <c r="K186" s="650" t="s">
        <v>2052</v>
      </c>
      <c r="L186" s="651">
        <v>3000</v>
      </c>
      <c r="M186" s="651">
        <v>3000</v>
      </c>
      <c r="N186" s="650">
        <v>1</v>
      </c>
      <c r="O186" s="731">
        <v>1</v>
      </c>
      <c r="P186" s="651">
        <v>3000</v>
      </c>
      <c r="Q186" s="666">
        <v>1</v>
      </c>
      <c r="R186" s="650">
        <v>1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31</v>
      </c>
      <c r="B187" s="650" t="s">
        <v>576</v>
      </c>
      <c r="C187" s="650">
        <v>89301311</v>
      </c>
      <c r="D187" s="729" t="s">
        <v>2872</v>
      </c>
      <c r="E187" s="730" t="s">
        <v>1952</v>
      </c>
      <c r="F187" s="650" t="s">
        <v>1934</v>
      </c>
      <c r="G187" s="650" t="s">
        <v>2049</v>
      </c>
      <c r="H187" s="650" t="s">
        <v>577</v>
      </c>
      <c r="I187" s="650" t="s">
        <v>2053</v>
      </c>
      <c r="J187" s="650" t="s">
        <v>2054</v>
      </c>
      <c r="K187" s="650" t="s">
        <v>2055</v>
      </c>
      <c r="L187" s="651">
        <v>199.5</v>
      </c>
      <c r="M187" s="651">
        <v>598.5</v>
      </c>
      <c r="N187" s="650">
        <v>3</v>
      </c>
      <c r="O187" s="731">
        <v>3</v>
      </c>
      <c r="P187" s="651">
        <v>598.5</v>
      </c>
      <c r="Q187" s="666">
        <v>1</v>
      </c>
      <c r="R187" s="650">
        <v>3</v>
      </c>
      <c r="S187" s="666">
        <v>1</v>
      </c>
      <c r="T187" s="731">
        <v>3</v>
      </c>
      <c r="U187" s="689">
        <v>1</v>
      </c>
    </row>
    <row r="188" spans="1:21" ht="14.4" customHeight="1" x14ac:dyDescent="0.3">
      <c r="A188" s="649">
        <v>31</v>
      </c>
      <c r="B188" s="650" t="s">
        <v>576</v>
      </c>
      <c r="C188" s="650">
        <v>89301311</v>
      </c>
      <c r="D188" s="729" t="s">
        <v>2872</v>
      </c>
      <c r="E188" s="730" t="s">
        <v>1952</v>
      </c>
      <c r="F188" s="650" t="s">
        <v>1934</v>
      </c>
      <c r="G188" s="650" t="s">
        <v>2049</v>
      </c>
      <c r="H188" s="650" t="s">
        <v>577</v>
      </c>
      <c r="I188" s="650" t="s">
        <v>2056</v>
      </c>
      <c r="J188" s="650" t="s">
        <v>2057</v>
      </c>
      <c r="K188" s="650" t="s">
        <v>2058</v>
      </c>
      <c r="L188" s="651">
        <v>492.18</v>
      </c>
      <c r="M188" s="651">
        <v>3445.2599999999998</v>
      </c>
      <c r="N188" s="650">
        <v>7</v>
      </c>
      <c r="O188" s="731">
        <v>7</v>
      </c>
      <c r="P188" s="651">
        <v>3445.2599999999998</v>
      </c>
      <c r="Q188" s="666">
        <v>1</v>
      </c>
      <c r="R188" s="650">
        <v>7</v>
      </c>
      <c r="S188" s="666">
        <v>1</v>
      </c>
      <c r="T188" s="731">
        <v>7</v>
      </c>
      <c r="U188" s="689">
        <v>1</v>
      </c>
    </row>
    <row r="189" spans="1:21" ht="14.4" customHeight="1" x14ac:dyDescent="0.3">
      <c r="A189" s="649">
        <v>31</v>
      </c>
      <c r="B189" s="650" t="s">
        <v>576</v>
      </c>
      <c r="C189" s="650">
        <v>89301311</v>
      </c>
      <c r="D189" s="729" t="s">
        <v>2872</v>
      </c>
      <c r="E189" s="730" t="s">
        <v>1952</v>
      </c>
      <c r="F189" s="650" t="s">
        <v>1934</v>
      </c>
      <c r="G189" s="650" t="s">
        <v>2049</v>
      </c>
      <c r="H189" s="650" t="s">
        <v>577</v>
      </c>
      <c r="I189" s="650" t="s">
        <v>2165</v>
      </c>
      <c r="J189" s="650" t="s">
        <v>2166</v>
      </c>
      <c r="K189" s="650" t="s">
        <v>2167</v>
      </c>
      <c r="L189" s="651">
        <v>2296.87</v>
      </c>
      <c r="M189" s="651">
        <v>2296.87</v>
      </c>
      <c r="N189" s="650">
        <v>1</v>
      </c>
      <c r="O189" s="731">
        <v>1</v>
      </c>
      <c r="P189" s="651">
        <v>2296.87</v>
      </c>
      <c r="Q189" s="666">
        <v>1</v>
      </c>
      <c r="R189" s="650">
        <v>1</v>
      </c>
      <c r="S189" s="666">
        <v>1</v>
      </c>
      <c r="T189" s="731">
        <v>1</v>
      </c>
      <c r="U189" s="689">
        <v>1</v>
      </c>
    </row>
    <row r="190" spans="1:21" ht="14.4" customHeight="1" x14ac:dyDescent="0.3">
      <c r="A190" s="649">
        <v>31</v>
      </c>
      <c r="B190" s="650" t="s">
        <v>576</v>
      </c>
      <c r="C190" s="650">
        <v>89301311</v>
      </c>
      <c r="D190" s="729" t="s">
        <v>2872</v>
      </c>
      <c r="E190" s="730" t="s">
        <v>1952</v>
      </c>
      <c r="F190" s="650" t="s">
        <v>1934</v>
      </c>
      <c r="G190" s="650" t="s">
        <v>2049</v>
      </c>
      <c r="H190" s="650" t="s">
        <v>577</v>
      </c>
      <c r="I190" s="650" t="s">
        <v>2059</v>
      </c>
      <c r="J190" s="650" t="s">
        <v>2060</v>
      </c>
      <c r="K190" s="650" t="s">
        <v>2061</v>
      </c>
      <c r="L190" s="651">
        <v>750</v>
      </c>
      <c r="M190" s="651">
        <v>1500</v>
      </c>
      <c r="N190" s="650">
        <v>2</v>
      </c>
      <c r="O190" s="731">
        <v>2</v>
      </c>
      <c r="P190" s="651">
        <v>1500</v>
      </c>
      <c r="Q190" s="666">
        <v>1</v>
      </c>
      <c r="R190" s="650">
        <v>2</v>
      </c>
      <c r="S190" s="666">
        <v>1</v>
      </c>
      <c r="T190" s="731">
        <v>2</v>
      </c>
      <c r="U190" s="689">
        <v>1</v>
      </c>
    </row>
    <row r="191" spans="1:21" ht="14.4" customHeight="1" x14ac:dyDescent="0.3">
      <c r="A191" s="649">
        <v>31</v>
      </c>
      <c r="B191" s="650" t="s">
        <v>576</v>
      </c>
      <c r="C191" s="650">
        <v>89301311</v>
      </c>
      <c r="D191" s="729" t="s">
        <v>2872</v>
      </c>
      <c r="E191" s="730" t="s">
        <v>1952</v>
      </c>
      <c r="F191" s="650" t="s">
        <v>1934</v>
      </c>
      <c r="G191" s="650" t="s">
        <v>2049</v>
      </c>
      <c r="H191" s="650" t="s">
        <v>577</v>
      </c>
      <c r="I191" s="650" t="s">
        <v>2064</v>
      </c>
      <c r="J191" s="650" t="s">
        <v>2065</v>
      </c>
      <c r="K191" s="650" t="s">
        <v>2066</v>
      </c>
      <c r="L191" s="651">
        <v>971.25</v>
      </c>
      <c r="M191" s="651">
        <v>8741.25</v>
      </c>
      <c r="N191" s="650">
        <v>9</v>
      </c>
      <c r="O191" s="731">
        <v>9</v>
      </c>
      <c r="P191" s="651">
        <v>8741.25</v>
      </c>
      <c r="Q191" s="666">
        <v>1</v>
      </c>
      <c r="R191" s="650">
        <v>9</v>
      </c>
      <c r="S191" s="666">
        <v>1</v>
      </c>
      <c r="T191" s="731">
        <v>9</v>
      </c>
      <c r="U191" s="689">
        <v>1</v>
      </c>
    </row>
    <row r="192" spans="1:21" ht="14.4" customHeight="1" x14ac:dyDescent="0.3">
      <c r="A192" s="649">
        <v>31</v>
      </c>
      <c r="B192" s="650" t="s">
        <v>576</v>
      </c>
      <c r="C192" s="650">
        <v>89301311</v>
      </c>
      <c r="D192" s="729" t="s">
        <v>2872</v>
      </c>
      <c r="E192" s="730" t="s">
        <v>1952</v>
      </c>
      <c r="F192" s="650" t="s">
        <v>1934</v>
      </c>
      <c r="G192" s="650" t="s">
        <v>2049</v>
      </c>
      <c r="H192" s="650" t="s">
        <v>577</v>
      </c>
      <c r="I192" s="650" t="s">
        <v>2168</v>
      </c>
      <c r="J192" s="650" t="s">
        <v>2169</v>
      </c>
      <c r="K192" s="650" t="s">
        <v>2170</v>
      </c>
      <c r="L192" s="651">
        <v>350</v>
      </c>
      <c r="M192" s="651">
        <v>350</v>
      </c>
      <c r="N192" s="650">
        <v>1</v>
      </c>
      <c r="O192" s="731">
        <v>1</v>
      </c>
      <c r="P192" s="651">
        <v>350</v>
      </c>
      <c r="Q192" s="666">
        <v>1</v>
      </c>
      <c r="R192" s="650">
        <v>1</v>
      </c>
      <c r="S192" s="666">
        <v>1</v>
      </c>
      <c r="T192" s="731">
        <v>1</v>
      </c>
      <c r="U192" s="689">
        <v>1</v>
      </c>
    </row>
    <row r="193" spans="1:21" ht="14.4" customHeight="1" x14ac:dyDescent="0.3">
      <c r="A193" s="649">
        <v>31</v>
      </c>
      <c r="B193" s="650" t="s">
        <v>576</v>
      </c>
      <c r="C193" s="650">
        <v>89301311</v>
      </c>
      <c r="D193" s="729" t="s">
        <v>2872</v>
      </c>
      <c r="E193" s="730" t="s">
        <v>1954</v>
      </c>
      <c r="F193" s="650" t="s">
        <v>1932</v>
      </c>
      <c r="G193" s="650" t="s">
        <v>1965</v>
      </c>
      <c r="H193" s="650" t="s">
        <v>577</v>
      </c>
      <c r="I193" s="650" t="s">
        <v>1240</v>
      </c>
      <c r="J193" s="650" t="s">
        <v>1855</v>
      </c>
      <c r="K193" s="650" t="s">
        <v>1856</v>
      </c>
      <c r="L193" s="651">
        <v>156.86000000000001</v>
      </c>
      <c r="M193" s="651">
        <v>470.58000000000004</v>
      </c>
      <c r="N193" s="650">
        <v>3</v>
      </c>
      <c r="O193" s="731">
        <v>1.5</v>
      </c>
      <c r="P193" s="651">
        <v>313.72000000000003</v>
      </c>
      <c r="Q193" s="666">
        <v>0.66666666666666663</v>
      </c>
      <c r="R193" s="650">
        <v>2</v>
      </c>
      <c r="S193" s="666">
        <v>0.66666666666666663</v>
      </c>
      <c r="T193" s="731">
        <v>1</v>
      </c>
      <c r="U193" s="689">
        <v>0.66666666666666663</v>
      </c>
    </row>
    <row r="194" spans="1:21" ht="14.4" customHeight="1" x14ac:dyDescent="0.3">
      <c r="A194" s="649">
        <v>31</v>
      </c>
      <c r="B194" s="650" t="s">
        <v>576</v>
      </c>
      <c r="C194" s="650">
        <v>89301311</v>
      </c>
      <c r="D194" s="729" t="s">
        <v>2872</v>
      </c>
      <c r="E194" s="730" t="s">
        <v>1954</v>
      </c>
      <c r="F194" s="650" t="s">
        <v>1932</v>
      </c>
      <c r="G194" s="650" t="s">
        <v>1965</v>
      </c>
      <c r="H194" s="650" t="s">
        <v>577</v>
      </c>
      <c r="I194" s="650" t="s">
        <v>2171</v>
      </c>
      <c r="J194" s="650" t="s">
        <v>2172</v>
      </c>
      <c r="K194" s="650" t="s">
        <v>2173</v>
      </c>
      <c r="L194" s="651">
        <v>112.76</v>
      </c>
      <c r="M194" s="651">
        <v>225.52</v>
      </c>
      <c r="N194" s="650">
        <v>2</v>
      </c>
      <c r="O194" s="731">
        <v>0.5</v>
      </c>
      <c r="P194" s="651">
        <v>225.52</v>
      </c>
      <c r="Q194" s="666">
        <v>1</v>
      </c>
      <c r="R194" s="650">
        <v>2</v>
      </c>
      <c r="S194" s="666">
        <v>1</v>
      </c>
      <c r="T194" s="731">
        <v>0.5</v>
      </c>
      <c r="U194" s="689">
        <v>1</v>
      </c>
    </row>
    <row r="195" spans="1:21" ht="14.4" customHeight="1" x14ac:dyDescent="0.3">
      <c r="A195" s="649">
        <v>31</v>
      </c>
      <c r="B195" s="650" t="s">
        <v>576</v>
      </c>
      <c r="C195" s="650">
        <v>89301311</v>
      </c>
      <c r="D195" s="729" t="s">
        <v>2872</v>
      </c>
      <c r="E195" s="730" t="s">
        <v>1954</v>
      </c>
      <c r="F195" s="650" t="s">
        <v>1932</v>
      </c>
      <c r="G195" s="650" t="s">
        <v>2174</v>
      </c>
      <c r="H195" s="650" t="s">
        <v>577</v>
      </c>
      <c r="I195" s="650" t="s">
        <v>1404</v>
      </c>
      <c r="J195" s="650" t="s">
        <v>2175</v>
      </c>
      <c r="K195" s="650" t="s">
        <v>2176</v>
      </c>
      <c r="L195" s="651">
        <v>14.2</v>
      </c>
      <c r="M195" s="651">
        <v>14.2</v>
      </c>
      <c r="N195" s="650">
        <v>1</v>
      </c>
      <c r="O195" s="731">
        <v>0.5</v>
      </c>
      <c r="P195" s="651">
        <v>14.2</v>
      </c>
      <c r="Q195" s="666">
        <v>1</v>
      </c>
      <c r="R195" s="650">
        <v>1</v>
      </c>
      <c r="S195" s="666">
        <v>1</v>
      </c>
      <c r="T195" s="731">
        <v>0.5</v>
      </c>
      <c r="U195" s="689">
        <v>1</v>
      </c>
    </row>
    <row r="196" spans="1:21" ht="14.4" customHeight="1" x14ac:dyDescent="0.3">
      <c r="A196" s="649">
        <v>31</v>
      </c>
      <c r="B196" s="650" t="s">
        <v>576</v>
      </c>
      <c r="C196" s="650">
        <v>89301311</v>
      </c>
      <c r="D196" s="729" t="s">
        <v>2872</v>
      </c>
      <c r="E196" s="730" t="s">
        <v>1954</v>
      </c>
      <c r="F196" s="650" t="s">
        <v>1932</v>
      </c>
      <c r="G196" s="650" t="s">
        <v>1983</v>
      </c>
      <c r="H196" s="650" t="s">
        <v>577</v>
      </c>
      <c r="I196" s="650" t="s">
        <v>1984</v>
      </c>
      <c r="J196" s="650" t="s">
        <v>1985</v>
      </c>
      <c r="K196" s="650"/>
      <c r="L196" s="651">
        <v>0</v>
      </c>
      <c r="M196" s="651">
        <v>0</v>
      </c>
      <c r="N196" s="650">
        <v>2</v>
      </c>
      <c r="O196" s="731">
        <v>1</v>
      </c>
      <c r="P196" s="651">
        <v>0</v>
      </c>
      <c r="Q196" s="666"/>
      <c r="R196" s="650">
        <v>2</v>
      </c>
      <c r="S196" s="666">
        <v>1</v>
      </c>
      <c r="T196" s="731">
        <v>1</v>
      </c>
      <c r="U196" s="689">
        <v>1</v>
      </c>
    </row>
    <row r="197" spans="1:21" ht="14.4" customHeight="1" x14ac:dyDescent="0.3">
      <c r="A197" s="649">
        <v>31</v>
      </c>
      <c r="B197" s="650" t="s">
        <v>576</v>
      </c>
      <c r="C197" s="650">
        <v>89301311</v>
      </c>
      <c r="D197" s="729" t="s">
        <v>2872</v>
      </c>
      <c r="E197" s="730" t="s">
        <v>1954</v>
      </c>
      <c r="F197" s="650" t="s">
        <v>1932</v>
      </c>
      <c r="G197" s="650" t="s">
        <v>1983</v>
      </c>
      <c r="H197" s="650" t="s">
        <v>577</v>
      </c>
      <c r="I197" s="650" t="s">
        <v>2177</v>
      </c>
      <c r="J197" s="650" t="s">
        <v>1985</v>
      </c>
      <c r="K197" s="650"/>
      <c r="L197" s="651">
        <v>0</v>
      </c>
      <c r="M197" s="651">
        <v>0</v>
      </c>
      <c r="N197" s="650">
        <v>1</v>
      </c>
      <c r="O197" s="731">
        <v>0.5</v>
      </c>
      <c r="P197" s="651"/>
      <c r="Q197" s="666"/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31</v>
      </c>
      <c r="B198" s="650" t="s">
        <v>576</v>
      </c>
      <c r="C198" s="650">
        <v>89301311</v>
      </c>
      <c r="D198" s="729" t="s">
        <v>2872</v>
      </c>
      <c r="E198" s="730" t="s">
        <v>1954</v>
      </c>
      <c r="F198" s="650" t="s">
        <v>1932</v>
      </c>
      <c r="G198" s="650" t="s">
        <v>2178</v>
      </c>
      <c r="H198" s="650" t="s">
        <v>577</v>
      </c>
      <c r="I198" s="650" t="s">
        <v>1391</v>
      </c>
      <c r="J198" s="650" t="s">
        <v>1091</v>
      </c>
      <c r="K198" s="650" t="s">
        <v>2179</v>
      </c>
      <c r="L198" s="651">
        <v>0</v>
      </c>
      <c r="M198" s="651">
        <v>0</v>
      </c>
      <c r="N198" s="650">
        <v>1</v>
      </c>
      <c r="O198" s="731">
        <v>1</v>
      </c>
      <c r="P198" s="651"/>
      <c r="Q198" s="666"/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31</v>
      </c>
      <c r="B199" s="650" t="s">
        <v>576</v>
      </c>
      <c r="C199" s="650">
        <v>89301311</v>
      </c>
      <c r="D199" s="729" t="s">
        <v>2872</v>
      </c>
      <c r="E199" s="730" t="s">
        <v>1954</v>
      </c>
      <c r="F199" s="650" t="s">
        <v>1932</v>
      </c>
      <c r="G199" s="650" t="s">
        <v>1991</v>
      </c>
      <c r="H199" s="650" t="s">
        <v>1100</v>
      </c>
      <c r="I199" s="650" t="s">
        <v>1323</v>
      </c>
      <c r="J199" s="650" t="s">
        <v>1324</v>
      </c>
      <c r="K199" s="650" t="s">
        <v>1325</v>
      </c>
      <c r="L199" s="651">
        <v>154.01</v>
      </c>
      <c r="M199" s="651">
        <v>308.02</v>
      </c>
      <c r="N199" s="650">
        <v>2</v>
      </c>
      <c r="O199" s="731">
        <v>0.5</v>
      </c>
      <c r="P199" s="651">
        <v>308.02</v>
      </c>
      <c r="Q199" s="666">
        <v>1</v>
      </c>
      <c r="R199" s="650">
        <v>2</v>
      </c>
      <c r="S199" s="666">
        <v>1</v>
      </c>
      <c r="T199" s="731">
        <v>0.5</v>
      </c>
      <c r="U199" s="689">
        <v>1</v>
      </c>
    </row>
    <row r="200" spans="1:21" ht="14.4" customHeight="1" x14ac:dyDescent="0.3">
      <c r="A200" s="649">
        <v>31</v>
      </c>
      <c r="B200" s="650" t="s">
        <v>576</v>
      </c>
      <c r="C200" s="650">
        <v>89301311</v>
      </c>
      <c r="D200" s="729" t="s">
        <v>2872</v>
      </c>
      <c r="E200" s="730" t="s">
        <v>1954</v>
      </c>
      <c r="F200" s="650" t="s">
        <v>1932</v>
      </c>
      <c r="G200" s="650" t="s">
        <v>2134</v>
      </c>
      <c r="H200" s="650" t="s">
        <v>577</v>
      </c>
      <c r="I200" s="650" t="s">
        <v>2180</v>
      </c>
      <c r="J200" s="650" t="s">
        <v>2136</v>
      </c>
      <c r="K200" s="650" t="s">
        <v>1879</v>
      </c>
      <c r="L200" s="651">
        <v>0</v>
      </c>
      <c r="M200" s="651">
        <v>0</v>
      </c>
      <c r="N200" s="650">
        <v>1</v>
      </c>
      <c r="O200" s="731">
        <v>1</v>
      </c>
      <c r="P200" s="651"/>
      <c r="Q200" s="666"/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31</v>
      </c>
      <c r="B201" s="650" t="s">
        <v>576</v>
      </c>
      <c r="C201" s="650">
        <v>89301311</v>
      </c>
      <c r="D201" s="729" t="s">
        <v>2872</v>
      </c>
      <c r="E201" s="730" t="s">
        <v>1954</v>
      </c>
      <c r="F201" s="650" t="s">
        <v>1932</v>
      </c>
      <c r="G201" s="650" t="s">
        <v>2181</v>
      </c>
      <c r="H201" s="650" t="s">
        <v>577</v>
      </c>
      <c r="I201" s="650" t="s">
        <v>2182</v>
      </c>
      <c r="J201" s="650" t="s">
        <v>2183</v>
      </c>
      <c r="K201" s="650" t="s">
        <v>1892</v>
      </c>
      <c r="L201" s="651">
        <v>100.63</v>
      </c>
      <c r="M201" s="651">
        <v>100.63</v>
      </c>
      <c r="N201" s="650">
        <v>1</v>
      </c>
      <c r="O201" s="731">
        <v>0.5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31</v>
      </c>
      <c r="B202" s="650" t="s">
        <v>576</v>
      </c>
      <c r="C202" s="650">
        <v>89301311</v>
      </c>
      <c r="D202" s="729" t="s">
        <v>2872</v>
      </c>
      <c r="E202" s="730" t="s">
        <v>1954</v>
      </c>
      <c r="F202" s="650" t="s">
        <v>1932</v>
      </c>
      <c r="G202" s="650" t="s">
        <v>1959</v>
      </c>
      <c r="H202" s="650" t="s">
        <v>1100</v>
      </c>
      <c r="I202" s="650" t="s">
        <v>1195</v>
      </c>
      <c r="J202" s="650" t="s">
        <v>1192</v>
      </c>
      <c r="K202" s="650" t="s">
        <v>1196</v>
      </c>
      <c r="L202" s="651">
        <v>625.29</v>
      </c>
      <c r="M202" s="651">
        <v>43770.3</v>
      </c>
      <c r="N202" s="650">
        <v>70</v>
      </c>
      <c r="O202" s="731">
        <v>19</v>
      </c>
      <c r="P202" s="651">
        <v>28138.05</v>
      </c>
      <c r="Q202" s="666">
        <v>0.64285714285714279</v>
      </c>
      <c r="R202" s="650">
        <v>45</v>
      </c>
      <c r="S202" s="666">
        <v>0.6428571428571429</v>
      </c>
      <c r="T202" s="731">
        <v>12</v>
      </c>
      <c r="U202" s="689">
        <v>0.63157894736842102</v>
      </c>
    </row>
    <row r="203" spans="1:21" ht="14.4" customHeight="1" x14ac:dyDescent="0.3">
      <c r="A203" s="649">
        <v>31</v>
      </c>
      <c r="B203" s="650" t="s">
        <v>576</v>
      </c>
      <c r="C203" s="650">
        <v>89301311</v>
      </c>
      <c r="D203" s="729" t="s">
        <v>2872</v>
      </c>
      <c r="E203" s="730" t="s">
        <v>1954</v>
      </c>
      <c r="F203" s="650" t="s">
        <v>1932</v>
      </c>
      <c r="G203" s="650" t="s">
        <v>1959</v>
      </c>
      <c r="H203" s="650" t="s">
        <v>1100</v>
      </c>
      <c r="I203" s="650" t="s">
        <v>1638</v>
      </c>
      <c r="J203" s="650" t="s">
        <v>1192</v>
      </c>
      <c r="K203" s="650" t="s">
        <v>1639</v>
      </c>
      <c r="L203" s="651">
        <v>937.93</v>
      </c>
      <c r="M203" s="651">
        <v>5627.58</v>
      </c>
      <c r="N203" s="650">
        <v>6</v>
      </c>
      <c r="O203" s="731">
        <v>2.5</v>
      </c>
      <c r="P203" s="651">
        <v>5627.58</v>
      </c>
      <c r="Q203" s="666">
        <v>1</v>
      </c>
      <c r="R203" s="650">
        <v>6</v>
      </c>
      <c r="S203" s="666">
        <v>1</v>
      </c>
      <c r="T203" s="731">
        <v>2.5</v>
      </c>
      <c r="U203" s="689">
        <v>1</v>
      </c>
    </row>
    <row r="204" spans="1:21" ht="14.4" customHeight="1" x14ac:dyDescent="0.3">
      <c r="A204" s="649">
        <v>31</v>
      </c>
      <c r="B204" s="650" t="s">
        <v>576</v>
      </c>
      <c r="C204" s="650">
        <v>89301311</v>
      </c>
      <c r="D204" s="729" t="s">
        <v>2872</v>
      </c>
      <c r="E204" s="730" t="s">
        <v>1954</v>
      </c>
      <c r="F204" s="650" t="s">
        <v>1932</v>
      </c>
      <c r="G204" s="650" t="s">
        <v>1959</v>
      </c>
      <c r="H204" s="650" t="s">
        <v>1100</v>
      </c>
      <c r="I204" s="650" t="s">
        <v>2074</v>
      </c>
      <c r="J204" s="650" t="s">
        <v>1192</v>
      </c>
      <c r="K204" s="650" t="s">
        <v>2075</v>
      </c>
      <c r="L204" s="651">
        <v>1166.47</v>
      </c>
      <c r="M204" s="651">
        <v>1166.47</v>
      </c>
      <c r="N204" s="650">
        <v>1</v>
      </c>
      <c r="O204" s="731">
        <v>0.5</v>
      </c>
      <c r="P204" s="651">
        <v>1166.47</v>
      </c>
      <c r="Q204" s="666">
        <v>1</v>
      </c>
      <c r="R204" s="650">
        <v>1</v>
      </c>
      <c r="S204" s="666">
        <v>1</v>
      </c>
      <c r="T204" s="731">
        <v>0.5</v>
      </c>
      <c r="U204" s="689">
        <v>1</v>
      </c>
    </row>
    <row r="205" spans="1:21" ht="14.4" customHeight="1" x14ac:dyDescent="0.3">
      <c r="A205" s="649">
        <v>31</v>
      </c>
      <c r="B205" s="650" t="s">
        <v>576</v>
      </c>
      <c r="C205" s="650">
        <v>89301311</v>
      </c>
      <c r="D205" s="729" t="s">
        <v>2872</v>
      </c>
      <c r="E205" s="730" t="s">
        <v>1954</v>
      </c>
      <c r="F205" s="650" t="s">
        <v>1932</v>
      </c>
      <c r="G205" s="650" t="s">
        <v>1997</v>
      </c>
      <c r="H205" s="650" t="s">
        <v>1100</v>
      </c>
      <c r="I205" s="650" t="s">
        <v>1160</v>
      </c>
      <c r="J205" s="650" t="s">
        <v>1103</v>
      </c>
      <c r="K205" s="650" t="s">
        <v>1878</v>
      </c>
      <c r="L205" s="651">
        <v>48.31</v>
      </c>
      <c r="M205" s="651">
        <v>48.31</v>
      </c>
      <c r="N205" s="650">
        <v>1</v>
      </c>
      <c r="O205" s="731">
        <v>1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31</v>
      </c>
      <c r="B206" s="650" t="s">
        <v>576</v>
      </c>
      <c r="C206" s="650">
        <v>89301311</v>
      </c>
      <c r="D206" s="729" t="s">
        <v>2872</v>
      </c>
      <c r="E206" s="730" t="s">
        <v>1954</v>
      </c>
      <c r="F206" s="650" t="s">
        <v>1932</v>
      </c>
      <c r="G206" s="650" t="s">
        <v>2146</v>
      </c>
      <c r="H206" s="650" t="s">
        <v>577</v>
      </c>
      <c r="I206" s="650" t="s">
        <v>2184</v>
      </c>
      <c r="J206" s="650" t="s">
        <v>2185</v>
      </c>
      <c r="K206" s="650" t="s">
        <v>687</v>
      </c>
      <c r="L206" s="651">
        <v>97.97</v>
      </c>
      <c r="M206" s="651">
        <v>97.97</v>
      </c>
      <c r="N206" s="650">
        <v>1</v>
      </c>
      <c r="O206" s="731">
        <v>0.5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31</v>
      </c>
      <c r="B207" s="650" t="s">
        <v>576</v>
      </c>
      <c r="C207" s="650">
        <v>89301311</v>
      </c>
      <c r="D207" s="729" t="s">
        <v>2872</v>
      </c>
      <c r="E207" s="730" t="s">
        <v>1954</v>
      </c>
      <c r="F207" s="650" t="s">
        <v>1932</v>
      </c>
      <c r="G207" s="650" t="s">
        <v>2186</v>
      </c>
      <c r="H207" s="650" t="s">
        <v>577</v>
      </c>
      <c r="I207" s="650" t="s">
        <v>927</v>
      </c>
      <c r="J207" s="650" t="s">
        <v>2187</v>
      </c>
      <c r="K207" s="650" t="s">
        <v>2188</v>
      </c>
      <c r="L207" s="651">
        <v>91.52</v>
      </c>
      <c r="M207" s="651">
        <v>91.52</v>
      </c>
      <c r="N207" s="650">
        <v>1</v>
      </c>
      <c r="O207" s="731">
        <v>0.5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31</v>
      </c>
      <c r="B208" s="650" t="s">
        <v>576</v>
      </c>
      <c r="C208" s="650">
        <v>89301311</v>
      </c>
      <c r="D208" s="729" t="s">
        <v>2872</v>
      </c>
      <c r="E208" s="730" t="s">
        <v>1954</v>
      </c>
      <c r="F208" s="650" t="s">
        <v>1932</v>
      </c>
      <c r="G208" s="650" t="s">
        <v>2011</v>
      </c>
      <c r="H208" s="650" t="s">
        <v>577</v>
      </c>
      <c r="I208" s="650" t="s">
        <v>2189</v>
      </c>
      <c r="J208" s="650" t="s">
        <v>824</v>
      </c>
      <c r="K208" s="650" t="s">
        <v>2190</v>
      </c>
      <c r="L208" s="651">
        <v>0</v>
      </c>
      <c r="M208" s="651">
        <v>0</v>
      </c>
      <c r="N208" s="650">
        <v>1</v>
      </c>
      <c r="O208" s="731">
        <v>1</v>
      </c>
      <c r="P208" s="651"/>
      <c r="Q208" s="666"/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31</v>
      </c>
      <c r="B209" s="650" t="s">
        <v>576</v>
      </c>
      <c r="C209" s="650">
        <v>89301311</v>
      </c>
      <c r="D209" s="729" t="s">
        <v>2872</v>
      </c>
      <c r="E209" s="730" t="s">
        <v>1954</v>
      </c>
      <c r="F209" s="650" t="s">
        <v>1932</v>
      </c>
      <c r="G209" s="650" t="s">
        <v>2014</v>
      </c>
      <c r="H209" s="650" t="s">
        <v>577</v>
      </c>
      <c r="I209" s="650" t="s">
        <v>705</v>
      </c>
      <c r="J209" s="650" t="s">
        <v>2015</v>
      </c>
      <c r="K209" s="650" t="s">
        <v>2016</v>
      </c>
      <c r="L209" s="651">
        <v>0</v>
      </c>
      <c r="M209" s="651">
        <v>0</v>
      </c>
      <c r="N209" s="650">
        <v>122</v>
      </c>
      <c r="O209" s="731">
        <v>98.5</v>
      </c>
      <c r="P209" s="651">
        <v>0</v>
      </c>
      <c r="Q209" s="666"/>
      <c r="R209" s="650">
        <v>60</v>
      </c>
      <c r="S209" s="666">
        <v>0.49180327868852458</v>
      </c>
      <c r="T209" s="731">
        <v>46.5</v>
      </c>
      <c r="U209" s="689">
        <v>0.4720812182741117</v>
      </c>
    </row>
    <row r="210" spans="1:21" ht="14.4" customHeight="1" x14ac:dyDescent="0.3">
      <c r="A210" s="649">
        <v>31</v>
      </c>
      <c r="B210" s="650" t="s">
        <v>576</v>
      </c>
      <c r="C210" s="650">
        <v>89301311</v>
      </c>
      <c r="D210" s="729" t="s">
        <v>2872</v>
      </c>
      <c r="E210" s="730" t="s">
        <v>1954</v>
      </c>
      <c r="F210" s="650" t="s">
        <v>1932</v>
      </c>
      <c r="G210" s="650" t="s">
        <v>1960</v>
      </c>
      <c r="H210" s="650" t="s">
        <v>577</v>
      </c>
      <c r="I210" s="650" t="s">
        <v>1252</v>
      </c>
      <c r="J210" s="650" t="s">
        <v>1253</v>
      </c>
      <c r="K210" s="650" t="s">
        <v>1961</v>
      </c>
      <c r="L210" s="651">
        <v>194.73</v>
      </c>
      <c r="M210" s="651">
        <v>973.65</v>
      </c>
      <c r="N210" s="650">
        <v>5</v>
      </c>
      <c r="O210" s="731">
        <v>2</v>
      </c>
      <c r="P210" s="651">
        <v>778.92</v>
      </c>
      <c r="Q210" s="666">
        <v>0.79999999999999993</v>
      </c>
      <c r="R210" s="650">
        <v>4</v>
      </c>
      <c r="S210" s="666">
        <v>0.8</v>
      </c>
      <c r="T210" s="731">
        <v>1</v>
      </c>
      <c r="U210" s="689">
        <v>0.5</v>
      </c>
    </row>
    <row r="211" spans="1:21" ht="14.4" customHeight="1" x14ac:dyDescent="0.3">
      <c r="A211" s="649">
        <v>31</v>
      </c>
      <c r="B211" s="650" t="s">
        <v>576</v>
      </c>
      <c r="C211" s="650">
        <v>89301311</v>
      </c>
      <c r="D211" s="729" t="s">
        <v>2872</v>
      </c>
      <c r="E211" s="730" t="s">
        <v>1954</v>
      </c>
      <c r="F211" s="650" t="s">
        <v>1932</v>
      </c>
      <c r="G211" s="650" t="s">
        <v>2191</v>
      </c>
      <c r="H211" s="650" t="s">
        <v>577</v>
      </c>
      <c r="I211" s="650" t="s">
        <v>2192</v>
      </c>
      <c r="J211" s="650" t="s">
        <v>2193</v>
      </c>
      <c r="K211" s="650" t="s">
        <v>2194</v>
      </c>
      <c r="L211" s="651">
        <v>0</v>
      </c>
      <c r="M211" s="651">
        <v>0</v>
      </c>
      <c r="N211" s="650">
        <v>1</v>
      </c>
      <c r="O211" s="731">
        <v>0.5</v>
      </c>
      <c r="P211" s="651"/>
      <c r="Q211" s="666"/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31</v>
      </c>
      <c r="B212" s="650" t="s">
        <v>576</v>
      </c>
      <c r="C212" s="650">
        <v>89301311</v>
      </c>
      <c r="D212" s="729" t="s">
        <v>2872</v>
      </c>
      <c r="E212" s="730" t="s">
        <v>1954</v>
      </c>
      <c r="F212" s="650" t="s">
        <v>1932</v>
      </c>
      <c r="G212" s="650" t="s">
        <v>2195</v>
      </c>
      <c r="H212" s="650" t="s">
        <v>1100</v>
      </c>
      <c r="I212" s="650" t="s">
        <v>2196</v>
      </c>
      <c r="J212" s="650" t="s">
        <v>2197</v>
      </c>
      <c r="K212" s="650" t="s">
        <v>2198</v>
      </c>
      <c r="L212" s="651">
        <v>193.14</v>
      </c>
      <c r="M212" s="651">
        <v>193.14</v>
      </c>
      <c r="N212" s="650">
        <v>1</v>
      </c>
      <c r="O212" s="731">
        <v>1</v>
      </c>
      <c r="P212" s="651"/>
      <c r="Q212" s="666">
        <v>0</v>
      </c>
      <c r="R212" s="650"/>
      <c r="S212" s="666">
        <v>0</v>
      </c>
      <c r="T212" s="731"/>
      <c r="U212" s="689">
        <v>0</v>
      </c>
    </row>
    <row r="213" spans="1:21" ht="14.4" customHeight="1" x14ac:dyDescent="0.3">
      <c r="A213" s="649">
        <v>31</v>
      </c>
      <c r="B213" s="650" t="s">
        <v>576</v>
      </c>
      <c r="C213" s="650">
        <v>89301311</v>
      </c>
      <c r="D213" s="729" t="s">
        <v>2872</v>
      </c>
      <c r="E213" s="730" t="s">
        <v>1954</v>
      </c>
      <c r="F213" s="650" t="s">
        <v>1934</v>
      </c>
      <c r="G213" s="650" t="s">
        <v>2029</v>
      </c>
      <c r="H213" s="650" t="s">
        <v>577</v>
      </c>
      <c r="I213" s="650" t="s">
        <v>2030</v>
      </c>
      <c r="J213" s="650" t="s">
        <v>2033</v>
      </c>
      <c r="K213" s="650" t="s">
        <v>2034</v>
      </c>
      <c r="L213" s="651">
        <v>410</v>
      </c>
      <c r="M213" s="651">
        <v>29110</v>
      </c>
      <c r="N213" s="650">
        <v>71</v>
      </c>
      <c r="O213" s="731">
        <v>71</v>
      </c>
      <c r="P213" s="651">
        <v>28290</v>
      </c>
      <c r="Q213" s="666">
        <v>0.971830985915493</v>
      </c>
      <c r="R213" s="650">
        <v>69</v>
      </c>
      <c r="S213" s="666">
        <v>0.971830985915493</v>
      </c>
      <c r="T213" s="731">
        <v>69</v>
      </c>
      <c r="U213" s="689">
        <v>0.971830985915493</v>
      </c>
    </row>
    <row r="214" spans="1:21" ht="14.4" customHeight="1" x14ac:dyDescent="0.3">
      <c r="A214" s="649">
        <v>31</v>
      </c>
      <c r="B214" s="650" t="s">
        <v>576</v>
      </c>
      <c r="C214" s="650">
        <v>89301311</v>
      </c>
      <c r="D214" s="729" t="s">
        <v>2872</v>
      </c>
      <c r="E214" s="730" t="s">
        <v>1954</v>
      </c>
      <c r="F214" s="650" t="s">
        <v>1934</v>
      </c>
      <c r="G214" s="650" t="s">
        <v>2038</v>
      </c>
      <c r="H214" s="650" t="s">
        <v>577</v>
      </c>
      <c r="I214" s="650" t="s">
        <v>2039</v>
      </c>
      <c r="J214" s="650" t="s">
        <v>2040</v>
      </c>
      <c r="K214" s="650" t="s">
        <v>2041</v>
      </c>
      <c r="L214" s="651">
        <v>35.75</v>
      </c>
      <c r="M214" s="651">
        <v>4254.25</v>
      </c>
      <c r="N214" s="650">
        <v>119</v>
      </c>
      <c r="O214" s="731">
        <v>59</v>
      </c>
      <c r="P214" s="651">
        <v>4182.75</v>
      </c>
      <c r="Q214" s="666">
        <v>0.98319327731092432</v>
      </c>
      <c r="R214" s="650">
        <v>117</v>
      </c>
      <c r="S214" s="666">
        <v>0.98319327731092432</v>
      </c>
      <c r="T214" s="731">
        <v>58</v>
      </c>
      <c r="U214" s="689">
        <v>0.98305084745762716</v>
      </c>
    </row>
    <row r="215" spans="1:21" ht="14.4" customHeight="1" x14ac:dyDescent="0.3">
      <c r="A215" s="649">
        <v>31</v>
      </c>
      <c r="B215" s="650" t="s">
        <v>576</v>
      </c>
      <c r="C215" s="650">
        <v>89301311</v>
      </c>
      <c r="D215" s="729" t="s">
        <v>2872</v>
      </c>
      <c r="E215" s="730" t="s">
        <v>1954</v>
      </c>
      <c r="F215" s="650" t="s">
        <v>1934</v>
      </c>
      <c r="G215" s="650" t="s">
        <v>2042</v>
      </c>
      <c r="H215" s="650" t="s">
        <v>577</v>
      </c>
      <c r="I215" s="650" t="s">
        <v>2046</v>
      </c>
      <c r="J215" s="650" t="s">
        <v>2047</v>
      </c>
      <c r="K215" s="650" t="s">
        <v>2048</v>
      </c>
      <c r="L215" s="651">
        <v>200</v>
      </c>
      <c r="M215" s="651">
        <v>4800</v>
      </c>
      <c r="N215" s="650">
        <v>24</v>
      </c>
      <c r="O215" s="731">
        <v>12</v>
      </c>
      <c r="P215" s="651">
        <v>3600</v>
      </c>
      <c r="Q215" s="666">
        <v>0.75</v>
      </c>
      <c r="R215" s="650">
        <v>18</v>
      </c>
      <c r="S215" s="666">
        <v>0.75</v>
      </c>
      <c r="T215" s="731">
        <v>9</v>
      </c>
      <c r="U215" s="689">
        <v>0.75</v>
      </c>
    </row>
    <row r="216" spans="1:21" ht="14.4" customHeight="1" x14ac:dyDescent="0.3">
      <c r="A216" s="649">
        <v>31</v>
      </c>
      <c r="B216" s="650" t="s">
        <v>576</v>
      </c>
      <c r="C216" s="650">
        <v>89301311</v>
      </c>
      <c r="D216" s="729" t="s">
        <v>2872</v>
      </c>
      <c r="E216" s="730" t="s">
        <v>1954</v>
      </c>
      <c r="F216" s="650" t="s">
        <v>1934</v>
      </c>
      <c r="G216" s="650" t="s">
        <v>2049</v>
      </c>
      <c r="H216" s="650" t="s">
        <v>577</v>
      </c>
      <c r="I216" s="650" t="s">
        <v>2050</v>
      </c>
      <c r="J216" s="650" t="s">
        <v>2051</v>
      </c>
      <c r="K216" s="650" t="s">
        <v>2052</v>
      </c>
      <c r="L216" s="651">
        <v>3000</v>
      </c>
      <c r="M216" s="651">
        <v>3000</v>
      </c>
      <c r="N216" s="650">
        <v>1</v>
      </c>
      <c r="O216" s="731">
        <v>1</v>
      </c>
      <c r="P216" s="651">
        <v>3000</v>
      </c>
      <c r="Q216" s="666">
        <v>1</v>
      </c>
      <c r="R216" s="650">
        <v>1</v>
      </c>
      <c r="S216" s="666">
        <v>1</v>
      </c>
      <c r="T216" s="731">
        <v>1</v>
      </c>
      <c r="U216" s="689">
        <v>1</v>
      </c>
    </row>
    <row r="217" spans="1:21" ht="14.4" customHeight="1" x14ac:dyDescent="0.3">
      <c r="A217" s="649">
        <v>31</v>
      </c>
      <c r="B217" s="650" t="s">
        <v>576</v>
      </c>
      <c r="C217" s="650">
        <v>89301311</v>
      </c>
      <c r="D217" s="729" t="s">
        <v>2872</v>
      </c>
      <c r="E217" s="730" t="s">
        <v>1954</v>
      </c>
      <c r="F217" s="650" t="s">
        <v>1934</v>
      </c>
      <c r="G217" s="650" t="s">
        <v>2049</v>
      </c>
      <c r="H217" s="650" t="s">
        <v>577</v>
      </c>
      <c r="I217" s="650" t="s">
        <v>2053</v>
      </c>
      <c r="J217" s="650" t="s">
        <v>2054</v>
      </c>
      <c r="K217" s="650" t="s">
        <v>2055</v>
      </c>
      <c r="L217" s="651">
        <v>199.5</v>
      </c>
      <c r="M217" s="651">
        <v>399</v>
      </c>
      <c r="N217" s="650">
        <v>2</v>
      </c>
      <c r="O217" s="731">
        <v>2</v>
      </c>
      <c r="P217" s="651">
        <v>399</v>
      </c>
      <c r="Q217" s="666">
        <v>1</v>
      </c>
      <c r="R217" s="650">
        <v>2</v>
      </c>
      <c r="S217" s="666">
        <v>1</v>
      </c>
      <c r="T217" s="731">
        <v>2</v>
      </c>
      <c r="U217" s="689">
        <v>1</v>
      </c>
    </row>
    <row r="218" spans="1:21" ht="14.4" customHeight="1" x14ac:dyDescent="0.3">
      <c r="A218" s="649">
        <v>31</v>
      </c>
      <c r="B218" s="650" t="s">
        <v>576</v>
      </c>
      <c r="C218" s="650">
        <v>89301311</v>
      </c>
      <c r="D218" s="729" t="s">
        <v>2872</v>
      </c>
      <c r="E218" s="730" t="s">
        <v>1954</v>
      </c>
      <c r="F218" s="650" t="s">
        <v>1934</v>
      </c>
      <c r="G218" s="650" t="s">
        <v>2049</v>
      </c>
      <c r="H218" s="650" t="s">
        <v>577</v>
      </c>
      <c r="I218" s="650" t="s">
        <v>2056</v>
      </c>
      <c r="J218" s="650" t="s">
        <v>2057</v>
      </c>
      <c r="K218" s="650" t="s">
        <v>2058</v>
      </c>
      <c r="L218" s="651">
        <v>492.18</v>
      </c>
      <c r="M218" s="651">
        <v>9351.4200000000019</v>
      </c>
      <c r="N218" s="650">
        <v>19</v>
      </c>
      <c r="O218" s="731">
        <v>19</v>
      </c>
      <c r="P218" s="651">
        <v>9351.4200000000019</v>
      </c>
      <c r="Q218" s="666">
        <v>1</v>
      </c>
      <c r="R218" s="650">
        <v>19</v>
      </c>
      <c r="S218" s="666">
        <v>1</v>
      </c>
      <c r="T218" s="731">
        <v>19</v>
      </c>
      <c r="U218" s="689">
        <v>1</v>
      </c>
    </row>
    <row r="219" spans="1:21" ht="14.4" customHeight="1" x14ac:dyDescent="0.3">
      <c r="A219" s="649">
        <v>31</v>
      </c>
      <c r="B219" s="650" t="s">
        <v>576</v>
      </c>
      <c r="C219" s="650">
        <v>89301311</v>
      </c>
      <c r="D219" s="729" t="s">
        <v>2872</v>
      </c>
      <c r="E219" s="730" t="s">
        <v>1954</v>
      </c>
      <c r="F219" s="650" t="s">
        <v>1934</v>
      </c>
      <c r="G219" s="650" t="s">
        <v>2049</v>
      </c>
      <c r="H219" s="650" t="s">
        <v>577</v>
      </c>
      <c r="I219" s="650" t="s">
        <v>2199</v>
      </c>
      <c r="J219" s="650" t="s">
        <v>2200</v>
      </c>
      <c r="K219" s="650" t="s">
        <v>2201</v>
      </c>
      <c r="L219" s="651">
        <v>347.81</v>
      </c>
      <c r="M219" s="651">
        <v>347.81</v>
      </c>
      <c r="N219" s="650">
        <v>1</v>
      </c>
      <c r="O219" s="731">
        <v>1</v>
      </c>
      <c r="P219" s="651">
        <v>347.81</v>
      </c>
      <c r="Q219" s="666">
        <v>1</v>
      </c>
      <c r="R219" s="650">
        <v>1</v>
      </c>
      <c r="S219" s="666">
        <v>1</v>
      </c>
      <c r="T219" s="731">
        <v>1</v>
      </c>
      <c r="U219" s="689">
        <v>1</v>
      </c>
    </row>
    <row r="220" spans="1:21" ht="14.4" customHeight="1" x14ac:dyDescent="0.3">
      <c r="A220" s="649">
        <v>31</v>
      </c>
      <c r="B220" s="650" t="s">
        <v>576</v>
      </c>
      <c r="C220" s="650">
        <v>89301311</v>
      </c>
      <c r="D220" s="729" t="s">
        <v>2872</v>
      </c>
      <c r="E220" s="730" t="s">
        <v>1954</v>
      </c>
      <c r="F220" s="650" t="s">
        <v>1934</v>
      </c>
      <c r="G220" s="650" t="s">
        <v>2049</v>
      </c>
      <c r="H220" s="650" t="s">
        <v>577</v>
      </c>
      <c r="I220" s="650" t="s">
        <v>2165</v>
      </c>
      <c r="J220" s="650" t="s">
        <v>2166</v>
      </c>
      <c r="K220" s="650" t="s">
        <v>2167</v>
      </c>
      <c r="L220" s="651">
        <v>2296.87</v>
      </c>
      <c r="M220" s="651">
        <v>4593.74</v>
      </c>
      <c r="N220" s="650">
        <v>2</v>
      </c>
      <c r="O220" s="731">
        <v>2</v>
      </c>
      <c r="P220" s="651">
        <v>4593.74</v>
      </c>
      <c r="Q220" s="666">
        <v>1</v>
      </c>
      <c r="R220" s="650">
        <v>2</v>
      </c>
      <c r="S220" s="666">
        <v>1</v>
      </c>
      <c r="T220" s="731">
        <v>2</v>
      </c>
      <c r="U220" s="689">
        <v>1</v>
      </c>
    </row>
    <row r="221" spans="1:21" ht="14.4" customHeight="1" x14ac:dyDescent="0.3">
      <c r="A221" s="649">
        <v>31</v>
      </c>
      <c r="B221" s="650" t="s">
        <v>576</v>
      </c>
      <c r="C221" s="650">
        <v>89301311</v>
      </c>
      <c r="D221" s="729" t="s">
        <v>2872</v>
      </c>
      <c r="E221" s="730" t="s">
        <v>1954</v>
      </c>
      <c r="F221" s="650" t="s">
        <v>1934</v>
      </c>
      <c r="G221" s="650" t="s">
        <v>2049</v>
      </c>
      <c r="H221" s="650" t="s">
        <v>577</v>
      </c>
      <c r="I221" s="650" t="s">
        <v>2111</v>
      </c>
      <c r="J221" s="650" t="s">
        <v>2112</v>
      </c>
      <c r="K221" s="650" t="s">
        <v>2113</v>
      </c>
      <c r="L221" s="651">
        <v>320.25</v>
      </c>
      <c r="M221" s="651">
        <v>320.25</v>
      </c>
      <c r="N221" s="650">
        <v>1</v>
      </c>
      <c r="O221" s="731">
        <v>1</v>
      </c>
      <c r="P221" s="651">
        <v>320.25</v>
      </c>
      <c r="Q221" s="666">
        <v>1</v>
      </c>
      <c r="R221" s="650">
        <v>1</v>
      </c>
      <c r="S221" s="666">
        <v>1</v>
      </c>
      <c r="T221" s="731">
        <v>1</v>
      </c>
      <c r="U221" s="689">
        <v>1</v>
      </c>
    </row>
    <row r="222" spans="1:21" ht="14.4" customHeight="1" x14ac:dyDescent="0.3">
      <c r="A222" s="649">
        <v>31</v>
      </c>
      <c r="B222" s="650" t="s">
        <v>576</v>
      </c>
      <c r="C222" s="650">
        <v>89301311</v>
      </c>
      <c r="D222" s="729" t="s">
        <v>2872</v>
      </c>
      <c r="E222" s="730" t="s">
        <v>1954</v>
      </c>
      <c r="F222" s="650" t="s">
        <v>1934</v>
      </c>
      <c r="G222" s="650" t="s">
        <v>2049</v>
      </c>
      <c r="H222" s="650" t="s">
        <v>577</v>
      </c>
      <c r="I222" s="650" t="s">
        <v>2059</v>
      </c>
      <c r="J222" s="650" t="s">
        <v>2060</v>
      </c>
      <c r="K222" s="650" t="s">
        <v>2061</v>
      </c>
      <c r="L222" s="651">
        <v>750</v>
      </c>
      <c r="M222" s="651">
        <v>1500</v>
      </c>
      <c r="N222" s="650">
        <v>2</v>
      </c>
      <c r="O222" s="731">
        <v>2</v>
      </c>
      <c r="P222" s="651">
        <v>1500</v>
      </c>
      <c r="Q222" s="666">
        <v>1</v>
      </c>
      <c r="R222" s="650">
        <v>2</v>
      </c>
      <c r="S222" s="666">
        <v>1</v>
      </c>
      <c r="T222" s="731">
        <v>2</v>
      </c>
      <c r="U222" s="689">
        <v>1</v>
      </c>
    </row>
    <row r="223" spans="1:21" ht="14.4" customHeight="1" x14ac:dyDescent="0.3">
      <c r="A223" s="649">
        <v>31</v>
      </c>
      <c r="B223" s="650" t="s">
        <v>576</v>
      </c>
      <c r="C223" s="650">
        <v>89301311</v>
      </c>
      <c r="D223" s="729" t="s">
        <v>2872</v>
      </c>
      <c r="E223" s="730" t="s">
        <v>1954</v>
      </c>
      <c r="F223" s="650" t="s">
        <v>1934</v>
      </c>
      <c r="G223" s="650" t="s">
        <v>2049</v>
      </c>
      <c r="H223" s="650" t="s">
        <v>577</v>
      </c>
      <c r="I223" s="650" t="s">
        <v>1733</v>
      </c>
      <c r="J223" s="650" t="s">
        <v>2062</v>
      </c>
      <c r="K223" s="650" t="s">
        <v>2063</v>
      </c>
      <c r="L223" s="651">
        <v>2202.1999999999998</v>
      </c>
      <c r="M223" s="651">
        <v>2202.1999999999998</v>
      </c>
      <c r="N223" s="650">
        <v>1</v>
      </c>
      <c r="O223" s="731">
        <v>1</v>
      </c>
      <c r="P223" s="651"/>
      <c r="Q223" s="666">
        <v>0</v>
      </c>
      <c r="R223" s="650"/>
      <c r="S223" s="666">
        <v>0</v>
      </c>
      <c r="T223" s="731"/>
      <c r="U223" s="689">
        <v>0</v>
      </c>
    </row>
    <row r="224" spans="1:21" ht="14.4" customHeight="1" x14ac:dyDescent="0.3">
      <c r="A224" s="649">
        <v>31</v>
      </c>
      <c r="B224" s="650" t="s">
        <v>576</v>
      </c>
      <c r="C224" s="650">
        <v>89301311</v>
      </c>
      <c r="D224" s="729" t="s">
        <v>2872</v>
      </c>
      <c r="E224" s="730" t="s">
        <v>1954</v>
      </c>
      <c r="F224" s="650" t="s">
        <v>1934</v>
      </c>
      <c r="G224" s="650" t="s">
        <v>2049</v>
      </c>
      <c r="H224" s="650" t="s">
        <v>577</v>
      </c>
      <c r="I224" s="650" t="s">
        <v>2064</v>
      </c>
      <c r="J224" s="650" t="s">
        <v>2065</v>
      </c>
      <c r="K224" s="650" t="s">
        <v>2066</v>
      </c>
      <c r="L224" s="651">
        <v>971.25</v>
      </c>
      <c r="M224" s="651">
        <v>8741.25</v>
      </c>
      <c r="N224" s="650">
        <v>9</v>
      </c>
      <c r="O224" s="731">
        <v>9</v>
      </c>
      <c r="P224" s="651">
        <v>8741.25</v>
      </c>
      <c r="Q224" s="666">
        <v>1</v>
      </c>
      <c r="R224" s="650">
        <v>9</v>
      </c>
      <c r="S224" s="666">
        <v>1</v>
      </c>
      <c r="T224" s="731">
        <v>9</v>
      </c>
      <c r="U224" s="689">
        <v>1</v>
      </c>
    </row>
    <row r="225" spans="1:21" ht="14.4" customHeight="1" x14ac:dyDescent="0.3">
      <c r="A225" s="649">
        <v>31</v>
      </c>
      <c r="B225" s="650" t="s">
        <v>576</v>
      </c>
      <c r="C225" s="650">
        <v>89301311</v>
      </c>
      <c r="D225" s="729" t="s">
        <v>2872</v>
      </c>
      <c r="E225" s="730" t="s">
        <v>1954</v>
      </c>
      <c r="F225" s="650" t="s">
        <v>1934</v>
      </c>
      <c r="G225" s="650" t="s">
        <v>2049</v>
      </c>
      <c r="H225" s="650" t="s">
        <v>577</v>
      </c>
      <c r="I225" s="650" t="s">
        <v>2093</v>
      </c>
      <c r="J225" s="650" t="s">
        <v>2094</v>
      </c>
      <c r="K225" s="650" t="s">
        <v>2095</v>
      </c>
      <c r="L225" s="651">
        <v>349.12</v>
      </c>
      <c r="M225" s="651">
        <v>349.12</v>
      </c>
      <c r="N225" s="650">
        <v>1</v>
      </c>
      <c r="O225" s="731">
        <v>1</v>
      </c>
      <c r="P225" s="651">
        <v>349.12</v>
      </c>
      <c r="Q225" s="666">
        <v>1</v>
      </c>
      <c r="R225" s="650">
        <v>1</v>
      </c>
      <c r="S225" s="666">
        <v>1</v>
      </c>
      <c r="T225" s="731">
        <v>1</v>
      </c>
      <c r="U225" s="689">
        <v>1</v>
      </c>
    </row>
    <row r="226" spans="1:21" ht="14.4" customHeight="1" x14ac:dyDescent="0.3">
      <c r="A226" s="649">
        <v>31</v>
      </c>
      <c r="B226" s="650" t="s">
        <v>576</v>
      </c>
      <c r="C226" s="650">
        <v>89301311</v>
      </c>
      <c r="D226" s="729" t="s">
        <v>2872</v>
      </c>
      <c r="E226" s="730" t="s">
        <v>1954</v>
      </c>
      <c r="F226" s="650" t="s">
        <v>1934</v>
      </c>
      <c r="G226" s="650" t="s">
        <v>2049</v>
      </c>
      <c r="H226" s="650" t="s">
        <v>577</v>
      </c>
      <c r="I226" s="650" t="s">
        <v>2117</v>
      </c>
      <c r="J226" s="650" t="s">
        <v>2118</v>
      </c>
      <c r="K226" s="650" t="s">
        <v>2119</v>
      </c>
      <c r="L226" s="651">
        <v>855</v>
      </c>
      <c r="M226" s="651">
        <v>1710</v>
      </c>
      <c r="N226" s="650">
        <v>2</v>
      </c>
      <c r="O226" s="731">
        <v>2</v>
      </c>
      <c r="P226" s="651">
        <v>1710</v>
      </c>
      <c r="Q226" s="666">
        <v>1</v>
      </c>
      <c r="R226" s="650">
        <v>2</v>
      </c>
      <c r="S226" s="666">
        <v>1</v>
      </c>
      <c r="T226" s="731">
        <v>2</v>
      </c>
      <c r="U226" s="689">
        <v>1</v>
      </c>
    </row>
    <row r="227" spans="1:21" ht="14.4" customHeight="1" x14ac:dyDescent="0.3">
      <c r="A227" s="649">
        <v>31</v>
      </c>
      <c r="B227" s="650" t="s">
        <v>576</v>
      </c>
      <c r="C227" s="650">
        <v>89301311</v>
      </c>
      <c r="D227" s="729" t="s">
        <v>2872</v>
      </c>
      <c r="E227" s="730" t="s">
        <v>1956</v>
      </c>
      <c r="F227" s="650" t="s">
        <v>1932</v>
      </c>
      <c r="G227" s="650" t="s">
        <v>1965</v>
      </c>
      <c r="H227" s="650" t="s">
        <v>577</v>
      </c>
      <c r="I227" s="650" t="s">
        <v>1240</v>
      </c>
      <c r="J227" s="650" t="s">
        <v>1855</v>
      </c>
      <c r="K227" s="650" t="s">
        <v>1856</v>
      </c>
      <c r="L227" s="651">
        <v>156.86000000000001</v>
      </c>
      <c r="M227" s="651">
        <v>313.72000000000003</v>
      </c>
      <c r="N227" s="650">
        <v>2</v>
      </c>
      <c r="O227" s="731">
        <v>2</v>
      </c>
      <c r="P227" s="651"/>
      <c r="Q227" s="666">
        <v>0</v>
      </c>
      <c r="R227" s="650"/>
      <c r="S227" s="666">
        <v>0</v>
      </c>
      <c r="T227" s="731"/>
      <c r="U227" s="689">
        <v>0</v>
      </c>
    </row>
    <row r="228" spans="1:21" ht="14.4" customHeight="1" x14ac:dyDescent="0.3">
      <c r="A228" s="649">
        <v>31</v>
      </c>
      <c r="B228" s="650" t="s">
        <v>576</v>
      </c>
      <c r="C228" s="650">
        <v>89301311</v>
      </c>
      <c r="D228" s="729" t="s">
        <v>2872</v>
      </c>
      <c r="E228" s="730" t="s">
        <v>1956</v>
      </c>
      <c r="F228" s="650" t="s">
        <v>1932</v>
      </c>
      <c r="G228" s="650" t="s">
        <v>1972</v>
      </c>
      <c r="H228" s="650" t="s">
        <v>577</v>
      </c>
      <c r="I228" s="650" t="s">
        <v>1973</v>
      </c>
      <c r="J228" s="650" t="s">
        <v>1974</v>
      </c>
      <c r="K228" s="650" t="s">
        <v>1864</v>
      </c>
      <c r="L228" s="651">
        <v>69.86</v>
      </c>
      <c r="M228" s="651">
        <v>139.72</v>
      </c>
      <c r="N228" s="650">
        <v>2</v>
      </c>
      <c r="O228" s="731">
        <v>0.5</v>
      </c>
      <c r="P228" s="651">
        <v>139.72</v>
      </c>
      <c r="Q228" s="666">
        <v>1</v>
      </c>
      <c r="R228" s="650">
        <v>2</v>
      </c>
      <c r="S228" s="666">
        <v>1</v>
      </c>
      <c r="T228" s="731">
        <v>0.5</v>
      </c>
      <c r="U228" s="689">
        <v>1</v>
      </c>
    </row>
    <row r="229" spans="1:21" ht="14.4" customHeight="1" x14ac:dyDescent="0.3">
      <c r="A229" s="649">
        <v>31</v>
      </c>
      <c r="B229" s="650" t="s">
        <v>576</v>
      </c>
      <c r="C229" s="650">
        <v>89301311</v>
      </c>
      <c r="D229" s="729" t="s">
        <v>2872</v>
      </c>
      <c r="E229" s="730" t="s">
        <v>1956</v>
      </c>
      <c r="F229" s="650" t="s">
        <v>1932</v>
      </c>
      <c r="G229" s="650" t="s">
        <v>1972</v>
      </c>
      <c r="H229" s="650" t="s">
        <v>577</v>
      </c>
      <c r="I229" s="650" t="s">
        <v>2099</v>
      </c>
      <c r="J229" s="650" t="s">
        <v>2100</v>
      </c>
      <c r="K229" s="650" t="s">
        <v>2101</v>
      </c>
      <c r="L229" s="651">
        <v>52.4</v>
      </c>
      <c r="M229" s="651">
        <v>52.4</v>
      </c>
      <c r="N229" s="650">
        <v>1</v>
      </c>
      <c r="O229" s="731">
        <v>0.5</v>
      </c>
      <c r="P229" s="651">
        <v>52.4</v>
      </c>
      <c r="Q229" s="666">
        <v>1</v>
      </c>
      <c r="R229" s="650">
        <v>1</v>
      </c>
      <c r="S229" s="666">
        <v>1</v>
      </c>
      <c r="T229" s="731">
        <v>0.5</v>
      </c>
      <c r="U229" s="689">
        <v>1</v>
      </c>
    </row>
    <row r="230" spans="1:21" ht="14.4" customHeight="1" x14ac:dyDescent="0.3">
      <c r="A230" s="649">
        <v>31</v>
      </c>
      <c r="B230" s="650" t="s">
        <v>576</v>
      </c>
      <c r="C230" s="650">
        <v>89301311</v>
      </c>
      <c r="D230" s="729" t="s">
        <v>2872</v>
      </c>
      <c r="E230" s="730" t="s">
        <v>1956</v>
      </c>
      <c r="F230" s="650" t="s">
        <v>1932</v>
      </c>
      <c r="G230" s="650" t="s">
        <v>1983</v>
      </c>
      <c r="H230" s="650" t="s">
        <v>577</v>
      </c>
      <c r="I230" s="650" t="s">
        <v>1984</v>
      </c>
      <c r="J230" s="650" t="s">
        <v>1985</v>
      </c>
      <c r="K230" s="650"/>
      <c r="L230" s="651">
        <v>0</v>
      </c>
      <c r="M230" s="651">
        <v>0</v>
      </c>
      <c r="N230" s="650">
        <v>1</v>
      </c>
      <c r="O230" s="731">
        <v>1</v>
      </c>
      <c r="P230" s="651"/>
      <c r="Q230" s="666"/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31</v>
      </c>
      <c r="B231" s="650" t="s">
        <v>576</v>
      </c>
      <c r="C231" s="650">
        <v>89301311</v>
      </c>
      <c r="D231" s="729" t="s">
        <v>2872</v>
      </c>
      <c r="E231" s="730" t="s">
        <v>1956</v>
      </c>
      <c r="F231" s="650" t="s">
        <v>1932</v>
      </c>
      <c r="G231" s="650" t="s">
        <v>1991</v>
      </c>
      <c r="H231" s="650" t="s">
        <v>1100</v>
      </c>
      <c r="I231" s="650" t="s">
        <v>1323</v>
      </c>
      <c r="J231" s="650" t="s">
        <v>1324</v>
      </c>
      <c r="K231" s="650" t="s">
        <v>1325</v>
      </c>
      <c r="L231" s="651">
        <v>154.01</v>
      </c>
      <c r="M231" s="651">
        <v>154.01</v>
      </c>
      <c r="N231" s="650">
        <v>1</v>
      </c>
      <c r="O231" s="731">
        <v>0.5</v>
      </c>
      <c r="P231" s="651"/>
      <c r="Q231" s="666">
        <v>0</v>
      </c>
      <c r="R231" s="650"/>
      <c r="S231" s="666">
        <v>0</v>
      </c>
      <c r="T231" s="731"/>
      <c r="U231" s="689">
        <v>0</v>
      </c>
    </row>
    <row r="232" spans="1:21" ht="14.4" customHeight="1" x14ac:dyDescent="0.3">
      <c r="A232" s="649">
        <v>31</v>
      </c>
      <c r="B232" s="650" t="s">
        <v>576</v>
      </c>
      <c r="C232" s="650">
        <v>89301311</v>
      </c>
      <c r="D232" s="729" t="s">
        <v>2872</v>
      </c>
      <c r="E232" s="730" t="s">
        <v>1956</v>
      </c>
      <c r="F232" s="650" t="s">
        <v>1932</v>
      </c>
      <c r="G232" s="650" t="s">
        <v>1959</v>
      </c>
      <c r="H232" s="650" t="s">
        <v>1100</v>
      </c>
      <c r="I232" s="650" t="s">
        <v>1191</v>
      </c>
      <c r="J232" s="650" t="s">
        <v>1192</v>
      </c>
      <c r="K232" s="650" t="s">
        <v>1193</v>
      </c>
      <c r="L232" s="651">
        <v>468.96</v>
      </c>
      <c r="M232" s="651">
        <v>468.96</v>
      </c>
      <c r="N232" s="650">
        <v>1</v>
      </c>
      <c r="O232" s="731">
        <v>0.5</v>
      </c>
      <c r="P232" s="651"/>
      <c r="Q232" s="666">
        <v>0</v>
      </c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31</v>
      </c>
      <c r="B233" s="650" t="s">
        <v>576</v>
      </c>
      <c r="C233" s="650">
        <v>89301311</v>
      </c>
      <c r="D233" s="729" t="s">
        <v>2872</v>
      </c>
      <c r="E233" s="730" t="s">
        <v>1956</v>
      </c>
      <c r="F233" s="650" t="s">
        <v>1932</v>
      </c>
      <c r="G233" s="650" t="s">
        <v>1959</v>
      </c>
      <c r="H233" s="650" t="s">
        <v>1100</v>
      </c>
      <c r="I233" s="650" t="s">
        <v>1195</v>
      </c>
      <c r="J233" s="650" t="s">
        <v>1192</v>
      </c>
      <c r="K233" s="650" t="s">
        <v>1196</v>
      </c>
      <c r="L233" s="651">
        <v>625.29</v>
      </c>
      <c r="M233" s="651">
        <v>15632.25</v>
      </c>
      <c r="N233" s="650">
        <v>25</v>
      </c>
      <c r="O233" s="731">
        <v>7</v>
      </c>
      <c r="P233" s="651">
        <v>10004.64</v>
      </c>
      <c r="Q233" s="666">
        <v>0.64</v>
      </c>
      <c r="R233" s="650">
        <v>16</v>
      </c>
      <c r="S233" s="666">
        <v>0.64</v>
      </c>
      <c r="T233" s="731">
        <v>4</v>
      </c>
      <c r="U233" s="689">
        <v>0.5714285714285714</v>
      </c>
    </row>
    <row r="234" spans="1:21" ht="14.4" customHeight="1" x14ac:dyDescent="0.3">
      <c r="A234" s="649">
        <v>31</v>
      </c>
      <c r="B234" s="650" t="s">
        <v>576</v>
      </c>
      <c r="C234" s="650">
        <v>89301311</v>
      </c>
      <c r="D234" s="729" t="s">
        <v>2872</v>
      </c>
      <c r="E234" s="730" t="s">
        <v>1956</v>
      </c>
      <c r="F234" s="650" t="s">
        <v>1932</v>
      </c>
      <c r="G234" s="650" t="s">
        <v>1959</v>
      </c>
      <c r="H234" s="650" t="s">
        <v>1100</v>
      </c>
      <c r="I234" s="650" t="s">
        <v>1638</v>
      </c>
      <c r="J234" s="650" t="s">
        <v>1192</v>
      </c>
      <c r="K234" s="650" t="s">
        <v>1639</v>
      </c>
      <c r="L234" s="651">
        <v>937.93</v>
      </c>
      <c r="M234" s="651">
        <v>937.93</v>
      </c>
      <c r="N234" s="650">
        <v>1</v>
      </c>
      <c r="O234" s="731">
        <v>0.5</v>
      </c>
      <c r="P234" s="651">
        <v>937.93</v>
      </c>
      <c r="Q234" s="666">
        <v>1</v>
      </c>
      <c r="R234" s="650">
        <v>1</v>
      </c>
      <c r="S234" s="666">
        <v>1</v>
      </c>
      <c r="T234" s="731">
        <v>0.5</v>
      </c>
      <c r="U234" s="689">
        <v>1</v>
      </c>
    </row>
    <row r="235" spans="1:21" ht="14.4" customHeight="1" x14ac:dyDescent="0.3">
      <c r="A235" s="649">
        <v>31</v>
      </c>
      <c r="B235" s="650" t="s">
        <v>576</v>
      </c>
      <c r="C235" s="650">
        <v>89301311</v>
      </c>
      <c r="D235" s="729" t="s">
        <v>2872</v>
      </c>
      <c r="E235" s="730" t="s">
        <v>1956</v>
      </c>
      <c r="F235" s="650" t="s">
        <v>1932</v>
      </c>
      <c r="G235" s="650" t="s">
        <v>1997</v>
      </c>
      <c r="H235" s="650" t="s">
        <v>1100</v>
      </c>
      <c r="I235" s="650" t="s">
        <v>1102</v>
      </c>
      <c r="J235" s="650" t="s">
        <v>1103</v>
      </c>
      <c r="K235" s="650" t="s">
        <v>1879</v>
      </c>
      <c r="L235" s="651">
        <v>96.63</v>
      </c>
      <c r="M235" s="651">
        <v>1546.08</v>
      </c>
      <c r="N235" s="650">
        <v>16</v>
      </c>
      <c r="O235" s="731">
        <v>14.5</v>
      </c>
      <c r="P235" s="651">
        <v>579.78</v>
      </c>
      <c r="Q235" s="666">
        <v>0.375</v>
      </c>
      <c r="R235" s="650">
        <v>6</v>
      </c>
      <c r="S235" s="666">
        <v>0.375</v>
      </c>
      <c r="T235" s="731">
        <v>5.5</v>
      </c>
      <c r="U235" s="689">
        <v>0.37931034482758619</v>
      </c>
    </row>
    <row r="236" spans="1:21" ht="14.4" customHeight="1" x14ac:dyDescent="0.3">
      <c r="A236" s="649">
        <v>31</v>
      </c>
      <c r="B236" s="650" t="s">
        <v>576</v>
      </c>
      <c r="C236" s="650">
        <v>89301311</v>
      </c>
      <c r="D236" s="729" t="s">
        <v>2872</v>
      </c>
      <c r="E236" s="730" t="s">
        <v>1956</v>
      </c>
      <c r="F236" s="650" t="s">
        <v>1932</v>
      </c>
      <c r="G236" s="650" t="s">
        <v>2003</v>
      </c>
      <c r="H236" s="650" t="s">
        <v>577</v>
      </c>
      <c r="I236" s="650" t="s">
        <v>2103</v>
      </c>
      <c r="J236" s="650" t="s">
        <v>2104</v>
      </c>
      <c r="K236" s="650" t="s">
        <v>2105</v>
      </c>
      <c r="L236" s="651">
        <v>0</v>
      </c>
      <c r="M236" s="651">
        <v>0</v>
      </c>
      <c r="N236" s="650">
        <v>1</v>
      </c>
      <c r="O236" s="731">
        <v>1</v>
      </c>
      <c r="P236" s="651">
        <v>0</v>
      </c>
      <c r="Q236" s="666"/>
      <c r="R236" s="650">
        <v>1</v>
      </c>
      <c r="S236" s="666">
        <v>1</v>
      </c>
      <c r="T236" s="731">
        <v>1</v>
      </c>
      <c r="U236" s="689">
        <v>1</v>
      </c>
    </row>
    <row r="237" spans="1:21" ht="14.4" customHeight="1" x14ac:dyDescent="0.3">
      <c r="A237" s="649">
        <v>31</v>
      </c>
      <c r="B237" s="650" t="s">
        <v>576</v>
      </c>
      <c r="C237" s="650">
        <v>89301311</v>
      </c>
      <c r="D237" s="729" t="s">
        <v>2872</v>
      </c>
      <c r="E237" s="730" t="s">
        <v>1956</v>
      </c>
      <c r="F237" s="650" t="s">
        <v>1932</v>
      </c>
      <c r="G237" s="650" t="s">
        <v>2014</v>
      </c>
      <c r="H237" s="650" t="s">
        <v>577</v>
      </c>
      <c r="I237" s="650" t="s">
        <v>705</v>
      </c>
      <c r="J237" s="650" t="s">
        <v>2015</v>
      </c>
      <c r="K237" s="650" t="s">
        <v>2016</v>
      </c>
      <c r="L237" s="651">
        <v>0</v>
      </c>
      <c r="M237" s="651">
        <v>0</v>
      </c>
      <c r="N237" s="650">
        <v>28</v>
      </c>
      <c r="O237" s="731">
        <v>20</v>
      </c>
      <c r="P237" s="651">
        <v>0</v>
      </c>
      <c r="Q237" s="666"/>
      <c r="R237" s="650">
        <v>13</v>
      </c>
      <c r="S237" s="666">
        <v>0.4642857142857143</v>
      </c>
      <c r="T237" s="731">
        <v>8</v>
      </c>
      <c r="U237" s="689">
        <v>0.4</v>
      </c>
    </row>
    <row r="238" spans="1:21" ht="14.4" customHeight="1" x14ac:dyDescent="0.3">
      <c r="A238" s="649">
        <v>31</v>
      </c>
      <c r="B238" s="650" t="s">
        <v>576</v>
      </c>
      <c r="C238" s="650">
        <v>89301311</v>
      </c>
      <c r="D238" s="729" t="s">
        <v>2872</v>
      </c>
      <c r="E238" s="730" t="s">
        <v>1956</v>
      </c>
      <c r="F238" s="650" t="s">
        <v>1932</v>
      </c>
      <c r="G238" s="650" t="s">
        <v>1960</v>
      </c>
      <c r="H238" s="650" t="s">
        <v>577</v>
      </c>
      <c r="I238" s="650" t="s">
        <v>1252</v>
      </c>
      <c r="J238" s="650" t="s">
        <v>1253</v>
      </c>
      <c r="K238" s="650" t="s">
        <v>1961</v>
      </c>
      <c r="L238" s="651">
        <v>194.73</v>
      </c>
      <c r="M238" s="651">
        <v>1752.57</v>
      </c>
      <c r="N238" s="650">
        <v>9</v>
      </c>
      <c r="O238" s="731">
        <v>5</v>
      </c>
      <c r="P238" s="651">
        <v>1363.11</v>
      </c>
      <c r="Q238" s="666">
        <v>0.77777777777777779</v>
      </c>
      <c r="R238" s="650">
        <v>7</v>
      </c>
      <c r="S238" s="666">
        <v>0.77777777777777779</v>
      </c>
      <c r="T238" s="731">
        <v>4</v>
      </c>
      <c r="U238" s="689">
        <v>0.8</v>
      </c>
    </row>
    <row r="239" spans="1:21" ht="14.4" customHeight="1" x14ac:dyDescent="0.3">
      <c r="A239" s="649">
        <v>31</v>
      </c>
      <c r="B239" s="650" t="s">
        <v>576</v>
      </c>
      <c r="C239" s="650">
        <v>89301311</v>
      </c>
      <c r="D239" s="729" t="s">
        <v>2872</v>
      </c>
      <c r="E239" s="730" t="s">
        <v>1956</v>
      </c>
      <c r="F239" s="650" t="s">
        <v>1934</v>
      </c>
      <c r="G239" s="650" t="s">
        <v>2029</v>
      </c>
      <c r="H239" s="650" t="s">
        <v>577</v>
      </c>
      <c r="I239" s="650" t="s">
        <v>2030</v>
      </c>
      <c r="J239" s="650" t="s">
        <v>2031</v>
      </c>
      <c r="K239" s="650" t="s">
        <v>2032</v>
      </c>
      <c r="L239" s="651">
        <v>410</v>
      </c>
      <c r="M239" s="651">
        <v>3280</v>
      </c>
      <c r="N239" s="650">
        <v>8</v>
      </c>
      <c r="O239" s="731">
        <v>8</v>
      </c>
      <c r="P239" s="651">
        <v>3280</v>
      </c>
      <c r="Q239" s="666">
        <v>1</v>
      </c>
      <c r="R239" s="650">
        <v>8</v>
      </c>
      <c r="S239" s="666">
        <v>1</v>
      </c>
      <c r="T239" s="731">
        <v>8</v>
      </c>
      <c r="U239" s="689">
        <v>1</v>
      </c>
    </row>
    <row r="240" spans="1:21" ht="14.4" customHeight="1" x14ac:dyDescent="0.3">
      <c r="A240" s="649">
        <v>31</v>
      </c>
      <c r="B240" s="650" t="s">
        <v>576</v>
      </c>
      <c r="C240" s="650">
        <v>89301311</v>
      </c>
      <c r="D240" s="729" t="s">
        <v>2872</v>
      </c>
      <c r="E240" s="730" t="s">
        <v>1956</v>
      </c>
      <c r="F240" s="650" t="s">
        <v>1934</v>
      </c>
      <c r="G240" s="650" t="s">
        <v>2029</v>
      </c>
      <c r="H240" s="650" t="s">
        <v>577</v>
      </c>
      <c r="I240" s="650" t="s">
        <v>2030</v>
      </c>
      <c r="J240" s="650" t="s">
        <v>2033</v>
      </c>
      <c r="K240" s="650" t="s">
        <v>2034</v>
      </c>
      <c r="L240" s="651">
        <v>410</v>
      </c>
      <c r="M240" s="651">
        <v>6970</v>
      </c>
      <c r="N240" s="650">
        <v>17</v>
      </c>
      <c r="O240" s="731">
        <v>17</v>
      </c>
      <c r="P240" s="651">
        <v>6970</v>
      </c>
      <c r="Q240" s="666">
        <v>1</v>
      </c>
      <c r="R240" s="650">
        <v>17</v>
      </c>
      <c r="S240" s="666">
        <v>1</v>
      </c>
      <c r="T240" s="731">
        <v>17</v>
      </c>
      <c r="U240" s="689">
        <v>1</v>
      </c>
    </row>
    <row r="241" spans="1:21" ht="14.4" customHeight="1" x14ac:dyDescent="0.3">
      <c r="A241" s="649">
        <v>31</v>
      </c>
      <c r="B241" s="650" t="s">
        <v>576</v>
      </c>
      <c r="C241" s="650">
        <v>89301311</v>
      </c>
      <c r="D241" s="729" t="s">
        <v>2872</v>
      </c>
      <c r="E241" s="730" t="s">
        <v>1956</v>
      </c>
      <c r="F241" s="650" t="s">
        <v>1934</v>
      </c>
      <c r="G241" s="650" t="s">
        <v>2029</v>
      </c>
      <c r="H241" s="650" t="s">
        <v>577</v>
      </c>
      <c r="I241" s="650" t="s">
        <v>2035</v>
      </c>
      <c r="J241" s="650" t="s">
        <v>2036</v>
      </c>
      <c r="K241" s="650" t="s">
        <v>2037</v>
      </c>
      <c r="L241" s="651">
        <v>566</v>
      </c>
      <c r="M241" s="651">
        <v>566</v>
      </c>
      <c r="N241" s="650">
        <v>1</v>
      </c>
      <c r="O241" s="731">
        <v>1</v>
      </c>
      <c r="P241" s="651">
        <v>566</v>
      </c>
      <c r="Q241" s="666">
        <v>1</v>
      </c>
      <c r="R241" s="650">
        <v>1</v>
      </c>
      <c r="S241" s="666">
        <v>1</v>
      </c>
      <c r="T241" s="731">
        <v>1</v>
      </c>
      <c r="U241" s="689">
        <v>1</v>
      </c>
    </row>
    <row r="242" spans="1:21" ht="14.4" customHeight="1" x14ac:dyDescent="0.3">
      <c r="A242" s="649">
        <v>31</v>
      </c>
      <c r="B242" s="650" t="s">
        <v>576</v>
      </c>
      <c r="C242" s="650">
        <v>89301311</v>
      </c>
      <c r="D242" s="729" t="s">
        <v>2872</v>
      </c>
      <c r="E242" s="730" t="s">
        <v>1956</v>
      </c>
      <c r="F242" s="650" t="s">
        <v>1934</v>
      </c>
      <c r="G242" s="650" t="s">
        <v>2038</v>
      </c>
      <c r="H242" s="650" t="s">
        <v>577</v>
      </c>
      <c r="I242" s="650" t="s">
        <v>2039</v>
      </c>
      <c r="J242" s="650" t="s">
        <v>2040</v>
      </c>
      <c r="K242" s="650" t="s">
        <v>2041</v>
      </c>
      <c r="L242" s="651">
        <v>35.75</v>
      </c>
      <c r="M242" s="651">
        <v>1144</v>
      </c>
      <c r="N242" s="650">
        <v>32</v>
      </c>
      <c r="O242" s="731">
        <v>16</v>
      </c>
      <c r="P242" s="651">
        <v>1144</v>
      </c>
      <c r="Q242" s="666">
        <v>1</v>
      </c>
      <c r="R242" s="650">
        <v>32</v>
      </c>
      <c r="S242" s="666">
        <v>1</v>
      </c>
      <c r="T242" s="731">
        <v>16</v>
      </c>
      <c r="U242" s="689">
        <v>1</v>
      </c>
    </row>
    <row r="243" spans="1:21" ht="14.4" customHeight="1" x14ac:dyDescent="0.3">
      <c r="A243" s="649">
        <v>31</v>
      </c>
      <c r="B243" s="650" t="s">
        <v>576</v>
      </c>
      <c r="C243" s="650">
        <v>89301311</v>
      </c>
      <c r="D243" s="729" t="s">
        <v>2872</v>
      </c>
      <c r="E243" s="730" t="s">
        <v>1956</v>
      </c>
      <c r="F243" s="650" t="s">
        <v>1934</v>
      </c>
      <c r="G243" s="650" t="s">
        <v>2042</v>
      </c>
      <c r="H243" s="650" t="s">
        <v>577</v>
      </c>
      <c r="I243" s="650" t="s">
        <v>2043</v>
      </c>
      <c r="J243" s="650" t="s">
        <v>2044</v>
      </c>
      <c r="K243" s="650" t="s">
        <v>2045</v>
      </c>
      <c r="L243" s="651">
        <v>260</v>
      </c>
      <c r="M243" s="651">
        <v>520</v>
      </c>
      <c r="N243" s="650">
        <v>2</v>
      </c>
      <c r="O243" s="731">
        <v>1</v>
      </c>
      <c r="P243" s="651">
        <v>520</v>
      </c>
      <c r="Q243" s="666">
        <v>1</v>
      </c>
      <c r="R243" s="650">
        <v>2</v>
      </c>
      <c r="S243" s="666">
        <v>1</v>
      </c>
      <c r="T243" s="731">
        <v>1</v>
      </c>
      <c r="U243" s="689">
        <v>1</v>
      </c>
    </row>
    <row r="244" spans="1:21" ht="14.4" customHeight="1" x14ac:dyDescent="0.3">
      <c r="A244" s="649">
        <v>31</v>
      </c>
      <c r="B244" s="650" t="s">
        <v>576</v>
      </c>
      <c r="C244" s="650">
        <v>89301311</v>
      </c>
      <c r="D244" s="729" t="s">
        <v>2872</v>
      </c>
      <c r="E244" s="730" t="s">
        <v>1956</v>
      </c>
      <c r="F244" s="650" t="s">
        <v>1934</v>
      </c>
      <c r="G244" s="650" t="s">
        <v>2042</v>
      </c>
      <c r="H244" s="650" t="s">
        <v>577</v>
      </c>
      <c r="I244" s="650" t="s">
        <v>2046</v>
      </c>
      <c r="J244" s="650" t="s">
        <v>2047</v>
      </c>
      <c r="K244" s="650" t="s">
        <v>2048</v>
      </c>
      <c r="L244" s="651">
        <v>200</v>
      </c>
      <c r="M244" s="651">
        <v>6000</v>
      </c>
      <c r="N244" s="650">
        <v>30</v>
      </c>
      <c r="O244" s="731">
        <v>15</v>
      </c>
      <c r="P244" s="651">
        <v>6000</v>
      </c>
      <c r="Q244" s="666">
        <v>1</v>
      </c>
      <c r="R244" s="650">
        <v>30</v>
      </c>
      <c r="S244" s="666">
        <v>1</v>
      </c>
      <c r="T244" s="731">
        <v>15</v>
      </c>
      <c r="U244" s="689">
        <v>1</v>
      </c>
    </row>
    <row r="245" spans="1:21" ht="14.4" customHeight="1" x14ac:dyDescent="0.3">
      <c r="A245" s="649">
        <v>31</v>
      </c>
      <c r="B245" s="650" t="s">
        <v>576</v>
      </c>
      <c r="C245" s="650">
        <v>89301311</v>
      </c>
      <c r="D245" s="729" t="s">
        <v>2872</v>
      </c>
      <c r="E245" s="730" t="s">
        <v>1956</v>
      </c>
      <c r="F245" s="650" t="s">
        <v>1934</v>
      </c>
      <c r="G245" s="650" t="s">
        <v>2049</v>
      </c>
      <c r="H245" s="650" t="s">
        <v>577</v>
      </c>
      <c r="I245" s="650" t="s">
        <v>2050</v>
      </c>
      <c r="J245" s="650" t="s">
        <v>2051</v>
      </c>
      <c r="K245" s="650" t="s">
        <v>2052</v>
      </c>
      <c r="L245" s="651">
        <v>3000</v>
      </c>
      <c r="M245" s="651">
        <v>9000</v>
      </c>
      <c r="N245" s="650">
        <v>3</v>
      </c>
      <c r="O245" s="731">
        <v>3</v>
      </c>
      <c r="P245" s="651">
        <v>9000</v>
      </c>
      <c r="Q245" s="666">
        <v>1</v>
      </c>
      <c r="R245" s="650">
        <v>3</v>
      </c>
      <c r="S245" s="666">
        <v>1</v>
      </c>
      <c r="T245" s="731">
        <v>3</v>
      </c>
      <c r="U245" s="689">
        <v>1</v>
      </c>
    </row>
    <row r="246" spans="1:21" ht="14.4" customHeight="1" x14ac:dyDescent="0.3">
      <c r="A246" s="649">
        <v>31</v>
      </c>
      <c r="B246" s="650" t="s">
        <v>576</v>
      </c>
      <c r="C246" s="650">
        <v>89301311</v>
      </c>
      <c r="D246" s="729" t="s">
        <v>2872</v>
      </c>
      <c r="E246" s="730" t="s">
        <v>1956</v>
      </c>
      <c r="F246" s="650" t="s">
        <v>1934</v>
      </c>
      <c r="G246" s="650" t="s">
        <v>2049</v>
      </c>
      <c r="H246" s="650" t="s">
        <v>577</v>
      </c>
      <c r="I246" s="650" t="s">
        <v>2053</v>
      </c>
      <c r="J246" s="650" t="s">
        <v>2054</v>
      </c>
      <c r="K246" s="650" t="s">
        <v>2055</v>
      </c>
      <c r="L246" s="651">
        <v>199.5</v>
      </c>
      <c r="M246" s="651">
        <v>1197</v>
      </c>
      <c r="N246" s="650">
        <v>6</v>
      </c>
      <c r="O246" s="731">
        <v>6</v>
      </c>
      <c r="P246" s="651">
        <v>1197</v>
      </c>
      <c r="Q246" s="666">
        <v>1</v>
      </c>
      <c r="R246" s="650">
        <v>6</v>
      </c>
      <c r="S246" s="666">
        <v>1</v>
      </c>
      <c r="T246" s="731">
        <v>6</v>
      </c>
      <c r="U246" s="689">
        <v>1</v>
      </c>
    </row>
    <row r="247" spans="1:21" ht="14.4" customHeight="1" x14ac:dyDescent="0.3">
      <c r="A247" s="649">
        <v>31</v>
      </c>
      <c r="B247" s="650" t="s">
        <v>576</v>
      </c>
      <c r="C247" s="650">
        <v>89301311</v>
      </c>
      <c r="D247" s="729" t="s">
        <v>2872</v>
      </c>
      <c r="E247" s="730" t="s">
        <v>1956</v>
      </c>
      <c r="F247" s="650" t="s">
        <v>1934</v>
      </c>
      <c r="G247" s="650" t="s">
        <v>2049</v>
      </c>
      <c r="H247" s="650" t="s">
        <v>577</v>
      </c>
      <c r="I247" s="650" t="s">
        <v>2056</v>
      </c>
      <c r="J247" s="650" t="s">
        <v>2057</v>
      </c>
      <c r="K247" s="650" t="s">
        <v>2058</v>
      </c>
      <c r="L247" s="651">
        <v>492.18</v>
      </c>
      <c r="M247" s="651">
        <v>8859.2400000000016</v>
      </c>
      <c r="N247" s="650">
        <v>18</v>
      </c>
      <c r="O247" s="731">
        <v>18</v>
      </c>
      <c r="P247" s="651">
        <v>8859.2400000000016</v>
      </c>
      <c r="Q247" s="666">
        <v>1</v>
      </c>
      <c r="R247" s="650">
        <v>18</v>
      </c>
      <c r="S247" s="666">
        <v>1</v>
      </c>
      <c r="T247" s="731">
        <v>18</v>
      </c>
      <c r="U247" s="689">
        <v>1</v>
      </c>
    </row>
    <row r="248" spans="1:21" ht="14.4" customHeight="1" x14ac:dyDescent="0.3">
      <c r="A248" s="649">
        <v>31</v>
      </c>
      <c r="B248" s="650" t="s">
        <v>576</v>
      </c>
      <c r="C248" s="650">
        <v>89301311</v>
      </c>
      <c r="D248" s="729" t="s">
        <v>2872</v>
      </c>
      <c r="E248" s="730" t="s">
        <v>1956</v>
      </c>
      <c r="F248" s="650" t="s">
        <v>1934</v>
      </c>
      <c r="G248" s="650" t="s">
        <v>2049</v>
      </c>
      <c r="H248" s="650" t="s">
        <v>577</v>
      </c>
      <c r="I248" s="650" t="s">
        <v>2165</v>
      </c>
      <c r="J248" s="650" t="s">
        <v>2166</v>
      </c>
      <c r="K248" s="650" t="s">
        <v>2167</v>
      </c>
      <c r="L248" s="651">
        <v>2296.87</v>
      </c>
      <c r="M248" s="651">
        <v>2296.87</v>
      </c>
      <c r="N248" s="650">
        <v>1</v>
      </c>
      <c r="O248" s="731">
        <v>1</v>
      </c>
      <c r="P248" s="651">
        <v>2296.87</v>
      </c>
      <c r="Q248" s="666">
        <v>1</v>
      </c>
      <c r="R248" s="650">
        <v>1</v>
      </c>
      <c r="S248" s="666">
        <v>1</v>
      </c>
      <c r="T248" s="731">
        <v>1</v>
      </c>
      <c r="U248" s="689">
        <v>1</v>
      </c>
    </row>
    <row r="249" spans="1:21" ht="14.4" customHeight="1" x14ac:dyDescent="0.3">
      <c r="A249" s="649">
        <v>31</v>
      </c>
      <c r="B249" s="650" t="s">
        <v>576</v>
      </c>
      <c r="C249" s="650">
        <v>89301311</v>
      </c>
      <c r="D249" s="729" t="s">
        <v>2872</v>
      </c>
      <c r="E249" s="730" t="s">
        <v>1956</v>
      </c>
      <c r="F249" s="650" t="s">
        <v>1934</v>
      </c>
      <c r="G249" s="650" t="s">
        <v>2049</v>
      </c>
      <c r="H249" s="650" t="s">
        <v>577</v>
      </c>
      <c r="I249" s="650" t="s">
        <v>2111</v>
      </c>
      <c r="J249" s="650" t="s">
        <v>2112</v>
      </c>
      <c r="K249" s="650" t="s">
        <v>2113</v>
      </c>
      <c r="L249" s="651">
        <v>320.25</v>
      </c>
      <c r="M249" s="651">
        <v>320.25</v>
      </c>
      <c r="N249" s="650">
        <v>1</v>
      </c>
      <c r="O249" s="731">
        <v>1</v>
      </c>
      <c r="P249" s="651">
        <v>320.25</v>
      </c>
      <c r="Q249" s="666">
        <v>1</v>
      </c>
      <c r="R249" s="650">
        <v>1</v>
      </c>
      <c r="S249" s="666">
        <v>1</v>
      </c>
      <c r="T249" s="731">
        <v>1</v>
      </c>
      <c r="U249" s="689">
        <v>1</v>
      </c>
    </row>
    <row r="250" spans="1:21" ht="14.4" customHeight="1" x14ac:dyDescent="0.3">
      <c r="A250" s="649">
        <v>31</v>
      </c>
      <c r="B250" s="650" t="s">
        <v>576</v>
      </c>
      <c r="C250" s="650">
        <v>89301311</v>
      </c>
      <c r="D250" s="729" t="s">
        <v>2872</v>
      </c>
      <c r="E250" s="730" t="s">
        <v>1956</v>
      </c>
      <c r="F250" s="650" t="s">
        <v>1934</v>
      </c>
      <c r="G250" s="650" t="s">
        <v>2049</v>
      </c>
      <c r="H250" s="650" t="s">
        <v>577</v>
      </c>
      <c r="I250" s="650" t="s">
        <v>2059</v>
      </c>
      <c r="J250" s="650" t="s">
        <v>2060</v>
      </c>
      <c r="K250" s="650" t="s">
        <v>2061</v>
      </c>
      <c r="L250" s="651">
        <v>750</v>
      </c>
      <c r="M250" s="651">
        <v>750</v>
      </c>
      <c r="N250" s="650">
        <v>1</v>
      </c>
      <c r="O250" s="731">
        <v>1</v>
      </c>
      <c r="P250" s="651">
        <v>750</v>
      </c>
      <c r="Q250" s="666">
        <v>1</v>
      </c>
      <c r="R250" s="650">
        <v>1</v>
      </c>
      <c r="S250" s="666">
        <v>1</v>
      </c>
      <c r="T250" s="731">
        <v>1</v>
      </c>
      <c r="U250" s="689">
        <v>1</v>
      </c>
    </row>
    <row r="251" spans="1:21" ht="14.4" customHeight="1" x14ac:dyDescent="0.3">
      <c r="A251" s="649">
        <v>31</v>
      </c>
      <c r="B251" s="650" t="s">
        <v>576</v>
      </c>
      <c r="C251" s="650">
        <v>89301311</v>
      </c>
      <c r="D251" s="729" t="s">
        <v>2872</v>
      </c>
      <c r="E251" s="730" t="s">
        <v>1956</v>
      </c>
      <c r="F251" s="650" t="s">
        <v>1934</v>
      </c>
      <c r="G251" s="650" t="s">
        <v>2049</v>
      </c>
      <c r="H251" s="650" t="s">
        <v>577</v>
      </c>
      <c r="I251" s="650" t="s">
        <v>2064</v>
      </c>
      <c r="J251" s="650" t="s">
        <v>2065</v>
      </c>
      <c r="K251" s="650" t="s">
        <v>2066</v>
      </c>
      <c r="L251" s="651">
        <v>971.25</v>
      </c>
      <c r="M251" s="651">
        <v>5827.5</v>
      </c>
      <c r="N251" s="650">
        <v>6</v>
      </c>
      <c r="O251" s="731">
        <v>6</v>
      </c>
      <c r="P251" s="651">
        <v>5827.5</v>
      </c>
      <c r="Q251" s="666">
        <v>1</v>
      </c>
      <c r="R251" s="650">
        <v>6</v>
      </c>
      <c r="S251" s="666">
        <v>1</v>
      </c>
      <c r="T251" s="731">
        <v>6</v>
      </c>
      <c r="U251" s="689">
        <v>1</v>
      </c>
    </row>
    <row r="252" spans="1:21" ht="14.4" customHeight="1" x14ac:dyDescent="0.3">
      <c r="A252" s="649">
        <v>31</v>
      </c>
      <c r="B252" s="650" t="s">
        <v>576</v>
      </c>
      <c r="C252" s="650">
        <v>89301311</v>
      </c>
      <c r="D252" s="729" t="s">
        <v>2872</v>
      </c>
      <c r="E252" s="730" t="s">
        <v>1956</v>
      </c>
      <c r="F252" s="650" t="s">
        <v>1934</v>
      </c>
      <c r="G252" s="650" t="s">
        <v>2049</v>
      </c>
      <c r="H252" s="650" t="s">
        <v>577</v>
      </c>
      <c r="I252" s="650" t="s">
        <v>2067</v>
      </c>
      <c r="J252" s="650" t="s">
        <v>2068</v>
      </c>
      <c r="K252" s="650"/>
      <c r="L252" s="651">
        <v>500</v>
      </c>
      <c r="M252" s="651">
        <v>500</v>
      </c>
      <c r="N252" s="650">
        <v>1</v>
      </c>
      <c r="O252" s="731">
        <v>1</v>
      </c>
      <c r="P252" s="651">
        <v>500</v>
      </c>
      <c r="Q252" s="666">
        <v>1</v>
      </c>
      <c r="R252" s="650">
        <v>1</v>
      </c>
      <c r="S252" s="666">
        <v>1</v>
      </c>
      <c r="T252" s="731">
        <v>1</v>
      </c>
      <c r="U252" s="689">
        <v>1</v>
      </c>
    </row>
    <row r="253" spans="1:21" ht="14.4" customHeight="1" x14ac:dyDescent="0.3">
      <c r="A253" s="649">
        <v>31</v>
      </c>
      <c r="B253" s="650" t="s">
        <v>576</v>
      </c>
      <c r="C253" s="650">
        <v>89301311</v>
      </c>
      <c r="D253" s="729" t="s">
        <v>2872</v>
      </c>
      <c r="E253" s="730" t="s">
        <v>1956</v>
      </c>
      <c r="F253" s="650" t="s">
        <v>1934</v>
      </c>
      <c r="G253" s="650" t="s">
        <v>2049</v>
      </c>
      <c r="H253" s="650" t="s">
        <v>577</v>
      </c>
      <c r="I253" s="650" t="s">
        <v>2093</v>
      </c>
      <c r="J253" s="650" t="s">
        <v>2094</v>
      </c>
      <c r="K253" s="650" t="s">
        <v>2095</v>
      </c>
      <c r="L253" s="651">
        <v>349.12</v>
      </c>
      <c r="M253" s="651">
        <v>349.12</v>
      </c>
      <c r="N253" s="650">
        <v>1</v>
      </c>
      <c r="O253" s="731">
        <v>1</v>
      </c>
      <c r="P253" s="651">
        <v>349.12</v>
      </c>
      <c r="Q253" s="666">
        <v>1</v>
      </c>
      <c r="R253" s="650">
        <v>1</v>
      </c>
      <c r="S253" s="666">
        <v>1</v>
      </c>
      <c r="T253" s="731">
        <v>1</v>
      </c>
      <c r="U253" s="689">
        <v>1</v>
      </c>
    </row>
    <row r="254" spans="1:21" ht="14.4" customHeight="1" x14ac:dyDescent="0.3">
      <c r="A254" s="649">
        <v>31</v>
      </c>
      <c r="B254" s="650" t="s">
        <v>576</v>
      </c>
      <c r="C254" s="650">
        <v>89301311</v>
      </c>
      <c r="D254" s="729" t="s">
        <v>2872</v>
      </c>
      <c r="E254" s="730" t="s">
        <v>1956</v>
      </c>
      <c r="F254" s="650" t="s">
        <v>1934</v>
      </c>
      <c r="G254" s="650" t="s">
        <v>2049</v>
      </c>
      <c r="H254" s="650" t="s">
        <v>577</v>
      </c>
      <c r="I254" s="650" t="s">
        <v>2117</v>
      </c>
      <c r="J254" s="650" t="s">
        <v>2118</v>
      </c>
      <c r="K254" s="650" t="s">
        <v>2119</v>
      </c>
      <c r="L254" s="651">
        <v>855</v>
      </c>
      <c r="M254" s="651">
        <v>855</v>
      </c>
      <c r="N254" s="650">
        <v>1</v>
      </c>
      <c r="O254" s="731">
        <v>1</v>
      </c>
      <c r="P254" s="651">
        <v>855</v>
      </c>
      <c r="Q254" s="666">
        <v>1</v>
      </c>
      <c r="R254" s="650">
        <v>1</v>
      </c>
      <c r="S254" s="666">
        <v>1</v>
      </c>
      <c r="T254" s="731">
        <v>1</v>
      </c>
      <c r="U254" s="689">
        <v>1</v>
      </c>
    </row>
    <row r="255" spans="1:21" ht="14.4" customHeight="1" x14ac:dyDescent="0.3">
      <c r="A255" s="649">
        <v>31</v>
      </c>
      <c r="B255" s="650" t="s">
        <v>576</v>
      </c>
      <c r="C255" s="650">
        <v>89301311</v>
      </c>
      <c r="D255" s="729" t="s">
        <v>2872</v>
      </c>
      <c r="E255" s="730" t="s">
        <v>1957</v>
      </c>
      <c r="F255" s="650" t="s">
        <v>1932</v>
      </c>
      <c r="G255" s="650" t="s">
        <v>1959</v>
      </c>
      <c r="H255" s="650" t="s">
        <v>1100</v>
      </c>
      <c r="I255" s="650" t="s">
        <v>1191</v>
      </c>
      <c r="J255" s="650" t="s">
        <v>1192</v>
      </c>
      <c r="K255" s="650" t="s">
        <v>1193</v>
      </c>
      <c r="L255" s="651">
        <v>468.96</v>
      </c>
      <c r="M255" s="651">
        <v>937.92</v>
      </c>
      <c r="N255" s="650">
        <v>2</v>
      </c>
      <c r="O255" s="731">
        <v>0.5</v>
      </c>
      <c r="P255" s="651">
        <v>937.92</v>
      </c>
      <c r="Q255" s="666">
        <v>1</v>
      </c>
      <c r="R255" s="650">
        <v>2</v>
      </c>
      <c r="S255" s="666">
        <v>1</v>
      </c>
      <c r="T255" s="731">
        <v>0.5</v>
      </c>
      <c r="U255" s="689">
        <v>1</v>
      </c>
    </row>
    <row r="256" spans="1:21" ht="14.4" customHeight="1" x14ac:dyDescent="0.3">
      <c r="A256" s="649">
        <v>31</v>
      </c>
      <c r="B256" s="650" t="s">
        <v>576</v>
      </c>
      <c r="C256" s="650">
        <v>89301311</v>
      </c>
      <c r="D256" s="729" t="s">
        <v>2872</v>
      </c>
      <c r="E256" s="730" t="s">
        <v>1957</v>
      </c>
      <c r="F256" s="650" t="s">
        <v>1932</v>
      </c>
      <c r="G256" s="650" t="s">
        <v>1959</v>
      </c>
      <c r="H256" s="650" t="s">
        <v>1100</v>
      </c>
      <c r="I256" s="650" t="s">
        <v>1195</v>
      </c>
      <c r="J256" s="650" t="s">
        <v>1192</v>
      </c>
      <c r="K256" s="650" t="s">
        <v>1196</v>
      </c>
      <c r="L256" s="651">
        <v>625.29</v>
      </c>
      <c r="M256" s="651">
        <v>5002.32</v>
      </c>
      <c r="N256" s="650">
        <v>8</v>
      </c>
      <c r="O256" s="731">
        <v>4.5</v>
      </c>
      <c r="P256" s="651">
        <v>3751.74</v>
      </c>
      <c r="Q256" s="666">
        <v>0.75</v>
      </c>
      <c r="R256" s="650">
        <v>6</v>
      </c>
      <c r="S256" s="666">
        <v>0.75</v>
      </c>
      <c r="T256" s="731">
        <v>3</v>
      </c>
      <c r="U256" s="689">
        <v>0.66666666666666663</v>
      </c>
    </row>
    <row r="257" spans="1:21" ht="14.4" customHeight="1" x14ac:dyDescent="0.3">
      <c r="A257" s="649">
        <v>31</v>
      </c>
      <c r="B257" s="650" t="s">
        <v>576</v>
      </c>
      <c r="C257" s="650">
        <v>89301311</v>
      </c>
      <c r="D257" s="729" t="s">
        <v>2872</v>
      </c>
      <c r="E257" s="730" t="s">
        <v>1957</v>
      </c>
      <c r="F257" s="650" t="s">
        <v>1932</v>
      </c>
      <c r="G257" s="650" t="s">
        <v>1997</v>
      </c>
      <c r="H257" s="650" t="s">
        <v>1100</v>
      </c>
      <c r="I257" s="650" t="s">
        <v>1160</v>
      </c>
      <c r="J257" s="650" t="s">
        <v>1103</v>
      </c>
      <c r="K257" s="650" t="s">
        <v>1878</v>
      </c>
      <c r="L257" s="651">
        <v>48.31</v>
      </c>
      <c r="M257" s="651">
        <v>48.31</v>
      </c>
      <c r="N257" s="650">
        <v>1</v>
      </c>
      <c r="O257" s="731">
        <v>1</v>
      </c>
      <c r="P257" s="651"/>
      <c r="Q257" s="666">
        <v>0</v>
      </c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31</v>
      </c>
      <c r="B258" s="650" t="s">
        <v>576</v>
      </c>
      <c r="C258" s="650">
        <v>89301311</v>
      </c>
      <c r="D258" s="729" t="s">
        <v>2872</v>
      </c>
      <c r="E258" s="730" t="s">
        <v>1957</v>
      </c>
      <c r="F258" s="650" t="s">
        <v>1932</v>
      </c>
      <c r="G258" s="650" t="s">
        <v>2000</v>
      </c>
      <c r="H258" s="650" t="s">
        <v>577</v>
      </c>
      <c r="I258" s="650" t="s">
        <v>2202</v>
      </c>
      <c r="J258" s="650" t="s">
        <v>835</v>
      </c>
      <c r="K258" s="650" t="s">
        <v>2203</v>
      </c>
      <c r="L258" s="651">
        <v>0</v>
      </c>
      <c r="M258" s="651">
        <v>0</v>
      </c>
      <c r="N258" s="650">
        <v>6</v>
      </c>
      <c r="O258" s="731">
        <v>5.5</v>
      </c>
      <c r="P258" s="651"/>
      <c r="Q258" s="666"/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31</v>
      </c>
      <c r="B259" s="650" t="s">
        <v>576</v>
      </c>
      <c r="C259" s="650">
        <v>89301311</v>
      </c>
      <c r="D259" s="729" t="s">
        <v>2872</v>
      </c>
      <c r="E259" s="730" t="s">
        <v>1957</v>
      </c>
      <c r="F259" s="650" t="s">
        <v>1932</v>
      </c>
      <c r="G259" s="650" t="s">
        <v>2014</v>
      </c>
      <c r="H259" s="650" t="s">
        <v>577</v>
      </c>
      <c r="I259" s="650" t="s">
        <v>705</v>
      </c>
      <c r="J259" s="650" t="s">
        <v>2015</v>
      </c>
      <c r="K259" s="650" t="s">
        <v>2016</v>
      </c>
      <c r="L259" s="651">
        <v>0</v>
      </c>
      <c r="M259" s="651">
        <v>0</v>
      </c>
      <c r="N259" s="650">
        <v>11</v>
      </c>
      <c r="O259" s="731">
        <v>7.5</v>
      </c>
      <c r="P259" s="651">
        <v>0</v>
      </c>
      <c r="Q259" s="666"/>
      <c r="R259" s="650">
        <v>7</v>
      </c>
      <c r="S259" s="666">
        <v>0.63636363636363635</v>
      </c>
      <c r="T259" s="731">
        <v>4.5</v>
      </c>
      <c r="U259" s="689">
        <v>0.6</v>
      </c>
    </row>
    <row r="260" spans="1:21" ht="14.4" customHeight="1" x14ac:dyDescent="0.3">
      <c r="A260" s="649">
        <v>31</v>
      </c>
      <c r="B260" s="650" t="s">
        <v>576</v>
      </c>
      <c r="C260" s="650">
        <v>89301311</v>
      </c>
      <c r="D260" s="729" t="s">
        <v>2872</v>
      </c>
      <c r="E260" s="730" t="s">
        <v>1958</v>
      </c>
      <c r="F260" s="650" t="s">
        <v>1932</v>
      </c>
      <c r="G260" s="650" t="s">
        <v>1962</v>
      </c>
      <c r="H260" s="650" t="s">
        <v>577</v>
      </c>
      <c r="I260" s="650" t="s">
        <v>890</v>
      </c>
      <c r="J260" s="650" t="s">
        <v>1963</v>
      </c>
      <c r="K260" s="650" t="s">
        <v>1964</v>
      </c>
      <c r="L260" s="651">
        <v>0</v>
      </c>
      <c r="M260" s="651">
        <v>0</v>
      </c>
      <c r="N260" s="650">
        <v>2</v>
      </c>
      <c r="O260" s="731">
        <v>1</v>
      </c>
      <c r="P260" s="651">
        <v>0</v>
      </c>
      <c r="Q260" s="666"/>
      <c r="R260" s="650">
        <v>1</v>
      </c>
      <c r="S260" s="666">
        <v>0.5</v>
      </c>
      <c r="T260" s="731">
        <v>0.5</v>
      </c>
      <c r="U260" s="689">
        <v>0.5</v>
      </c>
    </row>
    <row r="261" spans="1:21" ht="14.4" customHeight="1" x14ac:dyDescent="0.3">
      <c r="A261" s="649">
        <v>31</v>
      </c>
      <c r="B261" s="650" t="s">
        <v>576</v>
      </c>
      <c r="C261" s="650">
        <v>89301311</v>
      </c>
      <c r="D261" s="729" t="s">
        <v>2872</v>
      </c>
      <c r="E261" s="730" t="s">
        <v>1958</v>
      </c>
      <c r="F261" s="650" t="s">
        <v>1932</v>
      </c>
      <c r="G261" s="650" t="s">
        <v>1965</v>
      </c>
      <c r="H261" s="650" t="s">
        <v>577</v>
      </c>
      <c r="I261" s="650" t="s">
        <v>1240</v>
      </c>
      <c r="J261" s="650" t="s">
        <v>1855</v>
      </c>
      <c r="K261" s="650" t="s">
        <v>1856</v>
      </c>
      <c r="L261" s="651">
        <v>333.31</v>
      </c>
      <c r="M261" s="651">
        <v>333.31</v>
      </c>
      <c r="N261" s="650">
        <v>1</v>
      </c>
      <c r="O261" s="731">
        <v>1</v>
      </c>
      <c r="P261" s="651">
        <v>333.31</v>
      </c>
      <c r="Q261" s="666">
        <v>1</v>
      </c>
      <c r="R261" s="650">
        <v>1</v>
      </c>
      <c r="S261" s="666">
        <v>1</v>
      </c>
      <c r="T261" s="731">
        <v>1</v>
      </c>
      <c r="U261" s="689">
        <v>1</v>
      </c>
    </row>
    <row r="262" spans="1:21" ht="14.4" customHeight="1" x14ac:dyDescent="0.3">
      <c r="A262" s="649">
        <v>31</v>
      </c>
      <c r="B262" s="650" t="s">
        <v>576</v>
      </c>
      <c r="C262" s="650">
        <v>89301311</v>
      </c>
      <c r="D262" s="729" t="s">
        <v>2872</v>
      </c>
      <c r="E262" s="730" t="s">
        <v>1958</v>
      </c>
      <c r="F262" s="650" t="s">
        <v>1932</v>
      </c>
      <c r="G262" s="650" t="s">
        <v>1965</v>
      </c>
      <c r="H262" s="650" t="s">
        <v>577</v>
      </c>
      <c r="I262" s="650" t="s">
        <v>1268</v>
      </c>
      <c r="J262" s="650" t="s">
        <v>1859</v>
      </c>
      <c r="K262" s="650" t="s">
        <v>1860</v>
      </c>
      <c r="L262" s="651">
        <v>333.31</v>
      </c>
      <c r="M262" s="651">
        <v>999.93000000000006</v>
      </c>
      <c r="N262" s="650">
        <v>3</v>
      </c>
      <c r="O262" s="731">
        <v>2</v>
      </c>
      <c r="P262" s="651">
        <v>666.62</v>
      </c>
      <c r="Q262" s="666">
        <v>0.66666666666666663</v>
      </c>
      <c r="R262" s="650">
        <v>2</v>
      </c>
      <c r="S262" s="666">
        <v>0.66666666666666663</v>
      </c>
      <c r="T262" s="731">
        <v>1</v>
      </c>
      <c r="U262" s="689">
        <v>0.5</v>
      </c>
    </row>
    <row r="263" spans="1:21" ht="14.4" customHeight="1" x14ac:dyDescent="0.3">
      <c r="A263" s="649">
        <v>31</v>
      </c>
      <c r="B263" s="650" t="s">
        <v>576</v>
      </c>
      <c r="C263" s="650">
        <v>89301311</v>
      </c>
      <c r="D263" s="729" t="s">
        <v>2872</v>
      </c>
      <c r="E263" s="730" t="s">
        <v>1958</v>
      </c>
      <c r="F263" s="650" t="s">
        <v>1932</v>
      </c>
      <c r="G263" s="650" t="s">
        <v>1965</v>
      </c>
      <c r="H263" s="650" t="s">
        <v>577</v>
      </c>
      <c r="I263" s="650" t="s">
        <v>2204</v>
      </c>
      <c r="J263" s="650" t="s">
        <v>2205</v>
      </c>
      <c r="K263" s="650" t="s">
        <v>2206</v>
      </c>
      <c r="L263" s="651">
        <v>0</v>
      </c>
      <c r="M263" s="651">
        <v>0</v>
      </c>
      <c r="N263" s="650">
        <v>2</v>
      </c>
      <c r="O263" s="731">
        <v>0.5</v>
      </c>
      <c r="P263" s="651"/>
      <c r="Q263" s="666"/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31</v>
      </c>
      <c r="B264" s="650" t="s">
        <v>576</v>
      </c>
      <c r="C264" s="650">
        <v>89301311</v>
      </c>
      <c r="D264" s="729" t="s">
        <v>2872</v>
      </c>
      <c r="E264" s="730" t="s">
        <v>1958</v>
      </c>
      <c r="F264" s="650" t="s">
        <v>1932</v>
      </c>
      <c r="G264" s="650" t="s">
        <v>1969</v>
      </c>
      <c r="H264" s="650" t="s">
        <v>1100</v>
      </c>
      <c r="I264" s="650" t="s">
        <v>1309</v>
      </c>
      <c r="J264" s="650" t="s">
        <v>1310</v>
      </c>
      <c r="K264" s="650" t="s">
        <v>1864</v>
      </c>
      <c r="L264" s="651">
        <v>184.22</v>
      </c>
      <c r="M264" s="651">
        <v>184.22</v>
      </c>
      <c r="N264" s="650">
        <v>1</v>
      </c>
      <c r="O264" s="731">
        <v>0.5</v>
      </c>
      <c r="P264" s="651"/>
      <c r="Q264" s="666">
        <v>0</v>
      </c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31</v>
      </c>
      <c r="B265" s="650" t="s">
        <v>576</v>
      </c>
      <c r="C265" s="650">
        <v>89301311</v>
      </c>
      <c r="D265" s="729" t="s">
        <v>2872</v>
      </c>
      <c r="E265" s="730" t="s">
        <v>1958</v>
      </c>
      <c r="F265" s="650" t="s">
        <v>1932</v>
      </c>
      <c r="G265" s="650" t="s">
        <v>1972</v>
      </c>
      <c r="H265" s="650" t="s">
        <v>1100</v>
      </c>
      <c r="I265" s="650" t="s">
        <v>1313</v>
      </c>
      <c r="J265" s="650" t="s">
        <v>1314</v>
      </c>
      <c r="K265" s="650" t="s">
        <v>1864</v>
      </c>
      <c r="L265" s="651">
        <v>69.86</v>
      </c>
      <c r="M265" s="651">
        <v>69.86</v>
      </c>
      <c r="N265" s="650">
        <v>1</v>
      </c>
      <c r="O265" s="731">
        <v>0.5</v>
      </c>
      <c r="P265" s="651">
        <v>69.86</v>
      </c>
      <c r="Q265" s="666">
        <v>1</v>
      </c>
      <c r="R265" s="650">
        <v>1</v>
      </c>
      <c r="S265" s="666">
        <v>1</v>
      </c>
      <c r="T265" s="731">
        <v>0.5</v>
      </c>
      <c r="U265" s="689">
        <v>1</v>
      </c>
    </row>
    <row r="266" spans="1:21" ht="14.4" customHeight="1" x14ac:dyDescent="0.3">
      <c r="A266" s="649">
        <v>31</v>
      </c>
      <c r="B266" s="650" t="s">
        <v>576</v>
      </c>
      <c r="C266" s="650">
        <v>89301311</v>
      </c>
      <c r="D266" s="729" t="s">
        <v>2872</v>
      </c>
      <c r="E266" s="730" t="s">
        <v>1958</v>
      </c>
      <c r="F266" s="650" t="s">
        <v>1932</v>
      </c>
      <c r="G266" s="650" t="s">
        <v>2207</v>
      </c>
      <c r="H266" s="650" t="s">
        <v>577</v>
      </c>
      <c r="I266" s="650" t="s">
        <v>2208</v>
      </c>
      <c r="J266" s="650" t="s">
        <v>2209</v>
      </c>
      <c r="K266" s="650" t="s">
        <v>2210</v>
      </c>
      <c r="L266" s="651">
        <v>81.77</v>
      </c>
      <c r="M266" s="651">
        <v>81.77</v>
      </c>
      <c r="N266" s="650">
        <v>1</v>
      </c>
      <c r="O266" s="731">
        <v>0.5</v>
      </c>
      <c r="P266" s="651">
        <v>81.77</v>
      </c>
      <c r="Q266" s="666">
        <v>1</v>
      </c>
      <c r="R266" s="650">
        <v>1</v>
      </c>
      <c r="S266" s="666">
        <v>1</v>
      </c>
      <c r="T266" s="731">
        <v>0.5</v>
      </c>
      <c r="U266" s="689">
        <v>1</v>
      </c>
    </row>
    <row r="267" spans="1:21" ht="14.4" customHeight="1" x14ac:dyDescent="0.3">
      <c r="A267" s="649">
        <v>31</v>
      </c>
      <c r="B267" s="650" t="s">
        <v>576</v>
      </c>
      <c r="C267" s="650">
        <v>89301311</v>
      </c>
      <c r="D267" s="729" t="s">
        <v>2872</v>
      </c>
      <c r="E267" s="730" t="s">
        <v>1958</v>
      </c>
      <c r="F267" s="650" t="s">
        <v>1932</v>
      </c>
      <c r="G267" s="650" t="s">
        <v>2211</v>
      </c>
      <c r="H267" s="650" t="s">
        <v>577</v>
      </c>
      <c r="I267" s="650" t="s">
        <v>2212</v>
      </c>
      <c r="J267" s="650" t="s">
        <v>1753</v>
      </c>
      <c r="K267" s="650" t="s">
        <v>2213</v>
      </c>
      <c r="L267" s="651">
        <v>0</v>
      </c>
      <c r="M267" s="651">
        <v>0</v>
      </c>
      <c r="N267" s="650">
        <v>2</v>
      </c>
      <c r="O267" s="731">
        <v>0.5</v>
      </c>
      <c r="P267" s="651">
        <v>0</v>
      </c>
      <c r="Q267" s="666"/>
      <c r="R267" s="650">
        <v>2</v>
      </c>
      <c r="S267" s="666">
        <v>1</v>
      </c>
      <c r="T267" s="731">
        <v>0.5</v>
      </c>
      <c r="U267" s="689">
        <v>1</v>
      </c>
    </row>
    <row r="268" spans="1:21" ht="14.4" customHeight="1" x14ac:dyDescent="0.3">
      <c r="A268" s="649">
        <v>31</v>
      </c>
      <c r="B268" s="650" t="s">
        <v>576</v>
      </c>
      <c r="C268" s="650">
        <v>89301311</v>
      </c>
      <c r="D268" s="729" t="s">
        <v>2872</v>
      </c>
      <c r="E268" s="730" t="s">
        <v>1958</v>
      </c>
      <c r="F268" s="650" t="s">
        <v>1932</v>
      </c>
      <c r="G268" s="650" t="s">
        <v>1983</v>
      </c>
      <c r="H268" s="650" t="s">
        <v>577</v>
      </c>
      <c r="I268" s="650" t="s">
        <v>1984</v>
      </c>
      <c r="J268" s="650" t="s">
        <v>1985</v>
      </c>
      <c r="K268" s="650"/>
      <c r="L268" s="651">
        <v>0</v>
      </c>
      <c r="M268" s="651">
        <v>0</v>
      </c>
      <c r="N268" s="650">
        <v>7</v>
      </c>
      <c r="O268" s="731">
        <v>5</v>
      </c>
      <c r="P268" s="651">
        <v>0</v>
      </c>
      <c r="Q268" s="666"/>
      <c r="R268" s="650">
        <v>5</v>
      </c>
      <c r="S268" s="666">
        <v>0.7142857142857143</v>
      </c>
      <c r="T268" s="731">
        <v>3.5</v>
      </c>
      <c r="U268" s="689">
        <v>0.7</v>
      </c>
    </row>
    <row r="269" spans="1:21" ht="14.4" customHeight="1" x14ac:dyDescent="0.3">
      <c r="A269" s="649">
        <v>31</v>
      </c>
      <c r="B269" s="650" t="s">
        <v>576</v>
      </c>
      <c r="C269" s="650">
        <v>89301311</v>
      </c>
      <c r="D269" s="729" t="s">
        <v>2872</v>
      </c>
      <c r="E269" s="730" t="s">
        <v>1958</v>
      </c>
      <c r="F269" s="650" t="s">
        <v>1932</v>
      </c>
      <c r="G269" s="650" t="s">
        <v>1988</v>
      </c>
      <c r="H269" s="650" t="s">
        <v>577</v>
      </c>
      <c r="I269" s="650" t="s">
        <v>800</v>
      </c>
      <c r="J269" s="650" t="s">
        <v>801</v>
      </c>
      <c r="K269" s="650" t="s">
        <v>2102</v>
      </c>
      <c r="L269" s="651">
        <v>0</v>
      </c>
      <c r="M269" s="651">
        <v>0</v>
      </c>
      <c r="N269" s="650">
        <v>1</v>
      </c>
      <c r="O269" s="731">
        <v>1</v>
      </c>
      <c r="P269" s="651"/>
      <c r="Q269" s="666"/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31</v>
      </c>
      <c r="B270" s="650" t="s">
        <v>576</v>
      </c>
      <c r="C270" s="650">
        <v>89301311</v>
      </c>
      <c r="D270" s="729" t="s">
        <v>2872</v>
      </c>
      <c r="E270" s="730" t="s">
        <v>1958</v>
      </c>
      <c r="F270" s="650" t="s">
        <v>1932</v>
      </c>
      <c r="G270" s="650" t="s">
        <v>1988</v>
      </c>
      <c r="H270" s="650" t="s">
        <v>577</v>
      </c>
      <c r="I270" s="650" t="s">
        <v>1989</v>
      </c>
      <c r="J270" s="650" t="s">
        <v>801</v>
      </c>
      <c r="K270" s="650" t="s">
        <v>1990</v>
      </c>
      <c r="L270" s="651">
        <v>0</v>
      </c>
      <c r="M270" s="651">
        <v>0</v>
      </c>
      <c r="N270" s="650">
        <v>2</v>
      </c>
      <c r="O270" s="731">
        <v>1</v>
      </c>
      <c r="P270" s="651">
        <v>0</v>
      </c>
      <c r="Q270" s="666"/>
      <c r="R270" s="650">
        <v>2</v>
      </c>
      <c r="S270" s="666">
        <v>1</v>
      </c>
      <c r="T270" s="731">
        <v>1</v>
      </c>
      <c r="U270" s="689">
        <v>1</v>
      </c>
    </row>
    <row r="271" spans="1:21" ht="14.4" customHeight="1" x14ac:dyDescent="0.3">
      <c r="A271" s="649">
        <v>31</v>
      </c>
      <c r="B271" s="650" t="s">
        <v>576</v>
      </c>
      <c r="C271" s="650">
        <v>89301311</v>
      </c>
      <c r="D271" s="729" t="s">
        <v>2872</v>
      </c>
      <c r="E271" s="730" t="s">
        <v>1958</v>
      </c>
      <c r="F271" s="650" t="s">
        <v>1932</v>
      </c>
      <c r="G271" s="650" t="s">
        <v>1991</v>
      </c>
      <c r="H271" s="650" t="s">
        <v>1100</v>
      </c>
      <c r="I271" s="650" t="s">
        <v>1323</v>
      </c>
      <c r="J271" s="650" t="s">
        <v>1324</v>
      </c>
      <c r="K271" s="650" t="s">
        <v>1325</v>
      </c>
      <c r="L271" s="651">
        <v>154.01</v>
      </c>
      <c r="M271" s="651">
        <v>2002.1299999999999</v>
      </c>
      <c r="N271" s="650">
        <v>13</v>
      </c>
      <c r="O271" s="731">
        <v>5</v>
      </c>
      <c r="P271" s="651">
        <v>2002.1299999999999</v>
      </c>
      <c r="Q271" s="666">
        <v>1</v>
      </c>
      <c r="R271" s="650">
        <v>13</v>
      </c>
      <c r="S271" s="666">
        <v>1</v>
      </c>
      <c r="T271" s="731">
        <v>5</v>
      </c>
      <c r="U271" s="689">
        <v>1</v>
      </c>
    </row>
    <row r="272" spans="1:21" ht="14.4" customHeight="1" x14ac:dyDescent="0.3">
      <c r="A272" s="649">
        <v>31</v>
      </c>
      <c r="B272" s="650" t="s">
        <v>576</v>
      </c>
      <c r="C272" s="650">
        <v>89301311</v>
      </c>
      <c r="D272" s="729" t="s">
        <v>2872</v>
      </c>
      <c r="E272" s="730" t="s">
        <v>1958</v>
      </c>
      <c r="F272" s="650" t="s">
        <v>1932</v>
      </c>
      <c r="G272" s="650" t="s">
        <v>2123</v>
      </c>
      <c r="H272" s="650" t="s">
        <v>577</v>
      </c>
      <c r="I272" s="650" t="s">
        <v>1232</v>
      </c>
      <c r="J272" s="650" t="s">
        <v>1233</v>
      </c>
      <c r="K272" s="650" t="s">
        <v>2124</v>
      </c>
      <c r="L272" s="651">
        <v>31.54</v>
      </c>
      <c r="M272" s="651">
        <v>31.54</v>
      </c>
      <c r="N272" s="650">
        <v>1</v>
      </c>
      <c r="O272" s="731">
        <v>0.5</v>
      </c>
      <c r="P272" s="651">
        <v>31.54</v>
      </c>
      <c r="Q272" s="666">
        <v>1</v>
      </c>
      <c r="R272" s="650">
        <v>1</v>
      </c>
      <c r="S272" s="666">
        <v>1</v>
      </c>
      <c r="T272" s="731">
        <v>0.5</v>
      </c>
      <c r="U272" s="689">
        <v>1</v>
      </c>
    </row>
    <row r="273" spans="1:21" ht="14.4" customHeight="1" x14ac:dyDescent="0.3">
      <c r="A273" s="649">
        <v>31</v>
      </c>
      <c r="B273" s="650" t="s">
        <v>576</v>
      </c>
      <c r="C273" s="650">
        <v>89301311</v>
      </c>
      <c r="D273" s="729" t="s">
        <v>2872</v>
      </c>
      <c r="E273" s="730" t="s">
        <v>1958</v>
      </c>
      <c r="F273" s="650" t="s">
        <v>1932</v>
      </c>
      <c r="G273" s="650" t="s">
        <v>1959</v>
      </c>
      <c r="H273" s="650" t="s">
        <v>1100</v>
      </c>
      <c r="I273" s="650" t="s">
        <v>1195</v>
      </c>
      <c r="J273" s="650" t="s">
        <v>1192</v>
      </c>
      <c r="K273" s="650" t="s">
        <v>1196</v>
      </c>
      <c r="L273" s="651">
        <v>625.29</v>
      </c>
      <c r="M273" s="651">
        <v>44395.590000000004</v>
      </c>
      <c r="N273" s="650">
        <v>71</v>
      </c>
      <c r="O273" s="731">
        <v>21</v>
      </c>
      <c r="P273" s="651">
        <v>31264.500000000004</v>
      </c>
      <c r="Q273" s="666">
        <v>0.70422535211267612</v>
      </c>
      <c r="R273" s="650">
        <v>50</v>
      </c>
      <c r="S273" s="666">
        <v>0.70422535211267601</v>
      </c>
      <c r="T273" s="731">
        <v>15</v>
      </c>
      <c r="U273" s="689">
        <v>0.7142857142857143</v>
      </c>
    </row>
    <row r="274" spans="1:21" ht="14.4" customHeight="1" x14ac:dyDescent="0.3">
      <c r="A274" s="649">
        <v>31</v>
      </c>
      <c r="B274" s="650" t="s">
        <v>576</v>
      </c>
      <c r="C274" s="650">
        <v>89301311</v>
      </c>
      <c r="D274" s="729" t="s">
        <v>2872</v>
      </c>
      <c r="E274" s="730" t="s">
        <v>1958</v>
      </c>
      <c r="F274" s="650" t="s">
        <v>1932</v>
      </c>
      <c r="G274" s="650" t="s">
        <v>1959</v>
      </c>
      <c r="H274" s="650" t="s">
        <v>1100</v>
      </c>
      <c r="I274" s="650" t="s">
        <v>1638</v>
      </c>
      <c r="J274" s="650" t="s">
        <v>1192</v>
      </c>
      <c r="K274" s="650" t="s">
        <v>1639</v>
      </c>
      <c r="L274" s="651">
        <v>937.93</v>
      </c>
      <c r="M274" s="651">
        <v>18758.599999999999</v>
      </c>
      <c r="N274" s="650">
        <v>20</v>
      </c>
      <c r="O274" s="731">
        <v>4.5</v>
      </c>
      <c r="P274" s="651">
        <v>7503.44</v>
      </c>
      <c r="Q274" s="666">
        <v>0.4</v>
      </c>
      <c r="R274" s="650">
        <v>8</v>
      </c>
      <c r="S274" s="666">
        <v>0.4</v>
      </c>
      <c r="T274" s="731">
        <v>2</v>
      </c>
      <c r="U274" s="689">
        <v>0.44444444444444442</v>
      </c>
    </row>
    <row r="275" spans="1:21" ht="14.4" customHeight="1" x14ac:dyDescent="0.3">
      <c r="A275" s="649">
        <v>31</v>
      </c>
      <c r="B275" s="650" t="s">
        <v>576</v>
      </c>
      <c r="C275" s="650">
        <v>89301311</v>
      </c>
      <c r="D275" s="729" t="s">
        <v>2872</v>
      </c>
      <c r="E275" s="730" t="s">
        <v>1958</v>
      </c>
      <c r="F275" s="650" t="s">
        <v>1932</v>
      </c>
      <c r="G275" s="650" t="s">
        <v>1959</v>
      </c>
      <c r="H275" s="650" t="s">
        <v>1100</v>
      </c>
      <c r="I275" s="650" t="s">
        <v>2074</v>
      </c>
      <c r="J275" s="650" t="s">
        <v>1192</v>
      </c>
      <c r="K275" s="650" t="s">
        <v>2075</v>
      </c>
      <c r="L275" s="651">
        <v>1166.47</v>
      </c>
      <c r="M275" s="651">
        <v>8165.2900000000009</v>
      </c>
      <c r="N275" s="650">
        <v>7</v>
      </c>
      <c r="O275" s="731">
        <v>3</v>
      </c>
      <c r="P275" s="651">
        <v>5832.35</v>
      </c>
      <c r="Q275" s="666">
        <v>0.7142857142857143</v>
      </c>
      <c r="R275" s="650">
        <v>5</v>
      </c>
      <c r="S275" s="666">
        <v>0.7142857142857143</v>
      </c>
      <c r="T275" s="731">
        <v>2</v>
      </c>
      <c r="U275" s="689">
        <v>0.66666666666666663</v>
      </c>
    </row>
    <row r="276" spans="1:21" ht="14.4" customHeight="1" x14ac:dyDescent="0.3">
      <c r="A276" s="649">
        <v>31</v>
      </c>
      <c r="B276" s="650" t="s">
        <v>576</v>
      </c>
      <c r="C276" s="650">
        <v>89301311</v>
      </c>
      <c r="D276" s="729" t="s">
        <v>2872</v>
      </c>
      <c r="E276" s="730" t="s">
        <v>1958</v>
      </c>
      <c r="F276" s="650" t="s">
        <v>1932</v>
      </c>
      <c r="G276" s="650" t="s">
        <v>1997</v>
      </c>
      <c r="H276" s="650" t="s">
        <v>1100</v>
      </c>
      <c r="I276" s="650" t="s">
        <v>1160</v>
      </c>
      <c r="J276" s="650" t="s">
        <v>1103</v>
      </c>
      <c r="K276" s="650" t="s">
        <v>1878</v>
      </c>
      <c r="L276" s="651">
        <v>48.31</v>
      </c>
      <c r="M276" s="651">
        <v>96.62</v>
      </c>
      <c r="N276" s="650">
        <v>2</v>
      </c>
      <c r="O276" s="731">
        <v>1</v>
      </c>
      <c r="P276" s="651">
        <v>96.62</v>
      </c>
      <c r="Q276" s="666">
        <v>1</v>
      </c>
      <c r="R276" s="650">
        <v>2</v>
      </c>
      <c r="S276" s="666">
        <v>1</v>
      </c>
      <c r="T276" s="731">
        <v>1</v>
      </c>
      <c r="U276" s="689">
        <v>1</v>
      </c>
    </row>
    <row r="277" spans="1:21" ht="14.4" customHeight="1" x14ac:dyDescent="0.3">
      <c r="A277" s="649">
        <v>31</v>
      </c>
      <c r="B277" s="650" t="s">
        <v>576</v>
      </c>
      <c r="C277" s="650">
        <v>89301311</v>
      </c>
      <c r="D277" s="729" t="s">
        <v>2872</v>
      </c>
      <c r="E277" s="730" t="s">
        <v>1958</v>
      </c>
      <c r="F277" s="650" t="s">
        <v>1932</v>
      </c>
      <c r="G277" s="650" t="s">
        <v>1997</v>
      </c>
      <c r="H277" s="650" t="s">
        <v>1100</v>
      </c>
      <c r="I277" s="650" t="s">
        <v>1102</v>
      </c>
      <c r="J277" s="650" t="s">
        <v>1103</v>
      </c>
      <c r="K277" s="650" t="s">
        <v>1879</v>
      </c>
      <c r="L277" s="651">
        <v>96.63</v>
      </c>
      <c r="M277" s="651">
        <v>2415.75</v>
      </c>
      <c r="N277" s="650">
        <v>25</v>
      </c>
      <c r="O277" s="731">
        <v>18</v>
      </c>
      <c r="P277" s="651">
        <v>1256.19</v>
      </c>
      <c r="Q277" s="666">
        <v>0.52</v>
      </c>
      <c r="R277" s="650">
        <v>13</v>
      </c>
      <c r="S277" s="666">
        <v>0.52</v>
      </c>
      <c r="T277" s="731">
        <v>9</v>
      </c>
      <c r="U277" s="689">
        <v>0.5</v>
      </c>
    </row>
    <row r="278" spans="1:21" ht="14.4" customHeight="1" x14ac:dyDescent="0.3">
      <c r="A278" s="649">
        <v>31</v>
      </c>
      <c r="B278" s="650" t="s">
        <v>576</v>
      </c>
      <c r="C278" s="650">
        <v>89301311</v>
      </c>
      <c r="D278" s="729" t="s">
        <v>2872</v>
      </c>
      <c r="E278" s="730" t="s">
        <v>1958</v>
      </c>
      <c r="F278" s="650" t="s">
        <v>1932</v>
      </c>
      <c r="G278" s="650" t="s">
        <v>2003</v>
      </c>
      <c r="H278" s="650" t="s">
        <v>577</v>
      </c>
      <c r="I278" s="650" t="s">
        <v>2214</v>
      </c>
      <c r="J278" s="650" t="s">
        <v>2005</v>
      </c>
      <c r="K278" s="650" t="s">
        <v>2006</v>
      </c>
      <c r="L278" s="651">
        <v>28.74</v>
      </c>
      <c r="M278" s="651">
        <v>28.74</v>
      </c>
      <c r="N278" s="650">
        <v>1</v>
      </c>
      <c r="O278" s="731">
        <v>0.5</v>
      </c>
      <c r="P278" s="651">
        <v>28.74</v>
      </c>
      <c r="Q278" s="666">
        <v>1</v>
      </c>
      <c r="R278" s="650">
        <v>1</v>
      </c>
      <c r="S278" s="666">
        <v>1</v>
      </c>
      <c r="T278" s="731">
        <v>0.5</v>
      </c>
      <c r="U278" s="689">
        <v>1</v>
      </c>
    </row>
    <row r="279" spans="1:21" ht="14.4" customHeight="1" x14ac:dyDescent="0.3">
      <c r="A279" s="649">
        <v>31</v>
      </c>
      <c r="B279" s="650" t="s">
        <v>576</v>
      </c>
      <c r="C279" s="650">
        <v>89301311</v>
      </c>
      <c r="D279" s="729" t="s">
        <v>2872</v>
      </c>
      <c r="E279" s="730" t="s">
        <v>1958</v>
      </c>
      <c r="F279" s="650" t="s">
        <v>1932</v>
      </c>
      <c r="G279" s="650" t="s">
        <v>2003</v>
      </c>
      <c r="H279" s="650" t="s">
        <v>577</v>
      </c>
      <c r="I279" s="650" t="s">
        <v>2004</v>
      </c>
      <c r="J279" s="650" t="s">
        <v>2005</v>
      </c>
      <c r="K279" s="650" t="s">
        <v>2006</v>
      </c>
      <c r="L279" s="651">
        <v>28.74</v>
      </c>
      <c r="M279" s="651">
        <v>114.96</v>
      </c>
      <c r="N279" s="650">
        <v>4</v>
      </c>
      <c r="O279" s="731">
        <v>3</v>
      </c>
      <c r="P279" s="651">
        <v>114.96</v>
      </c>
      <c r="Q279" s="666">
        <v>1</v>
      </c>
      <c r="R279" s="650">
        <v>4</v>
      </c>
      <c r="S279" s="666">
        <v>1</v>
      </c>
      <c r="T279" s="731">
        <v>3</v>
      </c>
      <c r="U279" s="689">
        <v>1</v>
      </c>
    </row>
    <row r="280" spans="1:21" ht="14.4" customHeight="1" x14ac:dyDescent="0.3">
      <c r="A280" s="649">
        <v>31</v>
      </c>
      <c r="B280" s="650" t="s">
        <v>576</v>
      </c>
      <c r="C280" s="650">
        <v>89301311</v>
      </c>
      <c r="D280" s="729" t="s">
        <v>2872</v>
      </c>
      <c r="E280" s="730" t="s">
        <v>1958</v>
      </c>
      <c r="F280" s="650" t="s">
        <v>1932</v>
      </c>
      <c r="G280" s="650" t="s">
        <v>2011</v>
      </c>
      <c r="H280" s="650" t="s">
        <v>577</v>
      </c>
      <c r="I280" s="650" t="s">
        <v>2012</v>
      </c>
      <c r="J280" s="650" t="s">
        <v>824</v>
      </c>
      <c r="K280" s="650" t="s">
        <v>2013</v>
      </c>
      <c r="L280" s="651">
        <v>112.13</v>
      </c>
      <c r="M280" s="651">
        <v>112.13</v>
      </c>
      <c r="N280" s="650">
        <v>1</v>
      </c>
      <c r="O280" s="731">
        <v>0.5</v>
      </c>
      <c r="P280" s="651">
        <v>112.13</v>
      </c>
      <c r="Q280" s="666">
        <v>1</v>
      </c>
      <c r="R280" s="650">
        <v>1</v>
      </c>
      <c r="S280" s="666">
        <v>1</v>
      </c>
      <c r="T280" s="731">
        <v>0.5</v>
      </c>
      <c r="U280" s="689">
        <v>1</v>
      </c>
    </row>
    <row r="281" spans="1:21" ht="14.4" customHeight="1" x14ac:dyDescent="0.3">
      <c r="A281" s="649">
        <v>31</v>
      </c>
      <c r="B281" s="650" t="s">
        <v>576</v>
      </c>
      <c r="C281" s="650">
        <v>89301311</v>
      </c>
      <c r="D281" s="729" t="s">
        <v>2872</v>
      </c>
      <c r="E281" s="730" t="s">
        <v>1958</v>
      </c>
      <c r="F281" s="650" t="s">
        <v>1932</v>
      </c>
      <c r="G281" s="650" t="s">
        <v>2014</v>
      </c>
      <c r="H281" s="650" t="s">
        <v>577</v>
      </c>
      <c r="I281" s="650" t="s">
        <v>705</v>
      </c>
      <c r="J281" s="650" t="s">
        <v>2015</v>
      </c>
      <c r="K281" s="650" t="s">
        <v>2016</v>
      </c>
      <c r="L281" s="651">
        <v>0</v>
      </c>
      <c r="M281" s="651">
        <v>0</v>
      </c>
      <c r="N281" s="650">
        <v>69</v>
      </c>
      <c r="O281" s="731">
        <v>50</v>
      </c>
      <c r="P281" s="651">
        <v>0</v>
      </c>
      <c r="Q281" s="666"/>
      <c r="R281" s="650">
        <v>38</v>
      </c>
      <c r="S281" s="666">
        <v>0.55072463768115942</v>
      </c>
      <c r="T281" s="731">
        <v>25.5</v>
      </c>
      <c r="U281" s="689">
        <v>0.51</v>
      </c>
    </row>
    <row r="282" spans="1:21" ht="14.4" customHeight="1" x14ac:dyDescent="0.3">
      <c r="A282" s="649">
        <v>31</v>
      </c>
      <c r="B282" s="650" t="s">
        <v>576</v>
      </c>
      <c r="C282" s="650">
        <v>89301311</v>
      </c>
      <c r="D282" s="729" t="s">
        <v>2872</v>
      </c>
      <c r="E282" s="730" t="s">
        <v>1958</v>
      </c>
      <c r="F282" s="650" t="s">
        <v>1932</v>
      </c>
      <c r="G282" s="650" t="s">
        <v>2017</v>
      </c>
      <c r="H282" s="650" t="s">
        <v>577</v>
      </c>
      <c r="I282" s="650" t="s">
        <v>2018</v>
      </c>
      <c r="J282" s="650" t="s">
        <v>2019</v>
      </c>
      <c r="K282" s="650" t="s">
        <v>2020</v>
      </c>
      <c r="L282" s="651">
        <v>23.46</v>
      </c>
      <c r="M282" s="651">
        <v>23.46</v>
      </c>
      <c r="N282" s="650">
        <v>1</v>
      </c>
      <c r="O282" s="731">
        <v>0.5</v>
      </c>
      <c r="P282" s="651">
        <v>23.46</v>
      </c>
      <c r="Q282" s="666">
        <v>1</v>
      </c>
      <c r="R282" s="650">
        <v>1</v>
      </c>
      <c r="S282" s="666">
        <v>1</v>
      </c>
      <c r="T282" s="731">
        <v>0.5</v>
      </c>
      <c r="U282" s="689">
        <v>1</v>
      </c>
    </row>
    <row r="283" spans="1:21" ht="14.4" customHeight="1" x14ac:dyDescent="0.3">
      <c r="A283" s="649">
        <v>31</v>
      </c>
      <c r="B283" s="650" t="s">
        <v>576</v>
      </c>
      <c r="C283" s="650">
        <v>89301311</v>
      </c>
      <c r="D283" s="729" t="s">
        <v>2872</v>
      </c>
      <c r="E283" s="730" t="s">
        <v>1958</v>
      </c>
      <c r="F283" s="650" t="s">
        <v>1932</v>
      </c>
      <c r="G283" s="650" t="s">
        <v>1960</v>
      </c>
      <c r="H283" s="650" t="s">
        <v>577</v>
      </c>
      <c r="I283" s="650" t="s">
        <v>1252</v>
      </c>
      <c r="J283" s="650" t="s">
        <v>1253</v>
      </c>
      <c r="K283" s="650" t="s">
        <v>1961</v>
      </c>
      <c r="L283" s="651">
        <v>194.73</v>
      </c>
      <c r="M283" s="651">
        <v>2336.7599999999998</v>
      </c>
      <c r="N283" s="650">
        <v>12</v>
      </c>
      <c r="O283" s="731">
        <v>5</v>
      </c>
      <c r="P283" s="651">
        <v>1947.3</v>
      </c>
      <c r="Q283" s="666">
        <v>0.83333333333333337</v>
      </c>
      <c r="R283" s="650">
        <v>10</v>
      </c>
      <c r="S283" s="666">
        <v>0.83333333333333337</v>
      </c>
      <c r="T283" s="731">
        <v>4.5</v>
      </c>
      <c r="U283" s="689">
        <v>0.9</v>
      </c>
    </row>
    <row r="284" spans="1:21" ht="14.4" customHeight="1" x14ac:dyDescent="0.3">
      <c r="A284" s="649">
        <v>31</v>
      </c>
      <c r="B284" s="650" t="s">
        <v>576</v>
      </c>
      <c r="C284" s="650">
        <v>89301311</v>
      </c>
      <c r="D284" s="729" t="s">
        <v>2872</v>
      </c>
      <c r="E284" s="730" t="s">
        <v>1958</v>
      </c>
      <c r="F284" s="650" t="s">
        <v>1932</v>
      </c>
      <c r="G284" s="650" t="s">
        <v>2021</v>
      </c>
      <c r="H284" s="650" t="s">
        <v>577</v>
      </c>
      <c r="I284" s="650" t="s">
        <v>2022</v>
      </c>
      <c r="J284" s="650" t="s">
        <v>2023</v>
      </c>
      <c r="K284" s="650" t="s">
        <v>2024</v>
      </c>
      <c r="L284" s="651">
        <v>98.23</v>
      </c>
      <c r="M284" s="651">
        <v>294.69</v>
      </c>
      <c r="N284" s="650">
        <v>3</v>
      </c>
      <c r="O284" s="731">
        <v>2.5</v>
      </c>
      <c r="P284" s="651">
        <v>98.23</v>
      </c>
      <c r="Q284" s="666">
        <v>0.33333333333333337</v>
      </c>
      <c r="R284" s="650">
        <v>1</v>
      </c>
      <c r="S284" s="666">
        <v>0.33333333333333331</v>
      </c>
      <c r="T284" s="731">
        <v>1</v>
      </c>
      <c r="U284" s="689">
        <v>0.4</v>
      </c>
    </row>
    <row r="285" spans="1:21" ht="14.4" customHeight="1" x14ac:dyDescent="0.3">
      <c r="A285" s="649">
        <v>31</v>
      </c>
      <c r="B285" s="650" t="s">
        <v>576</v>
      </c>
      <c r="C285" s="650">
        <v>89301311</v>
      </c>
      <c r="D285" s="729" t="s">
        <v>2872</v>
      </c>
      <c r="E285" s="730" t="s">
        <v>1958</v>
      </c>
      <c r="F285" s="650" t="s">
        <v>1932</v>
      </c>
      <c r="G285" s="650" t="s">
        <v>2021</v>
      </c>
      <c r="H285" s="650" t="s">
        <v>1100</v>
      </c>
      <c r="I285" s="650" t="s">
        <v>2025</v>
      </c>
      <c r="J285" s="650" t="s">
        <v>2026</v>
      </c>
      <c r="K285" s="650" t="s">
        <v>2027</v>
      </c>
      <c r="L285" s="651">
        <v>32.74</v>
      </c>
      <c r="M285" s="651">
        <v>32.74</v>
      </c>
      <c r="N285" s="650">
        <v>1</v>
      </c>
      <c r="O285" s="731">
        <v>1</v>
      </c>
      <c r="P285" s="651">
        <v>32.74</v>
      </c>
      <c r="Q285" s="666">
        <v>1</v>
      </c>
      <c r="R285" s="650">
        <v>1</v>
      </c>
      <c r="S285" s="666">
        <v>1</v>
      </c>
      <c r="T285" s="731">
        <v>1</v>
      </c>
      <c r="U285" s="689">
        <v>1</v>
      </c>
    </row>
    <row r="286" spans="1:21" ht="14.4" customHeight="1" x14ac:dyDescent="0.3">
      <c r="A286" s="649">
        <v>31</v>
      </c>
      <c r="B286" s="650" t="s">
        <v>576</v>
      </c>
      <c r="C286" s="650">
        <v>89301311</v>
      </c>
      <c r="D286" s="729" t="s">
        <v>2872</v>
      </c>
      <c r="E286" s="730" t="s">
        <v>1958</v>
      </c>
      <c r="F286" s="650" t="s">
        <v>1932</v>
      </c>
      <c r="G286" s="650" t="s">
        <v>2021</v>
      </c>
      <c r="H286" s="650" t="s">
        <v>577</v>
      </c>
      <c r="I286" s="650" t="s">
        <v>2215</v>
      </c>
      <c r="J286" s="650" t="s">
        <v>2216</v>
      </c>
      <c r="K286" s="650" t="s">
        <v>2217</v>
      </c>
      <c r="L286" s="651">
        <v>32.74</v>
      </c>
      <c r="M286" s="651">
        <v>32.74</v>
      </c>
      <c r="N286" s="650">
        <v>1</v>
      </c>
      <c r="O286" s="731">
        <v>1</v>
      </c>
      <c r="P286" s="651">
        <v>32.74</v>
      </c>
      <c r="Q286" s="666">
        <v>1</v>
      </c>
      <c r="R286" s="650">
        <v>1</v>
      </c>
      <c r="S286" s="666">
        <v>1</v>
      </c>
      <c r="T286" s="731">
        <v>1</v>
      </c>
      <c r="U286" s="689">
        <v>1</v>
      </c>
    </row>
    <row r="287" spans="1:21" ht="14.4" customHeight="1" x14ac:dyDescent="0.3">
      <c r="A287" s="649">
        <v>31</v>
      </c>
      <c r="B287" s="650" t="s">
        <v>576</v>
      </c>
      <c r="C287" s="650">
        <v>89301311</v>
      </c>
      <c r="D287" s="729" t="s">
        <v>2872</v>
      </c>
      <c r="E287" s="730" t="s">
        <v>1958</v>
      </c>
      <c r="F287" s="650" t="s">
        <v>1932</v>
      </c>
      <c r="G287" s="650" t="s">
        <v>2218</v>
      </c>
      <c r="H287" s="650" t="s">
        <v>577</v>
      </c>
      <c r="I287" s="650" t="s">
        <v>2219</v>
      </c>
      <c r="J287" s="650" t="s">
        <v>2220</v>
      </c>
      <c r="K287" s="650" t="s">
        <v>2221</v>
      </c>
      <c r="L287" s="651">
        <v>0</v>
      </c>
      <c r="M287" s="651">
        <v>0</v>
      </c>
      <c r="N287" s="650">
        <v>1</v>
      </c>
      <c r="O287" s="731">
        <v>0.5</v>
      </c>
      <c r="P287" s="651">
        <v>0</v>
      </c>
      <c r="Q287" s="666"/>
      <c r="R287" s="650">
        <v>1</v>
      </c>
      <c r="S287" s="666">
        <v>1</v>
      </c>
      <c r="T287" s="731">
        <v>0.5</v>
      </c>
      <c r="U287" s="689">
        <v>1</v>
      </c>
    </row>
    <row r="288" spans="1:21" ht="14.4" customHeight="1" x14ac:dyDescent="0.3">
      <c r="A288" s="649">
        <v>31</v>
      </c>
      <c r="B288" s="650" t="s">
        <v>576</v>
      </c>
      <c r="C288" s="650">
        <v>89301311</v>
      </c>
      <c r="D288" s="729" t="s">
        <v>2872</v>
      </c>
      <c r="E288" s="730" t="s">
        <v>1958</v>
      </c>
      <c r="F288" s="650" t="s">
        <v>1934</v>
      </c>
      <c r="G288" s="650" t="s">
        <v>2029</v>
      </c>
      <c r="H288" s="650" t="s">
        <v>577</v>
      </c>
      <c r="I288" s="650" t="s">
        <v>2030</v>
      </c>
      <c r="J288" s="650" t="s">
        <v>2033</v>
      </c>
      <c r="K288" s="650" t="s">
        <v>2034</v>
      </c>
      <c r="L288" s="651">
        <v>410</v>
      </c>
      <c r="M288" s="651">
        <v>26650</v>
      </c>
      <c r="N288" s="650">
        <v>65</v>
      </c>
      <c r="O288" s="731">
        <v>65</v>
      </c>
      <c r="P288" s="651">
        <v>26650</v>
      </c>
      <c r="Q288" s="666">
        <v>1</v>
      </c>
      <c r="R288" s="650">
        <v>65</v>
      </c>
      <c r="S288" s="666">
        <v>1</v>
      </c>
      <c r="T288" s="731">
        <v>65</v>
      </c>
      <c r="U288" s="689">
        <v>1</v>
      </c>
    </row>
    <row r="289" spans="1:21" ht="14.4" customHeight="1" x14ac:dyDescent="0.3">
      <c r="A289" s="649">
        <v>31</v>
      </c>
      <c r="B289" s="650" t="s">
        <v>576</v>
      </c>
      <c r="C289" s="650">
        <v>89301311</v>
      </c>
      <c r="D289" s="729" t="s">
        <v>2872</v>
      </c>
      <c r="E289" s="730" t="s">
        <v>1958</v>
      </c>
      <c r="F289" s="650" t="s">
        <v>1934</v>
      </c>
      <c r="G289" s="650" t="s">
        <v>2038</v>
      </c>
      <c r="H289" s="650" t="s">
        <v>577</v>
      </c>
      <c r="I289" s="650" t="s">
        <v>2039</v>
      </c>
      <c r="J289" s="650" t="s">
        <v>2040</v>
      </c>
      <c r="K289" s="650" t="s">
        <v>2041</v>
      </c>
      <c r="L289" s="651">
        <v>35.75</v>
      </c>
      <c r="M289" s="651">
        <v>3575</v>
      </c>
      <c r="N289" s="650">
        <v>100</v>
      </c>
      <c r="O289" s="731">
        <v>50</v>
      </c>
      <c r="P289" s="651">
        <v>3503.5</v>
      </c>
      <c r="Q289" s="666">
        <v>0.98</v>
      </c>
      <c r="R289" s="650">
        <v>98</v>
      </c>
      <c r="S289" s="666">
        <v>0.98</v>
      </c>
      <c r="T289" s="731">
        <v>49</v>
      </c>
      <c r="U289" s="689">
        <v>0.98</v>
      </c>
    </row>
    <row r="290" spans="1:21" ht="14.4" customHeight="1" x14ac:dyDescent="0.3">
      <c r="A290" s="649">
        <v>31</v>
      </c>
      <c r="B290" s="650" t="s">
        <v>576</v>
      </c>
      <c r="C290" s="650">
        <v>89301311</v>
      </c>
      <c r="D290" s="729" t="s">
        <v>2872</v>
      </c>
      <c r="E290" s="730" t="s">
        <v>1958</v>
      </c>
      <c r="F290" s="650" t="s">
        <v>1934</v>
      </c>
      <c r="G290" s="650" t="s">
        <v>2042</v>
      </c>
      <c r="H290" s="650" t="s">
        <v>577</v>
      </c>
      <c r="I290" s="650" t="s">
        <v>2043</v>
      </c>
      <c r="J290" s="650" t="s">
        <v>2044</v>
      </c>
      <c r="K290" s="650" t="s">
        <v>2045</v>
      </c>
      <c r="L290" s="651">
        <v>260</v>
      </c>
      <c r="M290" s="651">
        <v>260</v>
      </c>
      <c r="N290" s="650">
        <v>1</v>
      </c>
      <c r="O290" s="731">
        <v>1</v>
      </c>
      <c r="P290" s="651">
        <v>260</v>
      </c>
      <c r="Q290" s="666">
        <v>1</v>
      </c>
      <c r="R290" s="650">
        <v>1</v>
      </c>
      <c r="S290" s="666">
        <v>1</v>
      </c>
      <c r="T290" s="731">
        <v>1</v>
      </c>
      <c r="U290" s="689">
        <v>1</v>
      </c>
    </row>
    <row r="291" spans="1:21" ht="14.4" customHeight="1" x14ac:dyDescent="0.3">
      <c r="A291" s="649">
        <v>31</v>
      </c>
      <c r="B291" s="650" t="s">
        <v>576</v>
      </c>
      <c r="C291" s="650">
        <v>89301311</v>
      </c>
      <c r="D291" s="729" t="s">
        <v>2872</v>
      </c>
      <c r="E291" s="730" t="s">
        <v>1958</v>
      </c>
      <c r="F291" s="650" t="s">
        <v>1934</v>
      </c>
      <c r="G291" s="650" t="s">
        <v>2042</v>
      </c>
      <c r="H291" s="650" t="s">
        <v>577</v>
      </c>
      <c r="I291" s="650" t="s">
        <v>2046</v>
      </c>
      <c r="J291" s="650" t="s">
        <v>2047</v>
      </c>
      <c r="K291" s="650" t="s">
        <v>2048</v>
      </c>
      <c r="L291" s="651">
        <v>200</v>
      </c>
      <c r="M291" s="651">
        <v>8000</v>
      </c>
      <c r="N291" s="650">
        <v>40</v>
      </c>
      <c r="O291" s="731">
        <v>20</v>
      </c>
      <c r="P291" s="651">
        <v>8000</v>
      </c>
      <c r="Q291" s="666">
        <v>1</v>
      </c>
      <c r="R291" s="650">
        <v>40</v>
      </c>
      <c r="S291" s="666">
        <v>1</v>
      </c>
      <c r="T291" s="731">
        <v>20</v>
      </c>
      <c r="U291" s="689">
        <v>1</v>
      </c>
    </row>
    <row r="292" spans="1:21" ht="14.4" customHeight="1" x14ac:dyDescent="0.3">
      <c r="A292" s="649">
        <v>31</v>
      </c>
      <c r="B292" s="650" t="s">
        <v>576</v>
      </c>
      <c r="C292" s="650">
        <v>89301311</v>
      </c>
      <c r="D292" s="729" t="s">
        <v>2872</v>
      </c>
      <c r="E292" s="730" t="s">
        <v>1958</v>
      </c>
      <c r="F292" s="650" t="s">
        <v>1934</v>
      </c>
      <c r="G292" s="650" t="s">
        <v>2042</v>
      </c>
      <c r="H292" s="650" t="s">
        <v>577</v>
      </c>
      <c r="I292" s="650" t="s">
        <v>2084</v>
      </c>
      <c r="J292" s="650" t="s">
        <v>2085</v>
      </c>
      <c r="K292" s="650" t="s">
        <v>2086</v>
      </c>
      <c r="L292" s="651">
        <v>1200</v>
      </c>
      <c r="M292" s="651">
        <v>1200</v>
      </c>
      <c r="N292" s="650">
        <v>1</v>
      </c>
      <c r="O292" s="731">
        <v>1</v>
      </c>
      <c r="P292" s="651">
        <v>1200</v>
      </c>
      <c r="Q292" s="666">
        <v>1</v>
      </c>
      <c r="R292" s="650">
        <v>1</v>
      </c>
      <c r="S292" s="666">
        <v>1</v>
      </c>
      <c r="T292" s="731">
        <v>1</v>
      </c>
      <c r="U292" s="689">
        <v>1</v>
      </c>
    </row>
    <row r="293" spans="1:21" ht="14.4" customHeight="1" x14ac:dyDescent="0.3">
      <c r="A293" s="649">
        <v>31</v>
      </c>
      <c r="B293" s="650" t="s">
        <v>576</v>
      </c>
      <c r="C293" s="650">
        <v>89301311</v>
      </c>
      <c r="D293" s="729" t="s">
        <v>2872</v>
      </c>
      <c r="E293" s="730" t="s">
        <v>1958</v>
      </c>
      <c r="F293" s="650" t="s">
        <v>1934</v>
      </c>
      <c r="G293" s="650" t="s">
        <v>2049</v>
      </c>
      <c r="H293" s="650" t="s">
        <v>577</v>
      </c>
      <c r="I293" s="650" t="s">
        <v>2050</v>
      </c>
      <c r="J293" s="650" t="s">
        <v>2051</v>
      </c>
      <c r="K293" s="650" t="s">
        <v>2052</v>
      </c>
      <c r="L293" s="651">
        <v>3000</v>
      </c>
      <c r="M293" s="651">
        <v>3000</v>
      </c>
      <c r="N293" s="650">
        <v>1</v>
      </c>
      <c r="O293" s="731">
        <v>1</v>
      </c>
      <c r="P293" s="651">
        <v>3000</v>
      </c>
      <c r="Q293" s="666">
        <v>1</v>
      </c>
      <c r="R293" s="650">
        <v>1</v>
      </c>
      <c r="S293" s="666">
        <v>1</v>
      </c>
      <c r="T293" s="731">
        <v>1</v>
      </c>
      <c r="U293" s="689">
        <v>1</v>
      </c>
    </row>
    <row r="294" spans="1:21" ht="14.4" customHeight="1" x14ac:dyDescent="0.3">
      <c r="A294" s="649">
        <v>31</v>
      </c>
      <c r="B294" s="650" t="s">
        <v>576</v>
      </c>
      <c r="C294" s="650">
        <v>89301311</v>
      </c>
      <c r="D294" s="729" t="s">
        <v>2872</v>
      </c>
      <c r="E294" s="730" t="s">
        <v>1958</v>
      </c>
      <c r="F294" s="650" t="s">
        <v>1934</v>
      </c>
      <c r="G294" s="650" t="s">
        <v>2049</v>
      </c>
      <c r="H294" s="650" t="s">
        <v>577</v>
      </c>
      <c r="I294" s="650" t="s">
        <v>2053</v>
      </c>
      <c r="J294" s="650" t="s">
        <v>2054</v>
      </c>
      <c r="K294" s="650" t="s">
        <v>2055</v>
      </c>
      <c r="L294" s="651">
        <v>199.5</v>
      </c>
      <c r="M294" s="651">
        <v>798</v>
      </c>
      <c r="N294" s="650">
        <v>4</v>
      </c>
      <c r="O294" s="731">
        <v>4</v>
      </c>
      <c r="P294" s="651">
        <v>798</v>
      </c>
      <c r="Q294" s="666">
        <v>1</v>
      </c>
      <c r="R294" s="650">
        <v>4</v>
      </c>
      <c r="S294" s="666">
        <v>1</v>
      </c>
      <c r="T294" s="731">
        <v>4</v>
      </c>
      <c r="U294" s="689">
        <v>1</v>
      </c>
    </row>
    <row r="295" spans="1:21" ht="14.4" customHeight="1" x14ac:dyDescent="0.3">
      <c r="A295" s="649">
        <v>31</v>
      </c>
      <c r="B295" s="650" t="s">
        <v>576</v>
      </c>
      <c r="C295" s="650">
        <v>89301311</v>
      </c>
      <c r="D295" s="729" t="s">
        <v>2872</v>
      </c>
      <c r="E295" s="730" t="s">
        <v>1958</v>
      </c>
      <c r="F295" s="650" t="s">
        <v>1934</v>
      </c>
      <c r="G295" s="650" t="s">
        <v>2049</v>
      </c>
      <c r="H295" s="650" t="s">
        <v>577</v>
      </c>
      <c r="I295" s="650" t="s">
        <v>2056</v>
      </c>
      <c r="J295" s="650" t="s">
        <v>2057</v>
      </c>
      <c r="K295" s="650" t="s">
        <v>2058</v>
      </c>
      <c r="L295" s="651">
        <v>492.18</v>
      </c>
      <c r="M295" s="651">
        <v>3445.2599999999998</v>
      </c>
      <c r="N295" s="650">
        <v>7</v>
      </c>
      <c r="O295" s="731">
        <v>7</v>
      </c>
      <c r="P295" s="651">
        <v>3445.2599999999998</v>
      </c>
      <c r="Q295" s="666">
        <v>1</v>
      </c>
      <c r="R295" s="650">
        <v>7</v>
      </c>
      <c r="S295" s="666">
        <v>1</v>
      </c>
      <c r="T295" s="731">
        <v>7</v>
      </c>
      <c r="U295" s="689">
        <v>1</v>
      </c>
    </row>
    <row r="296" spans="1:21" ht="14.4" customHeight="1" x14ac:dyDescent="0.3">
      <c r="A296" s="649">
        <v>31</v>
      </c>
      <c r="B296" s="650" t="s">
        <v>576</v>
      </c>
      <c r="C296" s="650">
        <v>89301311</v>
      </c>
      <c r="D296" s="729" t="s">
        <v>2872</v>
      </c>
      <c r="E296" s="730" t="s">
        <v>1958</v>
      </c>
      <c r="F296" s="650" t="s">
        <v>1934</v>
      </c>
      <c r="G296" s="650" t="s">
        <v>2049</v>
      </c>
      <c r="H296" s="650" t="s">
        <v>577</v>
      </c>
      <c r="I296" s="650" t="s">
        <v>2059</v>
      </c>
      <c r="J296" s="650" t="s">
        <v>2060</v>
      </c>
      <c r="K296" s="650" t="s">
        <v>2061</v>
      </c>
      <c r="L296" s="651">
        <v>750</v>
      </c>
      <c r="M296" s="651">
        <v>750</v>
      </c>
      <c r="N296" s="650">
        <v>1</v>
      </c>
      <c r="O296" s="731">
        <v>1</v>
      </c>
      <c r="P296" s="651">
        <v>750</v>
      </c>
      <c r="Q296" s="666">
        <v>1</v>
      </c>
      <c r="R296" s="650">
        <v>1</v>
      </c>
      <c r="S296" s="666">
        <v>1</v>
      </c>
      <c r="T296" s="731">
        <v>1</v>
      </c>
      <c r="U296" s="689">
        <v>1</v>
      </c>
    </row>
    <row r="297" spans="1:21" ht="14.4" customHeight="1" x14ac:dyDescent="0.3">
      <c r="A297" s="649">
        <v>31</v>
      </c>
      <c r="B297" s="650" t="s">
        <v>576</v>
      </c>
      <c r="C297" s="650">
        <v>89301311</v>
      </c>
      <c r="D297" s="729" t="s">
        <v>2872</v>
      </c>
      <c r="E297" s="730" t="s">
        <v>1958</v>
      </c>
      <c r="F297" s="650" t="s">
        <v>1934</v>
      </c>
      <c r="G297" s="650" t="s">
        <v>2049</v>
      </c>
      <c r="H297" s="650" t="s">
        <v>577</v>
      </c>
      <c r="I297" s="650" t="s">
        <v>2064</v>
      </c>
      <c r="J297" s="650" t="s">
        <v>2065</v>
      </c>
      <c r="K297" s="650" t="s">
        <v>2066</v>
      </c>
      <c r="L297" s="651">
        <v>971.25</v>
      </c>
      <c r="M297" s="651">
        <v>2913.75</v>
      </c>
      <c r="N297" s="650">
        <v>3</v>
      </c>
      <c r="O297" s="731">
        <v>3</v>
      </c>
      <c r="P297" s="651">
        <v>2913.75</v>
      </c>
      <c r="Q297" s="666">
        <v>1</v>
      </c>
      <c r="R297" s="650">
        <v>3</v>
      </c>
      <c r="S297" s="666">
        <v>1</v>
      </c>
      <c r="T297" s="731">
        <v>3</v>
      </c>
      <c r="U297" s="689">
        <v>1</v>
      </c>
    </row>
    <row r="298" spans="1:21" ht="14.4" customHeight="1" x14ac:dyDescent="0.3">
      <c r="A298" s="649">
        <v>31</v>
      </c>
      <c r="B298" s="650" t="s">
        <v>576</v>
      </c>
      <c r="C298" s="650">
        <v>89301311</v>
      </c>
      <c r="D298" s="729" t="s">
        <v>2872</v>
      </c>
      <c r="E298" s="730" t="s">
        <v>1958</v>
      </c>
      <c r="F298" s="650" t="s">
        <v>1934</v>
      </c>
      <c r="G298" s="650" t="s">
        <v>2049</v>
      </c>
      <c r="H298" s="650" t="s">
        <v>577</v>
      </c>
      <c r="I298" s="650" t="s">
        <v>2090</v>
      </c>
      <c r="J298" s="650" t="s">
        <v>2091</v>
      </c>
      <c r="K298" s="650" t="s">
        <v>2092</v>
      </c>
      <c r="L298" s="651">
        <v>2010.55</v>
      </c>
      <c r="M298" s="651">
        <v>2010.55</v>
      </c>
      <c r="N298" s="650">
        <v>1</v>
      </c>
      <c r="O298" s="731">
        <v>1</v>
      </c>
      <c r="P298" s="651">
        <v>2010.55</v>
      </c>
      <c r="Q298" s="666">
        <v>1</v>
      </c>
      <c r="R298" s="650">
        <v>1</v>
      </c>
      <c r="S298" s="666">
        <v>1</v>
      </c>
      <c r="T298" s="731">
        <v>1</v>
      </c>
      <c r="U298" s="689">
        <v>1</v>
      </c>
    </row>
    <row r="299" spans="1:21" ht="14.4" customHeight="1" x14ac:dyDescent="0.3">
      <c r="A299" s="649">
        <v>31</v>
      </c>
      <c r="B299" s="650" t="s">
        <v>576</v>
      </c>
      <c r="C299" s="650">
        <v>89301311</v>
      </c>
      <c r="D299" s="729" t="s">
        <v>2872</v>
      </c>
      <c r="E299" s="730" t="s">
        <v>1958</v>
      </c>
      <c r="F299" s="650" t="s">
        <v>1934</v>
      </c>
      <c r="G299" s="650" t="s">
        <v>2049</v>
      </c>
      <c r="H299" s="650" t="s">
        <v>577</v>
      </c>
      <c r="I299" s="650" t="s">
        <v>2069</v>
      </c>
      <c r="J299" s="650" t="s">
        <v>2070</v>
      </c>
      <c r="K299" s="650" t="s">
        <v>2071</v>
      </c>
      <c r="L299" s="651">
        <v>1978.94</v>
      </c>
      <c r="M299" s="651">
        <v>3957.88</v>
      </c>
      <c r="N299" s="650">
        <v>2</v>
      </c>
      <c r="O299" s="731">
        <v>2</v>
      </c>
      <c r="P299" s="651">
        <v>3957.88</v>
      </c>
      <c r="Q299" s="666">
        <v>1</v>
      </c>
      <c r="R299" s="650">
        <v>2</v>
      </c>
      <c r="S299" s="666">
        <v>1</v>
      </c>
      <c r="T299" s="731">
        <v>2</v>
      </c>
      <c r="U299" s="689">
        <v>1</v>
      </c>
    </row>
    <row r="300" spans="1:21" ht="14.4" customHeight="1" x14ac:dyDescent="0.3">
      <c r="A300" s="649">
        <v>31</v>
      </c>
      <c r="B300" s="650" t="s">
        <v>576</v>
      </c>
      <c r="C300" s="650">
        <v>89301311</v>
      </c>
      <c r="D300" s="729" t="s">
        <v>2872</v>
      </c>
      <c r="E300" s="730" t="s">
        <v>1958</v>
      </c>
      <c r="F300" s="650" t="s">
        <v>1934</v>
      </c>
      <c r="G300" s="650" t="s">
        <v>2049</v>
      </c>
      <c r="H300" s="650" t="s">
        <v>577</v>
      </c>
      <c r="I300" s="650" t="s">
        <v>2168</v>
      </c>
      <c r="J300" s="650" t="s">
        <v>2169</v>
      </c>
      <c r="K300" s="650" t="s">
        <v>2170</v>
      </c>
      <c r="L300" s="651">
        <v>350</v>
      </c>
      <c r="M300" s="651">
        <v>700</v>
      </c>
      <c r="N300" s="650">
        <v>2</v>
      </c>
      <c r="O300" s="731">
        <v>2</v>
      </c>
      <c r="P300" s="651">
        <v>700</v>
      </c>
      <c r="Q300" s="666">
        <v>1</v>
      </c>
      <c r="R300" s="650">
        <v>2</v>
      </c>
      <c r="S300" s="666">
        <v>1</v>
      </c>
      <c r="T300" s="731">
        <v>2</v>
      </c>
      <c r="U300" s="689">
        <v>1</v>
      </c>
    </row>
    <row r="301" spans="1:21" ht="14.4" customHeight="1" x14ac:dyDescent="0.3">
      <c r="A301" s="649">
        <v>31</v>
      </c>
      <c r="B301" s="650" t="s">
        <v>576</v>
      </c>
      <c r="C301" s="650">
        <v>89301312</v>
      </c>
      <c r="D301" s="729" t="s">
        <v>2873</v>
      </c>
      <c r="E301" s="730" t="s">
        <v>1941</v>
      </c>
      <c r="F301" s="650" t="s">
        <v>1934</v>
      </c>
      <c r="G301" s="650" t="s">
        <v>2049</v>
      </c>
      <c r="H301" s="650" t="s">
        <v>577</v>
      </c>
      <c r="I301" s="650" t="s">
        <v>2168</v>
      </c>
      <c r="J301" s="650" t="s">
        <v>2169</v>
      </c>
      <c r="K301" s="650" t="s">
        <v>2170</v>
      </c>
      <c r="L301" s="651">
        <v>350</v>
      </c>
      <c r="M301" s="651">
        <v>1050</v>
      </c>
      <c r="N301" s="650">
        <v>3</v>
      </c>
      <c r="O301" s="731">
        <v>3</v>
      </c>
      <c r="P301" s="651">
        <v>1050</v>
      </c>
      <c r="Q301" s="666">
        <v>1</v>
      </c>
      <c r="R301" s="650">
        <v>3</v>
      </c>
      <c r="S301" s="666">
        <v>1</v>
      </c>
      <c r="T301" s="731">
        <v>3</v>
      </c>
      <c r="U301" s="689">
        <v>1</v>
      </c>
    </row>
    <row r="302" spans="1:21" ht="14.4" customHeight="1" x14ac:dyDescent="0.3">
      <c r="A302" s="649">
        <v>31</v>
      </c>
      <c r="B302" s="650" t="s">
        <v>576</v>
      </c>
      <c r="C302" s="650">
        <v>89301312</v>
      </c>
      <c r="D302" s="729" t="s">
        <v>2873</v>
      </c>
      <c r="E302" s="730" t="s">
        <v>1942</v>
      </c>
      <c r="F302" s="650" t="s">
        <v>1932</v>
      </c>
      <c r="G302" s="650" t="s">
        <v>2222</v>
      </c>
      <c r="H302" s="650" t="s">
        <v>577</v>
      </c>
      <c r="I302" s="650" t="s">
        <v>2223</v>
      </c>
      <c r="J302" s="650" t="s">
        <v>2224</v>
      </c>
      <c r="K302" s="650" t="s">
        <v>2225</v>
      </c>
      <c r="L302" s="651">
        <v>0</v>
      </c>
      <c r="M302" s="651">
        <v>0</v>
      </c>
      <c r="N302" s="650">
        <v>2</v>
      </c>
      <c r="O302" s="731">
        <v>0.5</v>
      </c>
      <c r="P302" s="651">
        <v>0</v>
      </c>
      <c r="Q302" s="666"/>
      <c r="R302" s="650">
        <v>2</v>
      </c>
      <c r="S302" s="666">
        <v>1</v>
      </c>
      <c r="T302" s="731">
        <v>0.5</v>
      </c>
      <c r="U302" s="689">
        <v>1</v>
      </c>
    </row>
    <row r="303" spans="1:21" ht="14.4" customHeight="1" x14ac:dyDescent="0.3">
      <c r="A303" s="649">
        <v>31</v>
      </c>
      <c r="B303" s="650" t="s">
        <v>576</v>
      </c>
      <c r="C303" s="650">
        <v>89301312</v>
      </c>
      <c r="D303" s="729" t="s">
        <v>2873</v>
      </c>
      <c r="E303" s="730" t="s">
        <v>1942</v>
      </c>
      <c r="F303" s="650" t="s">
        <v>1932</v>
      </c>
      <c r="G303" s="650" t="s">
        <v>2134</v>
      </c>
      <c r="H303" s="650" t="s">
        <v>577</v>
      </c>
      <c r="I303" s="650" t="s">
        <v>2226</v>
      </c>
      <c r="J303" s="650" t="s">
        <v>2227</v>
      </c>
      <c r="K303" s="650" t="s">
        <v>2203</v>
      </c>
      <c r="L303" s="651">
        <v>0</v>
      </c>
      <c r="M303" s="651">
        <v>0</v>
      </c>
      <c r="N303" s="650">
        <v>5</v>
      </c>
      <c r="O303" s="731">
        <v>0.5</v>
      </c>
      <c r="P303" s="651">
        <v>0</v>
      </c>
      <c r="Q303" s="666"/>
      <c r="R303" s="650">
        <v>5</v>
      </c>
      <c r="S303" s="666">
        <v>1</v>
      </c>
      <c r="T303" s="731">
        <v>0.5</v>
      </c>
      <c r="U303" s="689">
        <v>1</v>
      </c>
    </row>
    <row r="304" spans="1:21" ht="14.4" customHeight="1" x14ac:dyDescent="0.3">
      <c r="A304" s="649">
        <v>31</v>
      </c>
      <c r="B304" s="650" t="s">
        <v>576</v>
      </c>
      <c r="C304" s="650">
        <v>89301312</v>
      </c>
      <c r="D304" s="729" t="s">
        <v>2873</v>
      </c>
      <c r="E304" s="730" t="s">
        <v>1942</v>
      </c>
      <c r="F304" s="650" t="s">
        <v>1932</v>
      </c>
      <c r="G304" s="650" t="s">
        <v>1959</v>
      </c>
      <c r="H304" s="650" t="s">
        <v>1100</v>
      </c>
      <c r="I304" s="650" t="s">
        <v>1638</v>
      </c>
      <c r="J304" s="650" t="s">
        <v>1192</v>
      </c>
      <c r="K304" s="650" t="s">
        <v>1639</v>
      </c>
      <c r="L304" s="651">
        <v>937.93</v>
      </c>
      <c r="M304" s="651">
        <v>1875.86</v>
      </c>
      <c r="N304" s="650">
        <v>2</v>
      </c>
      <c r="O304" s="731">
        <v>1</v>
      </c>
      <c r="P304" s="651">
        <v>1875.86</v>
      </c>
      <c r="Q304" s="666">
        <v>1</v>
      </c>
      <c r="R304" s="650">
        <v>2</v>
      </c>
      <c r="S304" s="666">
        <v>1</v>
      </c>
      <c r="T304" s="731">
        <v>1</v>
      </c>
      <c r="U304" s="689">
        <v>1</v>
      </c>
    </row>
    <row r="305" spans="1:21" ht="14.4" customHeight="1" x14ac:dyDescent="0.3">
      <c r="A305" s="649">
        <v>31</v>
      </c>
      <c r="B305" s="650" t="s">
        <v>576</v>
      </c>
      <c r="C305" s="650">
        <v>89301312</v>
      </c>
      <c r="D305" s="729" t="s">
        <v>2873</v>
      </c>
      <c r="E305" s="730" t="s">
        <v>1942</v>
      </c>
      <c r="F305" s="650" t="s">
        <v>1932</v>
      </c>
      <c r="G305" s="650" t="s">
        <v>1997</v>
      </c>
      <c r="H305" s="650" t="s">
        <v>1100</v>
      </c>
      <c r="I305" s="650" t="s">
        <v>1102</v>
      </c>
      <c r="J305" s="650" t="s">
        <v>1103</v>
      </c>
      <c r="K305" s="650" t="s">
        <v>1879</v>
      </c>
      <c r="L305" s="651">
        <v>96.63</v>
      </c>
      <c r="M305" s="651">
        <v>193.26</v>
      </c>
      <c r="N305" s="650">
        <v>2</v>
      </c>
      <c r="O305" s="731">
        <v>1</v>
      </c>
      <c r="P305" s="651">
        <v>193.26</v>
      </c>
      <c r="Q305" s="666">
        <v>1</v>
      </c>
      <c r="R305" s="650">
        <v>2</v>
      </c>
      <c r="S305" s="666">
        <v>1</v>
      </c>
      <c r="T305" s="731">
        <v>1</v>
      </c>
      <c r="U305" s="689">
        <v>1</v>
      </c>
    </row>
    <row r="306" spans="1:21" ht="14.4" customHeight="1" x14ac:dyDescent="0.3">
      <c r="A306" s="649">
        <v>31</v>
      </c>
      <c r="B306" s="650" t="s">
        <v>576</v>
      </c>
      <c r="C306" s="650">
        <v>89301312</v>
      </c>
      <c r="D306" s="729" t="s">
        <v>2873</v>
      </c>
      <c r="E306" s="730" t="s">
        <v>1942</v>
      </c>
      <c r="F306" s="650" t="s">
        <v>1932</v>
      </c>
      <c r="G306" s="650" t="s">
        <v>2146</v>
      </c>
      <c r="H306" s="650" t="s">
        <v>577</v>
      </c>
      <c r="I306" s="650" t="s">
        <v>2228</v>
      </c>
      <c r="J306" s="650" t="s">
        <v>686</v>
      </c>
      <c r="K306" s="650" t="s">
        <v>2229</v>
      </c>
      <c r="L306" s="651">
        <v>48.98</v>
      </c>
      <c r="M306" s="651">
        <v>97.96</v>
      </c>
      <c r="N306" s="650">
        <v>2</v>
      </c>
      <c r="O306" s="731">
        <v>0.5</v>
      </c>
      <c r="P306" s="651">
        <v>97.96</v>
      </c>
      <c r="Q306" s="666">
        <v>1</v>
      </c>
      <c r="R306" s="650">
        <v>2</v>
      </c>
      <c r="S306" s="666">
        <v>1</v>
      </c>
      <c r="T306" s="731">
        <v>0.5</v>
      </c>
      <c r="U306" s="689">
        <v>1</v>
      </c>
    </row>
    <row r="307" spans="1:21" ht="14.4" customHeight="1" x14ac:dyDescent="0.3">
      <c r="A307" s="649">
        <v>31</v>
      </c>
      <c r="B307" s="650" t="s">
        <v>576</v>
      </c>
      <c r="C307" s="650">
        <v>89301312</v>
      </c>
      <c r="D307" s="729" t="s">
        <v>2873</v>
      </c>
      <c r="E307" s="730" t="s">
        <v>1942</v>
      </c>
      <c r="F307" s="650" t="s">
        <v>1932</v>
      </c>
      <c r="G307" s="650" t="s">
        <v>2230</v>
      </c>
      <c r="H307" s="650" t="s">
        <v>577</v>
      </c>
      <c r="I307" s="650" t="s">
        <v>2231</v>
      </c>
      <c r="J307" s="650" t="s">
        <v>2232</v>
      </c>
      <c r="K307" s="650" t="s">
        <v>2233</v>
      </c>
      <c r="L307" s="651">
        <v>0</v>
      </c>
      <c r="M307" s="651">
        <v>0</v>
      </c>
      <c r="N307" s="650">
        <v>3</v>
      </c>
      <c r="O307" s="731">
        <v>0.5</v>
      </c>
      <c r="P307" s="651">
        <v>0</v>
      </c>
      <c r="Q307" s="666"/>
      <c r="R307" s="650">
        <v>3</v>
      </c>
      <c r="S307" s="666">
        <v>1</v>
      </c>
      <c r="T307" s="731">
        <v>0.5</v>
      </c>
      <c r="U307" s="689">
        <v>1</v>
      </c>
    </row>
    <row r="308" spans="1:21" ht="14.4" customHeight="1" x14ac:dyDescent="0.3">
      <c r="A308" s="649">
        <v>31</v>
      </c>
      <c r="B308" s="650" t="s">
        <v>576</v>
      </c>
      <c r="C308" s="650">
        <v>89301312</v>
      </c>
      <c r="D308" s="729" t="s">
        <v>2873</v>
      </c>
      <c r="E308" s="730" t="s">
        <v>1942</v>
      </c>
      <c r="F308" s="650" t="s">
        <v>1934</v>
      </c>
      <c r="G308" s="650" t="s">
        <v>2076</v>
      </c>
      <c r="H308" s="650" t="s">
        <v>577</v>
      </c>
      <c r="I308" s="650" t="s">
        <v>2077</v>
      </c>
      <c r="J308" s="650" t="s">
        <v>2078</v>
      </c>
      <c r="K308" s="650" t="s">
        <v>2079</v>
      </c>
      <c r="L308" s="651">
        <v>1668</v>
      </c>
      <c r="M308" s="651">
        <v>1668</v>
      </c>
      <c r="N308" s="650">
        <v>1</v>
      </c>
      <c r="O308" s="731">
        <v>1</v>
      </c>
      <c r="P308" s="651"/>
      <c r="Q308" s="666">
        <v>0</v>
      </c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31</v>
      </c>
      <c r="B309" s="650" t="s">
        <v>576</v>
      </c>
      <c r="C309" s="650">
        <v>89301312</v>
      </c>
      <c r="D309" s="729" t="s">
        <v>2873</v>
      </c>
      <c r="E309" s="730" t="s">
        <v>1942</v>
      </c>
      <c r="F309" s="650" t="s">
        <v>1934</v>
      </c>
      <c r="G309" s="650" t="s">
        <v>2049</v>
      </c>
      <c r="H309" s="650" t="s">
        <v>577</v>
      </c>
      <c r="I309" s="650" t="s">
        <v>2165</v>
      </c>
      <c r="J309" s="650" t="s">
        <v>2166</v>
      </c>
      <c r="K309" s="650" t="s">
        <v>2167</v>
      </c>
      <c r="L309" s="651">
        <v>2296.87</v>
      </c>
      <c r="M309" s="651">
        <v>2296.87</v>
      </c>
      <c r="N309" s="650">
        <v>1</v>
      </c>
      <c r="O309" s="731">
        <v>1</v>
      </c>
      <c r="P309" s="651">
        <v>2296.87</v>
      </c>
      <c r="Q309" s="666">
        <v>1</v>
      </c>
      <c r="R309" s="650">
        <v>1</v>
      </c>
      <c r="S309" s="666">
        <v>1</v>
      </c>
      <c r="T309" s="731">
        <v>1</v>
      </c>
      <c r="U309" s="689">
        <v>1</v>
      </c>
    </row>
    <row r="310" spans="1:21" ht="14.4" customHeight="1" x14ac:dyDescent="0.3">
      <c r="A310" s="649">
        <v>31</v>
      </c>
      <c r="B310" s="650" t="s">
        <v>576</v>
      </c>
      <c r="C310" s="650">
        <v>89301312</v>
      </c>
      <c r="D310" s="729" t="s">
        <v>2873</v>
      </c>
      <c r="E310" s="730" t="s">
        <v>1942</v>
      </c>
      <c r="F310" s="650" t="s">
        <v>1934</v>
      </c>
      <c r="G310" s="650" t="s">
        <v>2049</v>
      </c>
      <c r="H310" s="650" t="s">
        <v>577</v>
      </c>
      <c r="I310" s="650" t="s">
        <v>2111</v>
      </c>
      <c r="J310" s="650" t="s">
        <v>2112</v>
      </c>
      <c r="K310" s="650" t="s">
        <v>2113</v>
      </c>
      <c r="L310" s="651">
        <v>320.25</v>
      </c>
      <c r="M310" s="651">
        <v>320.25</v>
      </c>
      <c r="N310" s="650">
        <v>1</v>
      </c>
      <c r="O310" s="731">
        <v>1</v>
      </c>
      <c r="P310" s="651">
        <v>320.25</v>
      </c>
      <c r="Q310" s="666">
        <v>1</v>
      </c>
      <c r="R310" s="650">
        <v>1</v>
      </c>
      <c r="S310" s="666">
        <v>1</v>
      </c>
      <c r="T310" s="731">
        <v>1</v>
      </c>
      <c r="U310" s="689">
        <v>1</v>
      </c>
    </row>
    <row r="311" spans="1:21" ht="14.4" customHeight="1" x14ac:dyDescent="0.3">
      <c r="A311" s="649">
        <v>31</v>
      </c>
      <c r="B311" s="650" t="s">
        <v>576</v>
      </c>
      <c r="C311" s="650">
        <v>89301312</v>
      </c>
      <c r="D311" s="729" t="s">
        <v>2873</v>
      </c>
      <c r="E311" s="730" t="s">
        <v>1942</v>
      </c>
      <c r="F311" s="650" t="s">
        <v>1934</v>
      </c>
      <c r="G311" s="650" t="s">
        <v>2049</v>
      </c>
      <c r="H311" s="650" t="s">
        <v>577</v>
      </c>
      <c r="I311" s="650" t="s">
        <v>2234</v>
      </c>
      <c r="J311" s="650" t="s">
        <v>2235</v>
      </c>
      <c r="K311" s="650" t="s">
        <v>2236</v>
      </c>
      <c r="L311" s="651">
        <v>250</v>
      </c>
      <c r="M311" s="651">
        <v>250</v>
      </c>
      <c r="N311" s="650">
        <v>1</v>
      </c>
      <c r="O311" s="731">
        <v>1</v>
      </c>
      <c r="P311" s="651"/>
      <c r="Q311" s="666">
        <v>0</v>
      </c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31</v>
      </c>
      <c r="B312" s="650" t="s">
        <v>576</v>
      </c>
      <c r="C312" s="650">
        <v>89301312</v>
      </c>
      <c r="D312" s="729" t="s">
        <v>2873</v>
      </c>
      <c r="E312" s="730" t="s">
        <v>1942</v>
      </c>
      <c r="F312" s="650" t="s">
        <v>1934</v>
      </c>
      <c r="G312" s="650" t="s">
        <v>2049</v>
      </c>
      <c r="H312" s="650" t="s">
        <v>577</v>
      </c>
      <c r="I312" s="650" t="s">
        <v>2237</v>
      </c>
      <c r="J312" s="650" t="s">
        <v>2238</v>
      </c>
      <c r="K312" s="650" t="s">
        <v>2239</v>
      </c>
      <c r="L312" s="651">
        <v>250</v>
      </c>
      <c r="M312" s="651">
        <v>250</v>
      </c>
      <c r="N312" s="650">
        <v>1</v>
      </c>
      <c r="O312" s="731">
        <v>1</v>
      </c>
      <c r="P312" s="651">
        <v>250</v>
      </c>
      <c r="Q312" s="666">
        <v>1</v>
      </c>
      <c r="R312" s="650">
        <v>1</v>
      </c>
      <c r="S312" s="666">
        <v>1</v>
      </c>
      <c r="T312" s="731">
        <v>1</v>
      </c>
      <c r="U312" s="689">
        <v>1</v>
      </c>
    </row>
    <row r="313" spans="1:21" ht="14.4" customHeight="1" x14ac:dyDescent="0.3">
      <c r="A313" s="649">
        <v>31</v>
      </c>
      <c r="B313" s="650" t="s">
        <v>576</v>
      </c>
      <c r="C313" s="650">
        <v>89301312</v>
      </c>
      <c r="D313" s="729" t="s">
        <v>2873</v>
      </c>
      <c r="E313" s="730" t="s">
        <v>1942</v>
      </c>
      <c r="F313" s="650" t="s">
        <v>1934</v>
      </c>
      <c r="G313" s="650" t="s">
        <v>2049</v>
      </c>
      <c r="H313" s="650" t="s">
        <v>577</v>
      </c>
      <c r="I313" s="650" t="s">
        <v>2240</v>
      </c>
      <c r="J313" s="650" t="s">
        <v>2241</v>
      </c>
      <c r="K313" s="650"/>
      <c r="L313" s="651">
        <v>400</v>
      </c>
      <c r="M313" s="651">
        <v>400</v>
      </c>
      <c r="N313" s="650">
        <v>1</v>
      </c>
      <c r="O313" s="731">
        <v>1</v>
      </c>
      <c r="P313" s="651"/>
      <c r="Q313" s="666">
        <v>0</v>
      </c>
      <c r="R313" s="650"/>
      <c r="S313" s="666">
        <v>0</v>
      </c>
      <c r="T313" s="731"/>
      <c r="U313" s="689">
        <v>0</v>
      </c>
    </row>
    <row r="314" spans="1:21" ht="14.4" customHeight="1" x14ac:dyDescent="0.3">
      <c r="A314" s="649">
        <v>31</v>
      </c>
      <c r="B314" s="650" t="s">
        <v>576</v>
      </c>
      <c r="C314" s="650">
        <v>89301312</v>
      </c>
      <c r="D314" s="729" t="s">
        <v>2873</v>
      </c>
      <c r="E314" s="730" t="s">
        <v>1942</v>
      </c>
      <c r="F314" s="650" t="s">
        <v>1934</v>
      </c>
      <c r="G314" s="650" t="s">
        <v>2049</v>
      </c>
      <c r="H314" s="650" t="s">
        <v>577</v>
      </c>
      <c r="I314" s="650" t="s">
        <v>2093</v>
      </c>
      <c r="J314" s="650" t="s">
        <v>2094</v>
      </c>
      <c r="K314" s="650" t="s">
        <v>2095</v>
      </c>
      <c r="L314" s="651">
        <v>349.12</v>
      </c>
      <c r="M314" s="651">
        <v>698.24</v>
      </c>
      <c r="N314" s="650">
        <v>2</v>
      </c>
      <c r="O314" s="731">
        <v>2</v>
      </c>
      <c r="P314" s="651">
        <v>698.24</v>
      </c>
      <c r="Q314" s="666">
        <v>1</v>
      </c>
      <c r="R314" s="650">
        <v>2</v>
      </c>
      <c r="S314" s="666">
        <v>1</v>
      </c>
      <c r="T314" s="731">
        <v>2</v>
      </c>
      <c r="U314" s="689">
        <v>1</v>
      </c>
    </row>
    <row r="315" spans="1:21" ht="14.4" customHeight="1" x14ac:dyDescent="0.3">
      <c r="A315" s="649">
        <v>31</v>
      </c>
      <c r="B315" s="650" t="s">
        <v>576</v>
      </c>
      <c r="C315" s="650">
        <v>89301312</v>
      </c>
      <c r="D315" s="729" t="s">
        <v>2873</v>
      </c>
      <c r="E315" s="730" t="s">
        <v>1942</v>
      </c>
      <c r="F315" s="650" t="s">
        <v>1934</v>
      </c>
      <c r="G315" s="650" t="s">
        <v>2049</v>
      </c>
      <c r="H315" s="650" t="s">
        <v>577</v>
      </c>
      <c r="I315" s="650" t="s">
        <v>2168</v>
      </c>
      <c r="J315" s="650" t="s">
        <v>2169</v>
      </c>
      <c r="K315" s="650" t="s">
        <v>2170</v>
      </c>
      <c r="L315" s="651">
        <v>350</v>
      </c>
      <c r="M315" s="651">
        <v>1400</v>
      </c>
      <c r="N315" s="650">
        <v>4</v>
      </c>
      <c r="O315" s="731">
        <v>4</v>
      </c>
      <c r="P315" s="651">
        <v>1400</v>
      </c>
      <c r="Q315" s="666">
        <v>1</v>
      </c>
      <c r="R315" s="650">
        <v>4</v>
      </c>
      <c r="S315" s="666">
        <v>1</v>
      </c>
      <c r="T315" s="731">
        <v>4</v>
      </c>
      <c r="U315" s="689">
        <v>1</v>
      </c>
    </row>
    <row r="316" spans="1:21" ht="14.4" customHeight="1" x14ac:dyDescent="0.3">
      <c r="A316" s="649">
        <v>31</v>
      </c>
      <c r="B316" s="650" t="s">
        <v>576</v>
      </c>
      <c r="C316" s="650">
        <v>89301312</v>
      </c>
      <c r="D316" s="729" t="s">
        <v>2873</v>
      </c>
      <c r="E316" s="730" t="s">
        <v>1942</v>
      </c>
      <c r="F316" s="650" t="s">
        <v>1934</v>
      </c>
      <c r="G316" s="650" t="s">
        <v>2049</v>
      </c>
      <c r="H316" s="650" t="s">
        <v>577</v>
      </c>
      <c r="I316" s="650" t="s">
        <v>2242</v>
      </c>
      <c r="J316" s="650" t="s">
        <v>2243</v>
      </c>
      <c r="K316" s="650" t="s">
        <v>2244</v>
      </c>
      <c r="L316" s="651">
        <v>250</v>
      </c>
      <c r="M316" s="651">
        <v>500</v>
      </c>
      <c r="N316" s="650">
        <v>2</v>
      </c>
      <c r="O316" s="731">
        <v>2</v>
      </c>
      <c r="P316" s="651">
        <v>250</v>
      </c>
      <c r="Q316" s="666">
        <v>0.5</v>
      </c>
      <c r="R316" s="650">
        <v>1</v>
      </c>
      <c r="S316" s="666">
        <v>0.5</v>
      </c>
      <c r="T316" s="731">
        <v>1</v>
      </c>
      <c r="U316" s="689">
        <v>0.5</v>
      </c>
    </row>
    <row r="317" spans="1:21" ht="14.4" customHeight="1" x14ac:dyDescent="0.3">
      <c r="A317" s="649">
        <v>31</v>
      </c>
      <c r="B317" s="650" t="s">
        <v>576</v>
      </c>
      <c r="C317" s="650">
        <v>89301312</v>
      </c>
      <c r="D317" s="729" t="s">
        <v>2873</v>
      </c>
      <c r="E317" s="730" t="s">
        <v>1942</v>
      </c>
      <c r="F317" s="650" t="s">
        <v>1934</v>
      </c>
      <c r="G317" s="650" t="s">
        <v>2049</v>
      </c>
      <c r="H317" s="650" t="s">
        <v>577</v>
      </c>
      <c r="I317" s="650" t="s">
        <v>2245</v>
      </c>
      <c r="J317" s="650" t="s">
        <v>2246</v>
      </c>
      <c r="K317" s="650" t="s">
        <v>2244</v>
      </c>
      <c r="L317" s="651">
        <v>250</v>
      </c>
      <c r="M317" s="651">
        <v>500</v>
      </c>
      <c r="N317" s="650">
        <v>2</v>
      </c>
      <c r="O317" s="731">
        <v>2</v>
      </c>
      <c r="P317" s="651">
        <v>500</v>
      </c>
      <c r="Q317" s="666">
        <v>1</v>
      </c>
      <c r="R317" s="650">
        <v>2</v>
      </c>
      <c r="S317" s="666">
        <v>1</v>
      </c>
      <c r="T317" s="731">
        <v>2</v>
      </c>
      <c r="U317" s="689">
        <v>1</v>
      </c>
    </row>
    <row r="318" spans="1:21" ht="14.4" customHeight="1" x14ac:dyDescent="0.3">
      <c r="A318" s="649">
        <v>31</v>
      </c>
      <c r="B318" s="650" t="s">
        <v>576</v>
      </c>
      <c r="C318" s="650">
        <v>89301312</v>
      </c>
      <c r="D318" s="729" t="s">
        <v>2873</v>
      </c>
      <c r="E318" s="730" t="s">
        <v>1942</v>
      </c>
      <c r="F318" s="650" t="s">
        <v>1934</v>
      </c>
      <c r="G318" s="650" t="s">
        <v>2247</v>
      </c>
      <c r="H318" s="650" t="s">
        <v>577</v>
      </c>
      <c r="I318" s="650" t="s">
        <v>2248</v>
      </c>
      <c r="J318" s="650" t="s">
        <v>2249</v>
      </c>
      <c r="K318" s="650" t="s">
        <v>2250</v>
      </c>
      <c r="L318" s="651">
        <v>0</v>
      </c>
      <c r="M318" s="651">
        <v>0</v>
      </c>
      <c r="N318" s="650">
        <v>2</v>
      </c>
      <c r="O318" s="731">
        <v>2</v>
      </c>
      <c r="P318" s="651"/>
      <c r="Q318" s="666"/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31</v>
      </c>
      <c r="B319" s="650" t="s">
        <v>576</v>
      </c>
      <c r="C319" s="650">
        <v>89301312</v>
      </c>
      <c r="D319" s="729" t="s">
        <v>2873</v>
      </c>
      <c r="E319" s="730" t="s">
        <v>1943</v>
      </c>
      <c r="F319" s="650" t="s">
        <v>1932</v>
      </c>
      <c r="G319" s="650" t="s">
        <v>1965</v>
      </c>
      <c r="H319" s="650" t="s">
        <v>577</v>
      </c>
      <c r="I319" s="650" t="s">
        <v>2251</v>
      </c>
      <c r="J319" s="650" t="s">
        <v>2252</v>
      </c>
      <c r="K319" s="650" t="s">
        <v>2253</v>
      </c>
      <c r="L319" s="651">
        <v>333.31</v>
      </c>
      <c r="M319" s="651">
        <v>333.31</v>
      </c>
      <c r="N319" s="650">
        <v>1</v>
      </c>
      <c r="O319" s="731"/>
      <c r="P319" s="651">
        <v>333.31</v>
      </c>
      <c r="Q319" s="666">
        <v>1</v>
      </c>
      <c r="R319" s="650">
        <v>1</v>
      </c>
      <c r="S319" s="666">
        <v>1</v>
      </c>
      <c r="T319" s="731"/>
      <c r="U319" s="689"/>
    </row>
    <row r="320" spans="1:21" ht="14.4" customHeight="1" x14ac:dyDescent="0.3">
      <c r="A320" s="649">
        <v>31</v>
      </c>
      <c r="B320" s="650" t="s">
        <v>576</v>
      </c>
      <c r="C320" s="650">
        <v>89301312</v>
      </c>
      <c r="D320" s="729" t="s">
        <v>2873</v>
      </c>
      <c r="E320" s="730" t="s">
        <v>1943</v>
      </c>
      <c r="F320" s="650" t="s">
        <v>1932</v>
      </c>
      <c r="G320" s="650" t="s">
        <v>2254</v>
      </c>
      <c r="H320" s="650" t="s">
        <v>577</v>
      </c>
      <c r="I320" s="650" t="s">
        <v>2255</v>
      </c>
      <c r="J320" s="650" t="s">
        <v>2256</v>
      </c>
      <c r="K320" s="650" t="s">
        <v>2257</v>
      </c>
      <c r="L320" s="651">
        <v>0</v>
      </c>
      <c r="M320" s="651">
        <v>0</v>
      </c>
      <c r="N320" s="650">
        <v>2</v>
      </c>
      <c r="O320" s="731">
        <v>1</v>
      </c>
      <c r="P320" s="651"/>
      <c r="Q320" s="666"/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31</v>
      </c>
      <c r="B321" s="650" t="s">
        <v>576</v>
      </c>
      <c r="C321" s="650">
        <v>89301312</v>
      </c>
      <c r="D321" s="729" t="s">
        <v>2873</v>
      </c>
      <c r="E321" s="730" t="s">
        <v>1943</v>
      </c>
      <c r="F321" s="650" t="s">
        <v>1932</v>
      </c>
      <c r="G321" s="650" t="s">
        <v>1991</v>
      </c>
      <c r="H321" s="650" t="s">
        <v>1100</v>
      </c>
      <c r="I321" s="650" t="s">
        <v>1323</v>
      </c>
      <c r="J321" s="650" t="s">
        <v>1324</v>
      </c>
      <c r="K321" s="650" t="s">
        <v>1325</v>
      </c>
      <c r="L321" s="651">
        <v>154.01</v>
      </c>
      <c r="M321" s="651">
        <v>154.01</v>
      </c>
      <c r="N321" s="650">
        <v>1</v>
      </c>
      <c r="O321" s="731"/>
      <c r="P321" s="651">
        <v>154.01</v>
      </c>
      <c r="Q321" s="666">
        <v>1</v>
      </c>
      <c r="R321" s="650">
        <v>1</v>
      </c>
      <c r="S321" s="666">
        <v>1</v>
      </c>
      <c r="T321" s="731"/>
      <c r="U321" s="689"/>
    </row>
    <row r="322" spans="1:21" ht="14.4" customHeight="1" x14ac:dyDescent="0.3">
      <c r="A322" s="649">
        <v>31</v>
      </c>
      <c r="B322" s="650" t="s">
        <v>576</v>
      </c>
      <c r="C322" s="650">
        <v>89301312</v>
      </c>
      <c r="D322" s="729" t="s">
        <v>2873</v>
      </c>
      <c r="E322" s="730" t="s">
        <v>1943</v>
      </c>
      <c r="F322" s="650" t="s">
        <v>1932</v>
      </c>
      <c r="G322" s="650" t="s">
        <v>1991</v>
      </c>
      <c r="H322" s="650" t="s">
        <v>577</v>
      </c>
      <c r="I322" s="650" t="s">
        <v>2258</v>
      </c>
      <c r="J322" s="650" t="s">
        <v>1324</v>
      </c>
      <c r="K322" s="650" t="s">
        <v>1667</v>
      </c>
      <c r="L322" s="651">
        <v>0</v>
      </c>
      <c r="M322" s="651">
        <v>0</v>
      </c>
      <c r="N322" s="650">
        <v>1</v>
      </c>
      <c r="O322" s="731"/>
      <c r="P322" s="651">
        <v>0</v>
      </c>
      <c r="Q322" s="666"/>
      <c r="R322" s="650">
        <v>1</v>
      </c>
      <c r="S322" s="666">
        <v>1</v>
      </c>
      <c r="T322" s="731"/>
      <c r="U322" s="689"/>
    </row>
    <row r="323" spans="1:21" ht="14.4" customHeight="1" x14ac:dyDescent="0.3">
      <c r="A323" s="649">
        <v>31</v>
      </c>
      <c r="B323" s="650" t="s">
        <v>576</v>
      </c>
      <c r="C323" s="650">
        <v>89301312</v>
      </c>
      <c r="D323" s="729" t="s">
        <v>2873</v>
      </c>
      <c r="E323" s="730" t="s">
        <v>1943</v>
      </c>
      <c r="F323" s="650" t="s">
        <v>1932</v>
      </c>
      <c r="G323" s="650" t="s">
        <v>1991</v>
      </c>
      <c r="H323" s="650" t="s">
        <v>577</v>
      </c>
      <c r="I323" s="650" t="s">
        <v>2259</v>
      </c>
      <c r="J323" s="650" t="s">
        <v>1324</v>
      </c>
      <c r="K323" s="650" t="s">
        <v>1325</v>
      </c>
      <c r="L323" s="651">
        <v>154.01</v>
      </c>
      <c r="M323" s="651">
        <v>154.01</v>
      </c>
      <c r="N323" s="650">
        <v>1</v>
      </c>
      <c r="O323" s="731"/>
      <c r="P323" s="651">
        <v>154.01</v>
      </c>
      <c r="Q323" s="666">
        <v>1</v>
      </c>
      <c r="R323" s="650">
        <v>1</v>
      </c>
      <c r="S323" s="666">
        <v>1</v>
      </c>
      <c r="T323" s="731"/>
      <c r="U323" s="689"/>
    </row>
    <row r="324" spans="1:21" ht="14.4" customHeight="1" x14ac:dyDescent="0.3">
      <c r="A324" s="649">
        <v>31</v>
      </c>
      <c r="B324" s="650" t="s">
        <v>576</v>
      </c>
      <c r="C324" s="650">
        <v>89301312</v>
      </c>
      <c r="D324" s="729" t="s">
        <v>2873</v>
      </c>
      <c r="E324" s="730" t="s">
        <v>1943</v>
      </c>
      <c r="F324" s="650" t="s">
        <v>1932</v>
      </c>
      <c r="G324" s="650" t="s">
        <v>1959</v>
      </c>
      <c r="H324" s="650" t="s">
        <v>1100</v>
      </c>
      <c r="I324" s="650" t="s">
        <v>1195</v>
      </c>
      <c r="J324" s="650" t="s">
        <v>1192</v>
      </c>
      <c r="K324" s="650" t="s">
        <v>1196</v>
      </c>
      <c r="L324" s="651">
        <v>625.29</v>
      </c>
      <c r="M324" s="651">
        <v>1250.58</v>
      </c>
      <c r="N324" s="650">
        <v>2</v>
      </c>
      <c r="O324" s="731"/>
      <c r="P324" s="651">
        <v>1250.58</v>
      </c>
      <c r="Q324" s="666">
        <v>1</v>
      </c>
      <c r="R324" s="650">
        <v>2</v>
      </c>
      <c r="S324" s="666">
        <v>1</v>
      </c>
      <c r="T324" s="731"/>
      <c r="U324" s="689"/>
    </row>
    <row r="325" spans="1:21" ht="14.4" customHeight="1" x14ac:dyDescent="0.3">
      <c r="A325" s="649">
        <v>31</v>
      </c>
      <c r="B325" s="650" t="s">
        <v>576</v>
      </c>
      <c r="C325" s="650">
        <v>89301312</v>
      </c>
      <c r="D325" s="729" t="s">
        <v>2873</v>
      </c>
      <c r="E325" s="730" t="s">
        <v>1943</v>
      </c>
      <c r="F325" s="650" t="s">
        <v>1934</v>
      </c>
      <c r="G325" s="650" t="s">
        <v>2042</v>
      </c>
      <c r="H325" s="650" t="s">
        <v>577</v>
      </c>
      <c r="I325" s="650" t="s">
        <v>2046</v>
      </c>
      <c r="J325" s="650" t="s">
        <v>2047</v>
      </c>
      <c r="K325" s="650" t="s">
        <v>2048</v>
      </c>
      <c r="L325" s="651">
        <v>200</v>
      </c>
      <c r="M325" s="651">
        <v>400</v>
      </c>
      <c r="N325" s="650">
        <v>2</v>
      </c>
      <c r="O325" s="731">
        <v>1</v>
      </c>
      <c r="P325" s="651">
        <v>400</v>
      </c>
      <c r="Q325" s="666">
        <v>1</v>
      </c>
      <c r="R325" s="650">
        <v>2</v>
      </c>
      <c r="S325" s="666">
        <v>1</v>
      </c>
      <c r="T325" s="731">
        <v>1</v>
      </c>
      <c r="U325" s="689">
        <v>1</v>
      </c>
    </row>
    <row r="326" spans="1:21" ht="14.4" customHeight="1" x14ac:dyDescent="0.3">
      <c r="A326" s="649">
        <v>31</v>
      </c>
      <c r="B326" s="650" t="s">
        <v>576</v>
      </c>
      <c r="C326" s="650">
        <v>89301312</v>
      </c>
      <c r="D326" s="729" t="s">
        <v>2873</v>
      </c>
      <c r="E326" s="730" t="s">
        <v>1944</v>
      </c>
      <c r="F326" s="650" t="s">
        <v>1932</v>
      </c>
      <c r="G326" s="650" t="s">
        <v>2260</v>
      </c>
      <c r="H326" s="650" t="s">
        <v>577</v>
      </c>
      <c r="I326" s="650" t="s">
        <v>2261</v>
      </c>
      <c r="J326" s="650" t="s">
        <v>2262</v>
      </c>
      <c r="K326" s="650" t="s">
        <v>2263</v>
      </c>
      <c r="L326" s="651">
        <v>275.23</v>
      </c>
      <c r="M326" s="651">
        <v>550.46</v>
      </c>
      <c r="N326" s="650">
        <v>2</v>
      </c>
      <c r="O326" s="731">
        <v>1</v>
      </c>
      <c r="P326" s="651">
        <v>550.46</v>
      </c>
      <c r="Q326" s="666">
        <v>1</v>
      </c>
      <c r="R326" s="650">
        <v>2</v>
      </c>
      <c r="S326" s="666">
        <v>1</v>
      </c>
      <c r="T326" s="731">
        <v>1</v>
      </c>
      <c r="U326" s="689">
        <v>1</v>
      </c>
    </row>
    <row r="327" spans="1:21" ht="14.4" customHeight="1" x14ac:dyDescent="0.3">
      <c r="A327" s="649">
        <v>31</v>
      </c>
      <c r="B327" s="650" t="s">
        <v>576</v>
      </c>
      <c r="C327" s="650">
        <v>89301312</v>
      </c>
      <c r="D327" s="729" t="s">
        <v>2873</v>
      </c>
      <c r="E327" s="730" t="s">
        <v>1944</v>
      </c>
      <c r="F327" s="650" t="s">
        <v>1932</v>
      </c>
      <c r="G327" s="650" t="s">
        <v>1965</v>
      </c>
      <c r="H327" s="650" t="s">
        <v>577</v>
      </c>
      <c r="I327" s="650" t="s">
        <v>1240</v>
      </c>
      <c r="J327" s="650" t="s">
        <v>1855</v>
      </c>
      <c r="K327" s="650" t="s">
        <v>1856</v>
      </c>
      <c r="L327" s="651">
        <v>333.31</v>
      </c>
      <c r="M327" s="651">
        <v>666.62</v>
      </c>
      <c r="N327" s="650">
        <v>2</v>
      </c>
      <c r="O327" s="731">
        <v>1.5</v>
      </c>
      <c r="P327" s="651">
        <v>666.62</v>
      </c>
      <c r="Q327" s="666">
        <v>1</v>
      </c>
      <c r="R327" s="650">
        <v>2</v>
      </c>
      <c r="S327" s="666">
        <v>1</v>
      </c>
      <c r="T327" s="731">
        <v>1.5</v>
      </c>
      <c r="U327" s="689">
        <v>1</v>
      </c>
    </row>
    <row r="328" spans="1:21" ht="14.4" customHeight="1" x14ac:dyDescent="0.3">
      <c r="A328" s="649">
        <v>31</v>
      </c>
      <c r="B328" s="650" t="s">
        <v>576</v>
      </c>
      <c r="C328" s="650">
        <v>89301312</v>
      </c>
      <c r="D328" s="729" t="s">
        <v>2873</v>
      </c>
      <c r="E328" s="730" t="s">
        <v>1944</v>
      </c>
      <c r="F328" s="650" t="s">
        <v>1932</v>
      </c>
      <c r="G328" s="650" t="s">
        <v>1965</v>
      </c>
      <c r="H328" s="650" t="s">
        <v>577</v>
      </c>
      <c r="I328" s="650" t="s">
        <v>1240</v>
      </c>
      <c r="J328" s="650" t="s">
        <v>1855</v>
      </c>
      <c r="K328" s="650" t="s">
        <v>1856</v>
      </c>
      <c r="L328" s="651">
        <v>156.86000000000001</v>
      </c>
      <c r="M328" s="651">
        <v>156.86000000000001</v>
      </c>
      <c r="N328" s="650">
        <v>1</v>
      </c>
      <c r="O328" s="731">
        <v>1</v>
      </c>
      <c r="P328" s="651">
        <v>156.86000000000001</v>
      </c>
      <c r="Q328" s="666">
        <v>1</v>
      </c>
      <c r="R328" s="650">
        <v>1</v>
      </c>
      <c r="S328" s="666">
        <v>1</v>
      </c>
      <c r="T328" s="731">
        <v>1</v>
      </c>
      <c r="U328" s="689">
        <v>1</v>
      </c>
    </row>
    <row r="329" spans="1:21" ht="14.4" customHeight="1" x14ac:dyDescent="0.3">
      <c r="A329" s="649">
        <v>31</v>
      </c>
      <c r="B329" s="650" t="s">
        <v>576</v>
      </c>
      <c r="C329" s="650">
        <v>89301312</v>
      </c>
      <c r="D329" s="729" t="s">
        <v>2873</v>
      </c>
      <c r="E329" s="730" t="s">
        <v>1944</v>
      </c>
      <c r="F329" s="650" t="s">
        <v>1932</v>
      </c>
      <c r="G329" s="650" t="s">
        <v>2264</v>
      </c>
      <c r="H329" s="650" t="s">
        <v>1100</v>
      </c>
      <c r="I329" s="650" t="s">
        <v>2265</v>
      </c>
      <c r="J329" s="650" t="s">
        <v>2266</v>
      </c>
      <c r="K329" s="650" t="s">
        <v>1185</v>
      </c>
      <c r="L329" s="651">
        <v>60.02</v>
      </c>
      <c r="M329" s="651">
        <v>180.06</v>
      </c>
      <c r="N329" s="650">
        <v>3</v>
      </c>
      <c r="O329" s="731">
        <v>0.5</v>
      </c>
      <c r="P329" s="651"/>
      <c r="Q329" s="666">
        <v>0</v>
      </c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31</v>
      </c>
      <c r="B330" s="650" t="s">
        <v>576</v>
      </c>
      <c r="C330" s="650">
        <v>89301312</v>
      </c>
      <c r="D330" s="729" t="s">
        <v>2873</v>
      </c>
      <c r="E330" s="730" t="s">
        <v>1944</v>
      </c>
      <c r="F330" s="650" t="s">
        <v>1932</v>
      </c>
      <c r="G330" s="650" t="s">
        <v>1977</v>
      </c>
      <c r="H330" s="650" t="s">
        <v>577</v>
      </c>
      <c r="I330" s="650" t="s">
        <v>1978</v>
      </c>
      <c r="J330" s="650" t="s">
        <v>1979</v>
      </c>
      <c r="K330" s="650" t="s">
        <v>1980</v>
      </c>
      <c r="L330" s="651">
        <v>84.78</v>
      </c>
      <c r="M330" s="651">
        <v>84.78</v>
      </c>
      <c r="N330" s="650">
        <v>1</v>
      </c>
      <c r="O330" s="731">
        <v>1</v>
      </c>
      <c r="P330" s="651">
        <v>84.78</v>
      </c>
      <c r="Q330" s="666">
        <v>1</v>
      </c>
      <c r="R330" s="650">
        <v>1</v>
      </c>
      <c r="S330" s="666">
        <v>1</v>
      </c>
      <c r="T330" s="731">
        <v>1</v>
      </c>
      <c r="U330" s="689">
        <v>1</v>
      </c>
    </row>
    <row r="331" spans="1:21" ht="14.4" customHeight="1" x14ac:dyDescent="0.3">
      <c r="A331" s="649">
        <v>31</v>
      </c>
      <c r="B331" s="650" t="s">
        <v>576</v>
      </c>
      <c r="C331" s="650">
        <v>89301312</v>
      </c>
      <c r="D331" s="729" t="s">
        <v>2873</v>
      </c>
      <c r="E331" s="730" t="s">
        <v>1944</v>
      </c>
      <c r="F331" s="650" t="s">
        <v>1932</v>
      </c>
      <c r="G331" s="650" t="s">
        <v>1977</v>
      </c>
      <c r="H331" s="650" t="s">
        <v>577</v>
      </c>
      <c r="I331" s="650" t="s">
        <v>2267</v>
      </c>
      <c r="J331" s="650" t="s">
        <v>2268</v>
      </c>
      <c r="K331" s="650" t="s">
        <v>1151</v>
      </c>
      <c r="L331" s="651">
        <v>0</v>
      </c>
      <c r="M331" s="651">
        <v>0</v>
      </c>
      <c r="N331" s="650">
        <v>1</v>
      </c>
      <c r="O331" s="731">
        <v>1</v>
      </c>
      <c r="P331" s="651">
        <v>0</v>
      </c>
      <c r="Q331" s="666"/>
      <c r="R331" s="650">
        <v>1</v>
      </c>
      <c r="S331" s="666">
        <v>1</v>
      </c>
      <c r="T331" s="731">
        <v>1</v>
      </c>
      <c r="U331" s="689">
        <v>1</v>
      </c>
    </row>
    <row r="332" spans="1:21" ht="14.4" customHeight="1" x14ac:dyDescent="0.3">
      <c r="A332" s="649">
        <v>31</v>
      </c>
      <c r="B332" s="650" t="s">
        <v>576</v>
      </c>
      <c r="C332" s="650">
        <v>89301312</v>
      </c>
      <c r="D332" s="729" t="s">
        <v>2873</v>
      </c>
      <c r="E332" s="730" t="s">
        <v>1944</v>
      </c>
      <c r="F332" s="650" t="s">
        <v>1932</v>
      </c>
      <c r="G332" s="650" t="s">
        <v>2269</v>
      </c>
      <c r="H332" s="650" t="s">
        <v>577</v>
      </c>
      <c r="I332" s="650" t="s">
        <v>2270</v>
      </c>
      <c r="J332" s="650" t="s">
        <v>2271</v>
      </c>
      <c r="K332" s="650" t="s">
        <v>2272</v>
      </c>
      <c r="L332" s="651">
        <v>0</v>
      </c>
      <c r="M332" s="651">
        <v>0</v>
      </c>
      <c r="N332" s="650">
        <v>1</v>
      </c>
      <c r="O332" s="731">
        <v>0.5</v>
      </c>
      <c r="P332" s="651">
        <v>0</v>
      </c>
      <c r="Q332" s="666"/>
      <c r="R332" s="650">
        <v>1</v>
      </c>
      <c r="S332" s="666">
        <v>1</v>
      </c>
      <c r="T332" s="731">
        <v>0.5</v>
      </c>
      <c r="U332" s="689">
        <v>1</v>
      </c>
    </row>
    <row r="333" spans="1:21" ht="14.4" customHeight="1" x14ac:dyDescent="0.3">
      <c r="A333" s="649">
        <v>31</v>
      </c>
      <c r="B333" s="650" t="s">
        <v>576</v>
      </c>
      <c r="C333" s="650">
        <v>89301312</v>
      </c>
      <c r="D333" s="729" t="s">
        <v>2873</v>
      </c>
      <c r="E333" s="730" t="s">
        <v>1944</v>
      </c>
      <c r="F333" s="650" t="s">
        <v>1932</v>
      </c>
      <c r="G333" s="650" t="s">
        <v>2273</v>
      </c>
      <c r="H333" s="650" t="s">
        <v>577</v>
      </c>
      <c r="I333" s="650" t="s">
        <v>2274</v>
      </c>
      <c r="J333" s="650" t="s">
        <v>2275</v>
      </c>
      <c r="K333" s="650" t="s">
        <v>2276</v>
      </c>
      <c r="L333" s="651">
        <v>73.819999999999993</v>
      </c>
      <c r="M333" s="651">
        <v>221.45999999999998</v>
      </c>
      <c r="N333" s="650">
        <v>3</v>
      </c>
      <c r="O333" s="731">
        <v>0.5</v>
      </c>
      <c r="P333" s="651">
        <v>221.45999999999998</v>
      </c>
      <c r="Q333" s="666">
        <v>1</v>
      </c>
      <c r="R333" s="650">
        <v>3</v>
      </c>
      <c r="S333" s="666">
        <v>1</v>
      </c>
      <c r="T333" s="731">
        <v>0.5</v>
      </c>
      <c r="U333" s="689">
        <v>1</v>
      </c>
    </row>
    <row r="334" spans="1:21" ht="14.4" customHeight="1" x14ac:dyDescent="0.3">
      <c r="A334" s="649">
        <v>31</v>
      </c>
      <c r="B334" s="650" t="s">
        <v>576</v>
      </c>
      <c r="C334" s="650">
        <v>89301312</v>
      </c>
      <c r="D334" s="729" t="s">
        <v>2873</v>
      </c>
      <c r="E334" s="730" t="s">
        <v>1944</v>
      </c>
      <c r="F334" s="650" t="s">
        <v>1932</v>
      </c>
      <c r="G334" s="650" t="s">
        <v>2277</v>
      </c>
      <c r="H334" s="650" t="s">
        <v>577</v>
      </c>
      <c r="I334" s="650" t="s">
        <v>2278</v>
      </c>
      <c r="J334" s="650" t="s">
        <v>2279</v>
      </c>
      <c r="K334" s="650" t="s">
        <v>2280</v>
      </c>
      <c r="L334" s="651">
        <v>0</v>
      </c>
      <c r="M334" s="651">
        <v>0</v>
      </c>
      <c r="N334" s="650">
        <v>1</v>
      </c>
      <c r="O334" s="731">
        <v>1</v>
      </c>
      <c r="P334" s="651">
        <v>0</v>
      </c>
      <c r="Q334" s="666"/>
      <c r="R334" s="650">
        <v>1</v>
      </c>
      <c r="S334" s="666">
        <v>1</v>
      </c>
      <c r="T334" s="731">
        <v>1</v>
      </c>
      <c r="U334" s="689">
        <v>1</v>
      </c>
    </row>
    <row r="335" spans="1:21" ht="14.4" customHeight="1" x14ac:dyDescent="0.3">
      <c r="A335" s="649">
        <v>31</v>
      </c>
      <c r="B335" s="650" t="s">
        <v>576</v>
      </c>
      <c r="C335" s="650">
        <v>89301312</v>
      </c>
      <c r="D335" s="729" t="s">
        <v>2873</v>
      </c>
      <c r="E335" s="730" t="s">
        <v>1944</v>
      </c>
      <c r="F335" s="650" t="s">
        <v>1932</v>
      </c>
      <c r="G335" s="650" t="s">
        <v>2132</v>
      </c>
      <c r="H335" s="650" t="s">
        <v>577</v>
      </c>
      <c r="I335" s="650" t="s">
        <v>732</v>
      </c>
      <c r="J335" s="650" t="s">
        <v>733</v>
      </c>
      <c r="K335" s="650" t="s">
        <v>2133</v>
      </c>
      <c r="L335" s="651">
        <v>163.9</v>
      </c>
      <c r="M335" s="651">
        <v>491.70000000000005</v>
      </c>
      <c r="N335" s="650">
        <v>3</v>
      </c>
      <c r="O335" s="731">
        <v>2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31</v>
      </c>
      <c r="B336" s="650" t="s">
        <v>576</v>
      </c>
      <c r="C336" s="650">
        <v>89301312</v>
      </c>
      <c r="D336" s="729" t="s">
        <v>2873</v>
      </c>
      <c r="E336" s="730" t="s">
        <v>1944</v>
      </c>
      <c r="F336" s="650" t="s">
        <v>1932</v>
      </c>
      <c r="G336" s="650" t="s">
        <v>2281</v>
      </c>
      <c r="H336" s="650" t="s">
        <v>577</v>
      </c>
      <c r="I336" s="650" t="s">
        <v>999</v>
      </c>
      <c r="J336" s="650" t="s">
        <v>2282</v>
      </c>
      <c r="K336" s="650" t="s">
        <v>2283</v>
      </c>
      <c r="L336" s="651">
        <v>33.36</v>
      </c>
      <c r="M336" s="651">
        <v>33.36</v>
      </c>
      <c r="N336" s="650">
        <v>1</v>
      </c>
      <c r="O336" s="731">
        <v>0.5</v>
      </c>
      <c r="P336" s="651">
        <v>33.36</v>
      </c>
      <c r="Q336" s="666">
        <v>1</v>
      </c>
      <c r="R336" s="650">
        <v>1</v>
      </c>
      <c r="S336" s="666">
        <v>1</v>
      </c>
      <c r="T336" s="731">
        <v>0.5</v>
      </c>
      <c r="U336" s="689">
        <v>1</v>
      </c>
    </row>
    <row r="337" spans="1:21" ht="14.4" customHeight="1" x14ac:dyDescent="0.3">
      <c r="A337" s="649">
        <v>31</v>
      </c>
      <c r="B337" s="650" t="s">
        <v>576</v>
      </c>
      <c r="C337" s="650">
        <v>89301312</v>
      </c>
      <c r="D337" s="729" t="s">
        <v>2873</v>
      </c>
      <c r="E337" s="730" t="s">
        <v>1944</v>
      </c>
      <c r="F337" s="650" t="s">
        <v>1932</v>
      </c>
      <c r="G337" s="650" t="s">
        <v>2284</v>
      </c>
      <c r="H337" s="650" t="s">
        <v>577</v>
      </c>
      <c r="I337" s="650" t="s">
        <v>2285</v>
      </c>
      <c r="J337" s="650" t="s">
        <v>2286</v>
      </c>
      <c r="K337" s="650" t="s">
        <v>829</v>
      </c>
      <c r="L337" s="651">
        <v>0</v>
      </c>
      <c r="M337" s="651">
        <v>0</v>
      </c>
      <c r="N337" s="650">
        <v>3</v>
      </c>
      <c r="O337" s="731">
        <v>0.5</v>
      </c>
      <c r="P337" s="651"/>
      <c r="Q337" s="666"/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31</v>
      </c>
      <c r="B338" s="650" t="s">
        <v>576</v>
      </c>
      <c r="C338" s="650">
        <v>89301312</v>
      </c>
      <c r="D338" s="729" t="s">
        <v>2873</v>
      </c>
      <c r="E338" s="730" t="s">
        <v>1944</v>
      </c>
      <c r="F338" s="650" t="s">
        <v>1932</v>
      </c>
      <c r="G338" s="650" t="s">
        <v>2284</v>
      </c>
      <c r="H338" s="650" t="s">
        <v>577</v>
      </c>
      <c r="I338" s="650" t="s">
        <v>2287</v>
      </c>
      <c r="J338" s="650" t="s">
        <v>2286</v>
      </c>
      <c r="K338" s="650" t="s">
        <v>2288</v>
      </c>
      <c r="L338" s="651">
        <v>42.18</v>
      </c>
      <c r="M338" s="651">
        <v>42.18</v>
      </c>
      <c r="N338" s="650">
        <v>1</v>
      </c>
      <c r="O338" s="731">
        <v>1</v>
      </c>
      <c r="P338" s="651">
        <v>42.18</v>
      </c>
      <c r="Q338" s="666">
        <v>1</v>
      </c>
      <c r="R338" s="650">
        <v>1</v>
      </c>
      <c r="S338" s="666">
        <v>1</v>
      </c>
      <c r="T338" s="731">
        <v>1</v>
      </c>
      <c r="U338" s="689">
        <v>1</v>
      </c>
    </row>
    <row r="339" spans="1:21" ht="14.4" customHeight="1" x14ac:dyDescent="0.3">
      <c r="A339" s="649">
        <v>31</v>
      </c>
      <c r="B339" s="650" t="s">
        <v>576</v>
      </c>
      <c r="C339" s="650">
        <v>89301312</v>
      </c>
      <c r="D339" s="729" t="s">
        <v>2873</v>
      </c>
      <c r="E339" s="730" t="s">
        <v>1944</v>
      </c>
      <c r="F339" s="650" t="s">
        <v>1932</v>
      </c>
      <c r="G339" s="650" t="s">
        <v>1983</v>
      </c>
      <c r="H339" s="650" t="s">
        <v>577</v>
      </c>
      <c r="I339" s="650" t="s">
        <v>1984</v>
      </c>
      <c r="J339" s="650" t="s">
        <v>1985</v>
      </c>
      <c r="K339" s="650"/>
      <c r="L339" s="651">
        <v>0</v>
      </c>
      <c r="M339" s="651">
        <v>0</v>
      </c>
      <c r="N339" s="650">
        <v>1</v>
      </c>
      <c r="O339" s="731">
        <v>1</v>
      </c>
      <c r="P339" s="651">
        <v>0</v>
      </c>
      <c r="Q339" s="666"/>
      <c r="R339" s="650">
        <v>1</v>
      </c>
      <c r="S339" s="666">
        <v>1</v>
      </c>
      <c r="T339" s="731">
        <v>1</v>
      </c>
      <c r="U339" s="689">
        <v>1</v>
      </c>
    </row>
    <row r="340" spans="1:21" ht="14.4" customHeight="1" x14ac:dyDescent="0.3">
      <c r="A340" s="649">
        <v>31</v>
      </c>
      <c r="B340" s="650" t="s">
        <v>576</v>
      </c>
      <c r="C340" s="650">
        <v>89301312</v>
      </c>
      <c r="D340" s="729" t="s">
        <v>2873</v>
      </c>
      <c r="E340" s="730" t="s">
        <v>1944</v>
      </c>
      <c r="F340" s="650" t="s">
        <v>1932</v>
      </c>
      <c r="G340" s="650" t="s">
        <v>2289</v>
      </c>
      <c r="H340" s="650" t="s">
        <v>577</v>
      </c>
      <c r="I340" s="650" t="s">
        <v>728</v>
      </c>
      <c r="J340" s="650" t="s">
        <v>729</v>
      </c>
      <c r="K340" s="650" t="s">
        <v>2290</v>
      </c>
      <c r="L340" s="651">
        <v>0</v>
      </c>
      <c r="M340" s="651">
        <v>0</v>
      </c>
      <c r="N340" s="650">
        <v>9</v>
      </c>
      <c r="O340" s="731">
        <v>8.5</v>
      </c>
      <c r="P340" s="651">
        <v>0</v>
      </c>
      <c r="Q340" s="666"/>
      <c r="R340" s="650">
        <v>6</v>
      </c>
      <c r="S340" s="666">
        <v>0.66666666666666663</v>
      </c>
      <c r="T340" s="731">
        <v>5.5</v>
      </c>
      <c r="U340" s="689">
        <v>0.6470588235294118</v>
      </c>
    </row>
    <row r="341" spans="1:21" ht="14.4" customHeight="1" x14ac:dyDescent="0.3">
      <c r="A341" s="649">
        <v>31</v>
      </c>
      <c r="B341" s="650" t="s">
        <v>576</v>
      </c>
      <c r="C341" s="650">
        <v>89301312</v>
      </c>
      <c r="D341" s="729" t="s">
        <v>2873</v>
      </c>
      <c r="E341" s="730" t="s">
        <v>1944</v>
      </c>
      <c r="F341" s="650" t="s">
        <v>1932</v>
      </c>
      <c r="G341" s="650" t="s">
        <v>1991</v>
      </c>
      <c r="H341" s="650" t="s">
        <v>1100</v>
      </c>
      <c r="I341" s="650" t="s">
        <v>1323</v>
      </c>
      <c r="J341" s="650" t="s">
        <v>1324</v>
      </c>
      <c r="K341" s="650" t="s">
        <v>1325</v>
      </c>
      <c r="L341" s="651">
        <v>154.01</v>
      </c>
      <c r="M341" s="651">
        <v>616.04</v>
      </c>
      <c r="N341" s="650">
        <v>4</v>
      </c>
      <c r="O341" s="731">
        <v>2.5</v>
      </c>
      <c r="P341" s="651">
        <v>308.02</v>
      </c>
      <c r="Q341" s="666">
        <v>0.5</v>
      </c>
      <c r="R341" s="650">
        <v>2</v>
      </c>
      <c r="S341" s="666">
        <v>0.5</v>
      </c>
      <c r="T341" s="731">
        <v>1.5</v>
      </c>
      <c r="U341" s="689">
        <v>0.6</v>
      </c>
    </row>
    <row r="342" spans="1:21" ht="14.4" customHeight="1" x14ac:dyDescent="0.3">
      <c r="A342" s="649">
        <v>31</v>
      </c>
      <c r="B342" s="650" t="s">
        <v>576</v>
      </c>
      <c r="C342" s="650">
        <v>89301312</v>
      </c>
      <c r="D342" s="729" t="s">
        <v>2873</v>
      </c>
      <c r="E342" s="730" t="s">
        <v>1944</v>
      </c>
      <c r="F342" s="650" t="s">
        <v>1932</v>
      </c>
      <c r="G342" s="650" t="s">
        <v>1991</v>
      </c>
      <c r="H342" s="650" t="s">
        <v>1100</v>
      </c>
      <c r="I342" s="650" t="s">
        <v>2291</v>
      </c>
      <c r="J342" s="650" t="s">
        <v>2292</v>
      </c>
      <c r="K342" s="650" t="s">
        <v>2293</v>
      </c>
      <c r="L342" s="651">
        <v>77.010000000000005</v>
      </c>
      <c r="M342" s="651">
        <v>231.03000000000003</v>
      </c>
      <c r="N342" s="650">
        <v>3</v>
      </c>
      <c r="O342" s="731">
        <v>2</v>
      </c>
      <c r="P342" s="651">
        <v>231.03000000000003</v>
      </c>
      <c r="Q342" s="666">
        <v>1</v>
      </c>
      <c r="R342" s="650">
        <v>3</v>
      </c>
      <c r="S342" s="666">
        <v>1</v>
      </c>
      <c r="T342" s="731">
        <v>2</v>
      </c>
      <c r="U342" s="689">
        <v>1</v>
      </c>
    </row>
    <row r="343" spans="1:21" ht="14.4" customHeight="1" x14ac:dyDescent="0.3">
      <c r="A343" s="649">
        <v>31</v>
      </c>
      <c r="B343" s="650" t="s">
        <v>576</v>
      </c>
      <c r="C343" s="650">
        <v>89301312</v>
      </c>
      <c r="D343" s="729" t="s">
        <v>2873</v>
      </c>
      <c r="E343" s="730" t="s">
        <v>1944</v>
      </c>
      <c r="F343" s="650" t="s">
        <v>1932</v>
      </c>
      <c r="G343" s="650" t="s">
        <v>1991</v>
      </c>
      <c r="H343" s="650" t="s">
        <v>577</v>
      </c>
      <c r="I343" s="650" t="s">
        <v>2259</v>
      </c>
      <c r="J343" s="650" t="s">
        <v>1324</v>
      </c>
      <c r="K343" s="650" t="s">
        <v>1325</v>
      </c>
      <c r="L343" s="651">
        <v>154.01</v>
      </c>
      <c r="M343" s="651">
        <v>462.03</v>
      </c>
      <c r="N343" s="650">
        <v>3</v>
      </c>
      <c r="O343" s="731">
        <v>1</v>
      </c>
      <c r="P343" s="651">
        <v>462.03</v>
      </c>
      <c r="Q343" s="666">
        <v>1</v>
      </c>
      <c r="R343" s="650">
        <v>3</v>
      </c>
      <c r="S343" s="666">
        <v>1</v>
      </c>
      <c r="T343" s="731">
        <v>1</v>
      </c>
      <c r="U343" s="689">
        <v>1</v>
      </c>
    </row>
    <row r="344" spans="1:21" ht="14.4" customHeight="1" x14ac:dyDescent="0.3">
      <c r="A344" s="649">
        <v>31</v>
      </c>
      <c r="B344" s="650" t="s">
        <v>576</v>
      </c>
      <c r="C344" s="650">
        <v>89301312</v>
      </c>
      <c r="D344" s="729" t="s">
        <v>2873</v>
      </c>
      <c r="E344" s="730" t="s">
        <v>1944</v>
      </c>
      <c r="F344" s="650" t="s">
        <v>1932</v>
      </c>
      <c r="G344" s="650" t="s">
        <v>2294</v>
      </c>
      <c r="H344" s="650" t="s">
        <v>577</v>
      </c>
      <c r="I344" s="650" t="s">
        <v>2295</v>
      </c>
      <c r="J344" s="650" t="s">
        <v>2296</v>
      </c>
      <c r="K344" s="650" t="s">
        <v>2297</v>
      </c>
      <c r="L344" s="651">
        <v>58</v>
      </c>
      <c r="M344" s="651">
        <v>58</v>
      </c>
      <c r="N344" s="650">
        <v>1</v>
      </c>
      <c r="O344" s="731">
        <v>1</v>
      </c>
      <c r="P344" s="651">
        <v>58</v>
      </c>
      <c r="Q344" s="666">
        <v>1</v>
      </c>
      <c r="R344" s="650">
        <v>1</v>
      </c>
      <c r="S344" s="666">
        <v>1</v>
      </c>
      <c r="T344" s="731">
        <v>1</v>
      </c>
      <c r="U344" s="689">
        <v>1</v>
      </c>
    </row>
    <row r="345" spans="1:21" ht="14.4" customHeight="1" x14ac:dyDescent="0.3">
      <c r="A345" s="649">
        <v>31</v>
      </c>
      <c r="B345" s="650" t="s">
        <v>576</v>
      </c>
      <c r="C345" s="650">
        <v>89301312</v>
      </c>
      <c r="D345" s="729" t="s">
        <v>2873</v>
      </c>
      <c r="E345" s="730" t="s">
        <v>1944</v>
      </c>
      <c r="F345" s="650" t="s">
        <v>1932</v>
      </c>
      <c r="G345" s="650" t="s">
        <v>2298</v>
      </c>
      <c r="H345" s="650" t="s">
        <v>577</v>
      </c>
      <c r="I345" s="650" t="s">
        <v>2299</v>
      </c>
      <c r="J345" s="650" t="s">
        <v>758</v>
      </c>
      <c r="K345" s="650" t="s">
        <v>2300</v>
      </c>
      <c r="L345" s="651">
        <v>0</v>
      </c>
      <c r="M345" s="651">
        <v>0</v>
      </c>
      <c r="N345" s="650">
        <v>1</v>
      </c>
      <c r="O345" s="731">
        <v>0.5</v>
      </c>
      <c r="P345" s="651">
        <v>0</v>
      </c>
      <c r="Q345" s="666"/>
      <c r="R345" s="650">
        <v>1</v>
      </c>
      <c r="S345" s="666">
        <v>1</v>
      </c>
      <c r="T345" s="731">
        <v>0.5</v>
      </c>
      <c r="U345" s="689">
        <v>1</v>
      </c>
    </row>
    <row r="346" spans="1:21" ht="14.4" customHeight="1" x14ac:dyDescent="0.3">
      <c r="A346" s="649">
        <v>31</v>
      </c>
      <c r="B346" s="650" t="s">
        <v>576</v>
      </c>
      <c r="C346" s="650">
        <v>89301312</v>
      </c>
      <c r="D346" s="729" t="s">
        <v>2873</v>
      </c>
      <c r="E346" s="730" t="s">
        <v>1944</v>
      </c>
      <c r="F346" s="650" t="s">
        <v>1932</v>
      </c>
      <c r="G346" s="650" t="s">
        <v>2301</v>
      </c>
      <c r="H346" s="650" t="s">
        <v>577</v>
      </c>
      <c r="I346" s="650" t="s">
        <v>2302</v>
      </c>
      <c r="J346" s="650" t="s">
        <v>2303</v>
      </c>
      <c r="K346" s="650" t="s">
        <v>1833</v>
      </c>
      <c r="L346" s="651">
        <v>64.13</v>
      </c>
      <c r="M346" s="651">
        <v>64.13</v>
      </c>
      <c r="N346" s="650">
        <v>1</v>
      </c>
      <c r="O346" s="731">
        <v>0.5</v>
      </c>
      <c r="P346" s="651"/>
      <c r="Q346" s="666">
        <v>0</v>
      </c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31</v>
      </c>
      <c r="B347" s="650" t="s">
        <v>576</v>
      </c>
      <c r="C347" s="650">
        <v>89301312</v>
      </c>
      <c r="D347" s="729" t="s">
        <v>2873</v>
      </c>
      <c r="E347" s="730" t="s">
        <v>1944</v>
      </c>
      <c r="F347" s="650" t="s">
        <v>1932</v>
      </c>
      <c r="G347" s="650" t="s">
        <v>2304</v>
      </c>
      <c r="H347" s="650" t="s">
        <v>1100</v>
      </c>
      <c r="I347" s="650" t="s">
        <v>2305</v>
      </c>
      <c r="J347" s="650" t="s">
        <v>2306</v>
      </c>
      <c r="K347" s="650" t="s">
        <v>2307</v>
      </c>
      <c r="L347" s="651">
        <v>193.26</v>
      </c>
      <c r="M347" s="651">
        <v>3092.16</v>
      </c>
      <c r="N347" s="650">
        <v>16</v>
      </c>
      <c r="O347" s="731">
        <v>13.5</v>
      </c>
      <c r="P347" s="651">
        <v>1546.08</v>
      </c>
      <c r="Q347" s="666">
        <v>0.5</v>
      </c>
      <c r="R347" s="650">
        <v>8</v>
      </c>
      <c r="S347" s="666">
        <v>0.5</v>
      </c>
      <c r="T347" s="731">
        <v>7</v>
      </c>
      <c r="U347" s="689">
        <v>0.51851851851851849</v>
      </c>
    </row>
    <row r="348" spans="1:21" ht="14.4" customHeight="1" x14ac:dyDescent="0.3">
      <c r="A348" s="649">
        <v>31</v>
      </c>
      <c r="B348" s="650" t="s">
        <v>576</v>
      </c>
      <c r="C348" s="650">
        <v>89301312</v>
      </c>
      <c r="D348" s="729" t="s">
        <v>2873</v>
      </c>
      <c r="E348" s="730" t="s">
        <v>1944</v>
      </c>
      <c r="F348" s="650" t="s">
        <v>1932</v>
      </c>
      <c r="G348" s="650" t="s">
        <v>2304</v>
      </c>
      <c r="H348" s="650" t="s">
        <v>1100</v>
      </c>
      <c r="I348" s="650" t="s">
        <v>2308</v>
      </c>
      <c r="J348" s="650" t="s">
        <v>2306</v>
      </c>
      <c r="K348" s="650" t="s">
        <v>2309</v>
      </c>
      <c r="L348" s="651">
        <v>128.84</v>
      </c>
      <c r="M348" s="651">
        <v>257.68</v>
      </c>
      <c r="N348" s="650">
        <v>2</v>
      </c>
      <c r="O348" s="731">
        <v>1.5</v>
      </c>
      <c r="P348" s="651">
        <v>257.68</v>
      </c>
      <c r="Q348" s="666">
        <v>1</v>
      </c>
      <c r="R348" s="650">
        <v>2</v>
      </c>
      <c r="S348" s="666">
        <v>1</v>
      </c>
      <c r="T348" s="731">
        <v>1.5</v>
      </c>
      <c r="U348" s="689">
        <v>1</v>
      </c>
    </row>
    <row r="349" spans="1:21" ht="14.4" customHeight="1" x14ac:dyDescent="0.3">
      <c r="A349" s="649">
        <v>31</v>
      </c>
      <c r="B349" s="650" t="s">
        <v>576</v>
      </c>
      <c r="C349" s="650">
        <v>89301312</v>
      </c>
      <c r="D349" s="729" t="s">
        <v>2873</v>
      </c>
      <c r="E349" s="730" t="s">
        <v>1944</v>
      </c>
      <c r="F349" s="650" t="s">
        <v>1932</v>
      </c>
      <c r="G349" s="650" t="s">
        <v>1959</v>
      </c>
      <c r="H349" s="650" t="s">
        <v>1100</v>
      </c>
      <c r="I349" s="650" t="s">
        <v>1195</v>
      </c>
      <c r="J349" s="650" t="s">
        <v>1192</v>
      </c>
      <c r="K349" s="650" t="s">
        <v>1196</v>
      </c>
      <c r="L349" s="651">
        <v>625.29</v>
      </c>
      <c r="M349" s="651">
        <v>10629.929999999998</v>
      </c>
      <c r="N349" s="650">
        <v>17</v>
      </c>
      <c r="O349" s="731">
        <v>11</v>
      </c>
      <c r="P349" s="651">
        <v>9379.3499999999985</v>
      </c>
      <c r="Q349" s="666">
        <v>0.88235294117647056</v>
      </c>
      <c r="R349" s="650">
        <v>15</v>
      </c>
      <c r="S349" s="666">
        <v>0.88235294117647056</v>
      </c>
      <c r="T349" s="731">
        <v>9</v>
      </c>
      <c r="U349" s="689">
        <v>0.81818181818181823</v>
      </c>
    </row>
    <row r="350" spans="1:21" ht="14.4" customHeight="1" x14ac:dyDescent="0.3">
      <c r="A350" s="649">
        <v>31</v>
      </c>
      <c r="B350" s="650" t="s">
        <v>576</v>
      </c>
      <c r="C350" s="650">
        <v>89301312</v>
      </c>
      <c r="D350" s="729" t="s">
        <v>2873</v>
      </c>
      <c r="E350" s="730" t="s">
        <v>1944</v>
      </c>
      <c r="F350" s="650" t="s">
        <v>1932</v>
      </c>
      <c r="G350" s="650" t="s">
        <v>1959</v>
      </c>
      <c r="H350" s="650" t="s">
        <v>1100</v>
      </c>
      <c r="I350" s="650" t="s">
        <v>1992</v>
      </c>
      <c r="J350" s="650" t="s">
        <v>1192</v>
      </c>
      <c r="K350" s="650" t="s">
        <v>1993</v>
      </c>
      <c r="L350" s="651">
        <v>187.59</v>
      </c>
      <c r="M350" s="651">
        <v>375.18</v>
      </c>
      <c r="N350" s="650">
        <v>2</v>
      </c>
      <c r="O350" s="731">
        <v>1</v>
      </c>
      <c r="P350" s="651">
        <v>375.18</v>
      </c>
      <c r="Q350" s="666">
        <v>1</v>
      </c>
      <c r="R350" s="650">
        <v>2</v>
      </c>
      <c r="S350" s="666">
        <v>1</v>
      </c>
      <c r="T350" s="731">
        <v>1</v>
      </c>
      <c r="U350" s="689">
        <v>1</v>
      </c>
    </row>
    <row r="351" spans="1:21" ht="14.4" customHeight="1" x14ac:dyDescent="0.3">
      <c r="A351" s="649">
        <v>31</v>
      </c>
      <c r="B351" s="650" t="s">
        <v>576</v>
      </c>
      <c r="C351" s="650">
        <v>89301312</v>
      </c>
      <c r="D351" s="729" t="s">
        <v>2873</v>
      </c>
      <c r="E351" s="730" t="s">
        <v>1944</v>
      </c>
      <c r="F351" s="650" t="s">
        <v>1932</v>
      </c>
      <c r="G351" s="650" t="s">
        <v>1959</v>
      </c>
      <c r="H351" s="650" t="s">
        <v>1100</v>
      </c>
      <c r="I351" s="650" t="s">
        <v>1638</v>
      </c>
      <c r="J351" s="650" t="s">
        <v>1192</v>
      </c>
      <c r="K351" s="650" t="s">
        <v>1639</v>
      </c>
      <c r="L351" s="651">
        <v>937.93</v>
      </c>
      <c r="M351" s="651">
        <v>2813.79</v>
      </c>
      <c r="N351" s="650">
        <v>3</v>
      </c>
      <c r="O351" s="731">
        <v>2</v>
      </c>
      <c r="P351" s="651">
        <v>2813.79</v>
      </c>
      <c r="Q351" s="666">
        <v>1</v>
      </c>
      <c r="R351" s="650">
        <v>3</v>
      </c>
      <c r="S351" s="666">
        <v>1</v>
      </c>
      <c r="T351" s="731">
        <v>2</v>
      </c>
      <c r="U351" s="689">
        <v>1</v>
      </c>
    </row>
    <row r="352" spans="1:21" ht="14.4" customHeight="1" x14ac:dyDescent="0.3">
      <c r="A352" s="649">
        <v>31</v>
      </c>
      <c r="B352" s="650" t="s">
        <v>576</v>
      </c>
      <c r="C352" s="650">
        <v>89301312</v>
      </c>
      <c r="D352" s="729" t="s">
        <v>2873</v>
      </c>
      <c r="E352" s="730" t="s">
        <v>1944</v>
      </c>
      <c r="F352" s="650" t="s">
        <v>1932</v>
      </c>
      <c r="G352" s="650" t="s">
        <v>1997</v>
      </c>
      <c r="H352" s="650" t="s">
        <v>1100</v>
      </c>
      <c r="I352" s="650" t="s">
        <v>1160</v>
      </c>
      <c r="J352" s="650" t="s">
        <v>1103</v>
      </c>
      <c r="K352" s="650" t="s">
        <v>1878</v>
      </c>
      <c r="L352" s="651">
        <v>48.31</v>
      </c>
      <c r="M352" s="651">
        <v>48.31</v>
      </c>
      <c r="N352" s="650">
        <v>1</v>
      </c>
      <c r="O352" s="731">
        <v>1</v>
      </c>
      <c r="P352" s="651">
        <v>48.31</v>
      </c>
      <c r="Q352" s="666">
        <v>1</v>
      </c>
      <c r="R352" s="650">
        <v>1</v>
      </c>
      <c r="S352" s="666">
        <v>1</v>
      </c>
      <c r="T352" s="731">
        <v>1</v>
      </c>
      <c r="U352" s="689">
        <v>1</v>
      </c>
    </row>
    <row r="353" spans="1:21" ht="14.4" customHeight="1" x14ac:dyDescent="0.3">
      <c r="A353" s="649">
        <v>31</v>
      </c>
      <c r="B353" s="650" t="s">
        <v>576</v>
      </c>
      <c r="C353" s="650">
        <v>89301312</v>
      </c>
      <c r="D353" s="729" t="s">
        <v>2873</v>
      </c>
      <c r="E353" s="730" t="s">
        <v>1944</v>
      </c>
      <c r="F353" s="650" t="s">
        <v>1932</v>
      </c>
      <c r="G353" s="650" t="s">
        <v>1997</v>
      </c>
      <c r="H353" s="650" t="s">
        <v>1100</v>
      </c>
      <c r="I353" s="650" t="s">
        <v>1102</v>
      </c>
      <c r="J353" s="650" t="s">
        <v>1103</v>
      </c>
      <c r="K353" s="650" t="s">
        <v>1879</v>
      </c>
      <c r="L353" s="651">
        <v>96.63</v>
      </c>
      <c r="M353" s="651">
        <v>386.52</v>
      </c>
      <c r="N353" s="650">
        <v>4</v>
      </c>
      <c r="O353" s="731">
        <v>2.5</v>
      </c>
      <c r="P353" s="651">
        <v>289.89</v>
      </c>
      <c r="Q353" s="666">
        <v>0.75</v>
      </c>
      <c r="R353" s="650">
        <v>3</v>
      </c>
      <c r="S353" s="666">
        <v>0.75</v>
      </c>
      <c r="T353" s="731">
        <v>1.5</v>
      </c>
      <c r="U353" s="689">
        <v>0.6</v>
      </c>
    </row>
    <row r="354" spans="1:21" ht="14.4" customHeight="1" x14ac:dyDescent="0.3">
      <c r="A354" s="649">
        <v>31</v>
      </c>
      <c r="B354" s="650" t="s">
        <v>576</v>
      </c>
      <c r="C354" s="650">
        <v>89301312</v>
      </c>
      <c r="D354" s="729" t="s">
        <v>2873</v>
      </c>
      <c r="E354" s="730" t="s">
        <v>1944</v>
      </c>
      <c r="F354" s="650" t="s">
        <v>1932</v>
      </c>
      <c r="G354" s="650" t="s">
        <v>1997</v>
      </c>
      <c r="H354" s="650" t="s">
        <v>577</v>
      </c>
      <c r="I354" s="650" t="s">
        <v>2310</v>
      </c>
      <c r="J354" s="650" t="s">
        <v>1103</v>
      </c>
      <c r="K354" s="650" t="s">
        <v>2311</v>
      </c>
      <c r="L354" s="651">
        <v>96.63</v>
      </c>
      <c r="M354" s="651">
        <v>96.63</v>
      </c>
      <c r="N354" s="650">
        <v>1</v>
      </c>
      <c r="O354" s="731">
        <v>1</v>
      </c>
      <c r="P354" s="651"/>
      <c r="Q354" s="666">
        <v>0</v>
      </c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31</v>
      </c>
      <c r="B355" s="650" t="s">
        <v>576</v>
      </c>
      <c r="C355" s="650">
        <v>89301312</v>
      </c>
      <c r="D355" s="729" t="s">
        <v>2873</v>
      </c>
      <c r="E355" s="730" t="s">
        <v>1944</v>
      </c>
      <c r="F355" s="650" t="s">
        <v>1932</v>
      </c>
      <c r="G355" s="650" t="s">
        <v>1997</v>
      </c>
      <c r="H355" s="650" t="s">
        <v>577</v>
      </c>
      <c r="I355" s="650" t="s">
        <v>1998</v>
      </c>
      <c r="J355" s="650" t="s">
        <v>1103</v>
      </c>
      <c r="K355" s="650" t="s">
        <v>1999</v>
      </c>
      <c r="L355" s="651">
        <v>48.31</v>
      </c>
      <c r="M355" s="651">
        <v>48.31</v>
      </c>
      <c r="N355" s="650">
        <v>1</v>
      </c>
      <c r="O355" s="731">
        <v>0.5</v>
      </c>
      <c r="P355" s="651">
        <v>48.31</v>
      </c>
      <c r="Q355" s="666">
        <v>1</v>
      </c>
      <c r="R355" s="650">
        <v>1</v>
      </c>
      <c r="S355" s="666">
        <v>1</v>
      </c>
      <c r="T355" s="731">
        <v>0.5</v>
      </c>
      <c r="U355" s="689">
        <v>1</v>
      </c>
    </row>
    <row r="356" spans="1:21" ht="14.4" customHeight="1" x14ac:dyDescent="0.3">
      <c r="A356" s="649">
        <v>31</v>
      </c>
      <c r="B356" s="650" t="s">
        <v>576</v>
      </c>
      <c r="C356" s="650">
        <v>89301312</v>
      </c>
      <c r="D356" s="729" t="s">
        <v>2873</v>
      </c>
      <c r="E356" s="730" t="s">
        <v>1944</v>
      </c>
      <c r="F356" s="650" t="s">
        <v>1932</v>
      </c>
      <c r="G356" s="650" t="s">
        <v>2312</v>
      </c>
      <c r="H356" s="650" t="s">
        <v>577</v>
      </c>
      <c r="I356" s="650" t="s">
        <v>2313</v>
      </c>
      <c r="J356" s="650" t="s">
        <v>2314</v>
      </c>
      <c r="K356" s="650" t="s">
        <v>817</v>
      </c>
      <c r="L356" s="651">
        <v>182.39</v>
      </c>
      <c r="M356" s="651">
        <v>182.39</v>
      </c>
      <c r="N356" s="650">
        <v>1</v>
      </c>
      <c r="O356" s="731">
        <v>1</v>
      </c>
      <c r="P356" s="651"/>
      <c r="Q356" s="666">
        <v>0</v>
      </c>
      <c r="R356" s="650"/>
      <c r="S356" s="666">
        <v>0</v>
      </c>
      <c r="T356" s="731"/>
      <c r="U356" s="689">
        <v>0</v>
      </c>
    </row>
    <row r="357" spans="1:21" ht="14.4" customHeight="1" x14ac:dyDescent="0.3">
      <c r="A357" s="649">
        <v>31</v>
      </c>
      <c r="B357" s="650" t="s">
        <v>576</v>
      </c>
      <c r="C357" s="650">
        <v>89301312</v>
      </c>
      <c r="D357" s="729" t="s">
        <v>2873</v>
      </c>
      <c r="E357" s="730" t="s">
        <v>1944</v>
      </c>
      <c r="F357" s="650" t="s">
        <v>1932</v>
      </c>
      <c r="G357" s="650" t="s">
        <v>2315</v>
      </c>
      <c r="H357" s="650" t="s">
        <v>577</v>
      </c>
      <c r="I357" s="650" t="s">
        <v>654</v>
      </c>
      <c r="J357" s="650" t="s">
        <v>2316</v>
      </c>
      <c r="K357" s="650" t="s">
        <v>2317</v>
      </c>
      <c r="L357" s="651">
        <v>0</v>
      </c>
      <c r="M357" s="651">
        <v>0</v>
      </c>
      <c r="N357" s="650">
        <v>2</v>
      </c>
      <c r="O357" s="731">
        <v>1</v>
      </c>
      <c r="P357" s="651">
        <v>0</v>
      </c>
      <c r="Q357" s="666"/>
      <c r="R357" s="650">
        <v>2</v>
      </c>
      <c r="S357" s="666">
        <v>1</v>
      </c>
      <c r="T357" s="731">
        <v>1</v>
      </c>
      <c r="U357" s="689">
        <v>1</v>
      </c>
    </row>
    <row r="358" spans="1:21" ht="14.4" customHeight="1" x14ac:dyDescent="0.3">
      <c r="A358" s="649">
        <v>31</v>
      </c>
      <c r="B358" s="650" t="s">
        <v>576</v>
      </c>
      <c r="C358" s="650">
        <v>89301312</v>
      </c>
      <c r="D358" s="729" t="s">
        <v>2873</v>
      </c>
      <c r="E358" s="730" t="s">
        <v>1944</v>
      </c>
      <c r="F358" s="650" t="s">
        <v>1932</v>
      </c>
      <c r="G358" s="650" t="s">
        <v>2318</v>
      </c>
      <c r="H358" s="650" t="s">
        <v>1100</v>
      </c>
      <c r="I358" s="650" t="s">
        <v>2319</v>
      </c>
      <c r="J358" s="650" t="s">
        <v>1646</v>
      </c>
      <c r="K358" s="650" t="s">
        <v>2320</v>
      </c>
      <c r="L358" s="651">
        <v>0</v>
      </c>
      <c r="M358" s="651">
        <v>0</v>
      </c>
      <c r="N358" s="650">
        <v>1</v>
      </c>
      <c r="O358" s="731">
        <v>1</v>
      </c>
      <c r="P358" s="651">
        <v>0</v>
      </c>
      <c r="Q358" s="666"/>
      <c r="R358" s="650">
        <v>1</v>
      </c>
      <c r="S358" s="666">
        <v>1</v>
      </c>
      <c r="T358" s="731">
        <v>1</v>
      </c>
      <c r="U358" s="689">
        <v>1</v>
      </c>
    </row>
    <row r="359" spans="1:21" ht="14.4" customHeight="1" x14ac:dyDescent="0.3">
      <c r="A359" s="649">
        <v>31</v>
      </c>
      <c r="B359" s="650" t="s">
        <v>576</v>
      </c>
      <c r="C359" s="650">
        <v>89301312</v>
      </c>
      <c r="D359" s="729" t="s">
        <v>2873</v>
      </c>
      <c r="E359" s="730" t="s">
        <v>1944</v>
      </c>
      <c r="F359" s="650" t="s">
        <v>1932</v>
      </c>
      <c r="G359" s="650" t="s">
        <v>2321</v>
      </c>
      <c r="H359" s="650" t="s">
        <v>1100</v>
      </c>
      <c r="I359" s="650" t="s">
        <v>1634</v>
      </c>
      <c r="J359" s="650" t="s">
        <v>1904</v>
      </c>
      <c r="K359" s="650" t="s">
        <v>1636</v>
      </c>
      <c r="L359" s="651">
        <v>134.83000000000001</v>
      </c>
      <c r="M359" s="651">
        <v>404.49</v>
      </c>
      <c r="N359" s="650">
        <v>3</v>
      </c>
      <c r="O359" s="731">
        <v>0.5</v>
      </c>
      <c r="P359" s="651">
        <v>404.49</v>
      </c>
      <c r="Q359" s="666">
        <v>1</v>
      </c>
      <c r="R359" s="650">
        <v>3</v>
      </c>
      <c r="S359" s="666">
        <v>1</v>
      </c>
      <c r="T359" s="731">
        <v>0.5</v>
      </c>
      <c r="U359" s="689">
        <v>1</v>
      </c>
    </row>
    <row r="360" spans="1:21" ht="14.4" customHeight="1" x14ac:dyDescent="0.3">
      <c r="A360" s="649">
        <v>31</v>
      </c>
      <c r="B360" s="650" t="s">
        <v>576</v>
      </c>
      <c r="C360" s="650">
        <v>89301312</v>
      </c>
      <c r="D360" s="729" t="s">
        <v>2873</v>
      </c>
      <c r="E360" s="730" t="s">
        <v>1944</v>
      </c>
      <c r="F360" s="650" t="s">
        <v>1932</v>
      </c>
      <c r="G360" s="650" t="s">
        <v>2017</v>
      </c>
      <c r="H360" s="650" t="s">
        <v>577</v>
      </c>
      <c r="I360" s="650" t="s">
        <v>2151</v>
      </c>
      <c r="J360" s="650" t="s">
        <v>2152</v>
      </c>
      <c r="K360" s="650" t="s">
        <v>2153</v>
      </c>
      <c r="L360" s="651">
        <v>53.54</v>
      </c>
      <c r="M360" s="651">
        <v>53.54</v>
      </c>
      <c r="N360" s="650">
        <v>1</v>
      </c>
      <c r="O360" s="731">
        <v>1</v>
      </c>
      <c r="P360" s="651">
        <v>53.54</v>
      </c>
      <c r="Q360" s="666">
        <v>1</v>
      </c>
      <c r="R360" s="650">
        <v>1</v>
      </c>
      <c r="S360" s="666">
        <v>1</v>
      </c>
      <c r="T360" s="731">
        <v>1</v>
      </c>
      <c r="U360" s="689">
        <v>1</v>
      </c>
    </row>
    <row r="361" spans="1:21" ht="14.4" customHeight="1" x14ac:dyDescent="0.3">
      <c r="A361" s="649">
        <v>31</v>
      </c>
      <c r="B361" s="650" t="s">
        <v>576</v>
      </c>
      <c r="C361" s="650">
        <v>89301312</v>
      </c>
      <c r="D361" s="729" t="s">
        <v>2873</v>
      </c>
      <c r="E361" s="730" t="s">
        <v>1944</v>
      </c>
      <c r="F361" s="650" t="s">
        <v>1932</v>
      </c>
      <c r="G361" s="650" t="s">
        <v>2322</v>
      </c>
      <c r="H361" s="650" t="s">
        <v>577</v>
      </c>
      <c r="I361" s="650" t="s">
        <v>2323</v>
      </c>
      <c r="J361" s="650" t="s">
        <v>2324</v>
      </c>
      <c r="K361" s="650" t="s">
        <v>2325</v>
      </c>
      <c r="L361" s="651">
        <v>472.71</v>
      </c>
      <c r="M361" s="651">
        <v>472.71</v>
      </c>
      <c r="N361" s="650">
        <v>1</v>
      </c>
      <c r="O361" s="731">
        <v>1</v>
      </c>
      <c r="P361" s="651">
        <v>472.71</v>
      </c>
      <c r="Q361" s="666">
        <v>1</v>
      </c>
      <c r="R361" s="650">
        <v>1</v>
      </c>
      <c r="S361" s="666">
        <v>1</v>
      </c>
      <c r="T361" s="731">
        <v>1</v>
      </c>
      <c r="U361" s="689">
        <v>1</v>
      </c>
    </row>
    <row r="362" spans="1:21" ht="14.4" customHeight="1" x14ac:dyDescent="0.3">
      <c r="A362" s="649">
        <v>31</v>
      </c>
      <c r="B362" s="650" t="s">
        <v>576</v>
      </c>
      <c r="C362" s="650">
        <v>89301312</v>
      </c>
      <c r="D362" s="729" t="s">
        <v>2873</v>
      </c>
      <c r="E362" s="730" t="s">
        <v>1944</v>
      </c>
      <c r="F362" s="650" t="s">
        <v>1932</v>
      </c>
      <c r="G362" s="650" t="s">
        <v>1960</v>
      </c>
      <c r="H362" s="650" t="s">
        <v>577</v>
      </c>
      <c r="I362" s="650" t="s">
        <v>1252</v>
      </c>
      <c r="J362" s="650" t="s">
        <v>1253</v>
      </c>
      <c r="K362" s="650" t="s">
        <v>1961</v>
      </c>
      <c r="L362" s="651">
        <v>194.73</v>
      </c>
      <c r="M362" s="651">
        <v>194.73</v>
      </c>
      <c r="N362" s="650">
        <v>1</v>
      </c>
      <c r="O362" s="731">
        <v>0.5</v>
      </c>
      <c r="P362" s="651">
        <v>194.73</v>
      </c>
      <c r="Q362" s="666">
        <v>1</v>
      </c>
      <c r="R362" s="650">
        <v>1</v>
      </c>
      <c r="S362" s="666">
        <v>1</v>
      </c>
      <c r="T362" s="731">
        <v>0.5</v>
      </c>
      <c r="U362" s="689">
        <v>1</v>
      </c>
    </row>
    <row r="363" spans="1:21" ht="14.4" customHeight="1" x14ac:dyDescent="0.3">
      <c r="A363" s="649">
        <v>31</v>
      </c>
      <c r="B363" s="650" t="s">
        <v>576</v>
      </c>
      <c r="C363" s="650">
        <v>89301312</v>
      </c>
      <c r="D363" s="729" t="s">
        <v>2873</v>
      </c>
      <c r="E363" s="730" t="s">
        <v>1944</v>
      </c>
      <c r="F363" s="650" t="s">
        <v>1932</v>
      </c>
      <c r="G363" s="650" t="s">
        <v>2326</v>
      </c>
      <c r="H363" s="650" t="s">
        <v>577</v>
      </c>
      <c r="I363" s="650" t="s">
        <v>2327</v>
      </c>
      <c r="J363" s="650" t="s">
        <v>2328</v>
      </c>
      <c r="K363" s="650" t="s">
        <v>2329</v>
      </c>
      <c r="L363" s="651">
        <v>126.26</v>
      </c>
      <c r="M363" s="651">
        <v>126.26</v>
      </c>
      <c r="N363" s="650">
        <v>1</v>
      </c>
      <c r="O363" s="731">
        <v>1</v>
      </c>
      <c r="P363" s="651">
        <v>126.26</v>
      </c>
      <c r="Q363" s="666">
        <v>1</v>
      </c>
      <c r="R363" s="650">
        <v>1</v>
      </c>
      <c r="S363" s="666">
        <v>1</v>
      </c>
      <c r="T363" s="731">
        <v>1</v>
      </c>
      <c r="U363" s="689">
        <v>1</v>
      </c>
    </row>
    <row r="364" spans="1:21" ht="14.4" customHeight="1" x14ac:dyDescent="0.3">
      <c r="A364" s="649">
        <v>31</v>
      </c>
      <c r="B364" s="650" t="s">
        <v>576</v>
      </c>
      <c r="C364" s="650">
        <v>89301312</v>
      </c>
      <c r="D364" s="729" t="s">
        <v>2873</v>
      </c>
      <c r="E364" s="730" t="s">
        <v>1944</v>
      </c>
      <c r="F364" s="650" t="s">
        <v>1932</v>
      </c>
      <c r="G364" s="650" t="s">
        <v>2330</v>
      </c>
      <c r="H364" s="650" t="s">
        <v>1100</v>
      </c>
      <c r="I364" s="650" t="s">
        <v>2331</v>
      </c>
      <c r="J364" s="650" t="s">
        <v>2332</v>
      </c>
      <c r="K364" s="650" t="s">
        <v>1636</v>
      </c>
      <c r="L364" s="651">
        <v>77.209999999999994</v>
      </c>
      <c r="M364" s="651">
        <v>77.209999999999994</v>
      </c>
      <c r="N364" s="650">
        <v>1</v>
      </c>
      <c r="O364" s="731">
        <v>1</v>
      </c>
      <c r="P364" s="651">
        <v>77.209999999999994</v>
      </c>
      <c r="Q364" s="666">
        <v>1</v>
      </c>
      <c r="R364" s="650">
        <v>1</v>
      </c>
      <c r="S364" s="666">
        <v>1</v>
      </c>
      <c r="T364" s="731">
        <v>1</v>
      </c>
      <c r="U364" s="689">
        <v>1</v>
      </c>
    </row>
    <row r="365" spans="1:21" ht="14.4" customHeight="1" x14ac:dyDescent="0.3">
      <c r="A365" s="649">
        <v>31</v>
      </c>
      <c r="B365" s="650" t="s">
        <v>576</v>
      </c>
      <c r="C365" s="650">
        <v>89301312</v>
      </c>
      <c r="D365" s="729" t="s">
        <v>2873</v>
      </c>
      <c r="E365" s="730" t="s">
        <v>1944</v>
      </c>
      <c r="F365" s="650" t="s">
        <v>1932</v>
      </c>
      <c r="G365" s="650" t="s">
        <v>2021</v>
      </c>
      <c r="H365" s="650" t="s">
        <v>1100</v>
      </c>
      <c r="I365" s="650" t="s">
        <v>2028</v>
      </c>
      <c r="J365" s="650" t="s">
        <v>1130</v>
      </c>
      <c r="K365" s="650" t="s">
        <v>2024</v>
      </c>
      <c r="L365" s="651">
        <v>98.23</v>
      </c>
      <c r="M365" s="651">
        <v>98.23</v>
      </c>
      <c r="N365" s="650">
        <v>1</v>
      </c>
      <c r="O365" s="731">
        <v>1</v>
      </c>
      <c r="P365" s="651">
        <v>98.23</v>
      </c>
      <c r="Q365" s="666">
        <v>1</v>
      </c>
      <c r="R365" s="650">
        <v>1</v>
      </c>
      <c r="S365" s="666">
        <v>1</v>
      </c>
      <c r="T365" s="731">
        <v>1</v>
      </c>
      <c r="U365" s="689">
        <v>1</v>
      </c>
    </row>
    <row r="366" spans="1:21" ht="14.4" customHeight="1" x14ac:dyDescent="0.3">
      <c r="A366" s="649">
        <v>31</v>
      </c>
      <c r="B366" s="650" t="s">
        <v>576</v>
      </c>
      <c r="C366" s="650">
        <v>89301312</v>
      </c>
      <c r="D366" s="729" t="s">
        <v>2873</v>
      </c>
      <c r="E366" s="730" t="s">
        <v>1944</v>
      </c>
      <c r="F366" s="650" t="s">
        <v>1932</v>
      </c>
      <c r="G366" s="650" t="s">
        <v>2108</v>
      </c>
      <c r="H366" s="650" t="s">
        <v>577</v>
      </c>
      <c r="I366" s="650" t="s">
        <v>2158</v>
      </c>
      <c r="J366" s="650" t="s">
        <v>2110</v>
      </c>
      <c r="K366" s="650" t="s">
        <v>2159</v>
      </c>
      <c r="L366" s="651">
        <v>102.89</v>
      </c>
      <c r="M366" s="651">
        <v>205.78</v>
      </c>
      <c r="N366" s="650">
        <v>2</v>
      </c>
      <c r="O366" s="731">
        <v>2</v>
      </c>
      <c r="P366" s="651">
        <v>205.78</v>
      </c>
      <c r="Q366" s="666">
        <v>1</v>
      </c>
      <c r="R366" s="650">
        <v>2</v>
      </c>
      <c r="S366" s="666">
        <v>1</v>
      </c>
      <c r="T366" s="731">
        <v>2</v>
      </c>
      <c r="U366" s="689">
        <v>1</v>
      </c>
    </row>
    <row r="367" spans="1:21" ht="14.4" customHeight="1" x14ac:dyDescent="0.3">
      <c r="A367" s="649">
        <v>31</v>
      </c>
      <c r="B367" s="650" t="s">
        <v>576</v>
      </c>
      <c r="C367" s="650">
        <v>89301312</v>
      </c>
      <c r="D367" s="729" t="s">
        <v>2873</v>
      </c>
      <c r="E367" s="730" t="s">
        <v>1944</v>
      </c>
      <c r="F367" s="650" t="s">
        <v>1933</v>
      </c>
      <c r="G367" s="650" t="s">
        <v>1983</v>
      </c>
      <c r="H367" s="650" t="s">
        <v>577</v>
      </c>
      <c r="I367" s="650" t="s">
        <v>1984</v>
      </c>
      <c r="J367" s="650" t="s">
        <v>1985</v>
      </c>
      <c r="K367" s="650"/>
      <c r="L367" s="651">
        <v>0</v>
      </c>
      <c r="M367" s="651">
        <v>0</v>
      </c>
      <c r="N367" s="650">
        <v>1</v>
      </c>
      <c r="O367" s="731">
        <v>1</v>
      </c>
      <c r="P367" s="651">
        <v>0</v>
      </c>
      <c r="Q367" s="666"/>
      <c r="R367" s="650">
        <v>1</v>
      </c>
      <c r="S367" s="666">
        <v>1</v>
      </c>
      <c r="T367" s="731">
        <v>1</v>
      </c>
      <c r="U367" s="689">
        <v>1</v>
      </c>
    </row>
    <row r="368" spans="1:21" ht="14.4" customHeight="1" x14ac:dyDescent="0.3">
      <c r="A368" s="649">
        <v>31</v>
      </c>
      <c r="B368" s="650" t="s">
        <v>576</v>
      </c>
      <c r="C368" s="650">
        <v>89301312</v>
      </c>
      <c r="D368" s="729" t="s">
        <v>2873</v>
      </c>
      <c r="E368" s="730" t="s">
        <v>1944</v>
      </c>
      <c r="F368" s="650" t="s">
        <v>1934</v>
      </c>
      <c r="G368" s="650" t="s">
        <v>2029</v>
      </c>
      <c r="H368" s="650" t="s">
        <v>577</v>
      </c>
      <c r="I368" s="650" t="s">
        <v>2030</v>
      </c>
      <c r="J368" s="650" t="s">
        <v>2033</v>
      </c>
      <c r="K368" s="650" t="s">
        <v>2034</v>
      </c>
      <c r="L368" s="651">
        <v>410</v>
      </c>
      <c r="M368" s="651">
        <v>410</v>
      </c>
      <c r="N368" s="650">
        <v>1</v>
      </c>
      <c r="O368" s="731">
        <v>1</v>
      </c>
      <c r="P368" s="651">
        <v>410</v>
      </c>
      <c r="Q368" s="666">
        <v>1</v>
      </c>
      <c r="R368" s="650">
        <v>1</v>
      </c>
      <c r="S368" s="666">
        <v>1</v>
      </c>
      <c r="T368" s="731">
        <v>1</v>
      </c>
      <c r="U368" s="689">
        <v>1</v>
      </c>
    </row>
    <row r="369" spans="1:21" ht="14.4" customHeight="1" x14ac:dyDescent="0.3">
      <c r="A369" s="649">
        <v>31</v>
      </c>
      <c r="B369" s="650" t="s">
        <v>576</v>
      </c>
      <c r="C369" s="650">
        <v>89301312</v>
      </c>
      <c r="D369" s="729" t="s">
        <v>2873</v>
      </c>
      <c r="E369" s="730" t="s">
        <v>1944</v>
      </c>
      <c r="F369" s="650" t="s">
        <v>1934</v>
      </c>
      <c r="G369" s="650" t="s">
        <v>2038</v>
      </c>
      <c r="H369" s="650" t="s">
        <v>577</v>
      </c>
      <c r="I369" s="650" t="s">
        <v>2333</v>
      </c>
      <c r="J369" s="650" t="s">
        <v>2334</v>
      </c>
      <c r="K369" s="650" t="s">
        <v>2335</v>
      </c>
      <c r="L369" s="651">
        <v>35.130000000000003</v>
      </c>
      <c r="M369" s="651">
        <v>70.260000000000005</v>
      </c>
      <c r="N369" s="650">
        <v>2</v>
      </c>
      <c r="O369" s="731">
        <v>2</v>
      </c>
      <c r="P369" s="651">
        <v>70.260000000000005</v>
      </c>
      <c r="Q369" s="666">
        <v>1</v>
      </c>
      <c r="R369" s="650">
        <v>2</v>
      </c>
      <c r="S369" s="666">
        <v>1</v>
      </c>
      <c r="T369" s="731">
        <v>2</v>
      </c>
      <c r="U369" s="689">
        <v>1</v>
      </c>
    </row>
    <row r="370" spans="1:21" ht="14.4" customHeight="1" x14ac:dyDescent="0.3">
      <c r="A370" s="649">
        <v>31</v>
      </c>
      <c r="B370" s="650" t="s">
        <v>576</v>
      </c>
      <c r="C370" s="650">
        <v>89301312</v>
      </c>
      <c r="D370" s="729" t="s">
        <v>2873</v>
      </c>
      <c r="E370" s="730" t="s">
        <v>1944</v>
      </c>
      <c r="F370" s="650" t="s">
        <v>1934</v>
      </c>
      <c r="G370" s="650" t="s">
        <v>2038</v>
      </c>
      <c r="H370" s="650" t="s">
        <v>577</v>
      </c>
      <c r="I370" s="650" t="s">
        <v>2039</v>
      </c>
      <c r="J370" s="650" t="s">
        <v>2040</v>
      </c>
      <c r="K370" s="650" t="s">
        <v>2041</v>
      </c>
      <c r="L370" s="651">
        <v>35.75</v>
      </c>
      <c r="M370" s="651">
        <v>357.5</v>
      </c>
      <c r="N370" s="650">
        <v>10</v>
      </c>
      <c r="O370" s="731">
        <v>10</v>
      </c>
      <c r="P370" s="651">
        <v>357.5</v>
      </c>
      <c r="Q370" s="666">
        <v>1</v>
      </c>
      <c r="R370" s="650">
        <v>10</v>
      </c>
      <c r="S370" s="666">
        <v>1</v>
      </c>
      <c r="T370" s="731">
        <v>10</v>
      </c>
      <c r="U370" s="689">
        <v>1</v>
      </c>
    </row>
    <row r="371" spans="1:21" ht="14.4" customHeight="1" x14ac:dyDescent="0.3">
      <c r="A371" s="649">
        <v>31</v>
      </c>
      <c r="B371" s="650" t="s">
        <v>576</v>
      </c>
      <c r="C371" s="650">
        <v>89301312</v>
      </c>
      <c r="D371" s="729" t="s">
        <v>2873</v>
      </c>
      <c r="E371" s="730" t="s">
        <v>1944</v>
      </c>
      <c r="F371" s="650" t="s">
        <v>1934</v>
      </c>
      <c r="G371" s="650" t="s">
        <v>2038</v>
      </c>
      <c r="H371" s="650" t="s">
        <v>577</v>
      </c>
      <c r="I371" s="650" t="s">
        <v>2082</v>
      </c>
      <c r="J371" s="650" t="s">
        <v>2040</v>
      </c>
      <c r="K371" s="650" t="s">
        <v>2083</v>
      </c>
      <c r="L371" s="651">
        <v>47.57</v>
      </c>
      <c r="M371" s="651">
        <v>285.42</v>
      </c>
      <c r="N371" s="650">
        <v>6</v>
      </c>
      <c r="O371" s="731">
        <v>5</v>
      </c>
      <c r="P371" s="651">
        <v>285.42</v>
      </c>
      <c r="Q371" s="666">
        <v>1</v>
      </c>
      <c r="R371" s="650">
        <v>6</v>
      </c>
      <c r="S371" s="666">
        <v>1</v>
      </c>
      <c r="T371" s="731">
        <v>5</v>
      </c>
      <c r="U371" s="689">
        <v>1</v>
      </c>
    </row>
    <row r="372" spans="1:21" ht="14.4" customHeight="1" x14ac:dyDescent="0.3">
      <c r="A372" s="649">
        <v>31</v>
      </c>
      <c r="B372" s="650" t="s">
        <v>576</v>
      </c>
      <c r="C372" s="650">
        <v>89301312</v>
      </c>
      <c r="D372" s="729" t="s">
        <v>2873</v>
      </c>
      <c r="E372" s="730" t="s">
        <v>1944</v>
      </c>
      <c r="F372" s="650" t="s">
        <v>1934</v>
      </c>
      <c r="G372" s="650" t="s">
        <v>2038</v>
      </c>
      <c r="H372" s="650" t="s">
        <v>577</v>
      </c>
      <c r="I372" s="650" t="s">
        <v>2336</v>
      </c>
      <c r="J372" s="650" t="s">
        <v>2334</v>
      </c>
      <c r="K372" s="650" t="s">
        <v>2337</v>
      </c>
      <c r="L372" s="651">
        <v>30.99</v>
      </c>
      <c r="M372" s="651">
        <v>123.96</v>
      </c>
      <c r="N372" s="650">
        <v>4</v>
      </c>
      <c r="O372" s="731">
        <v>4</v>
      </c>
      <c r="P372" s="651">
        <v>123.96</v>
      </c>
      <c r="Q372" s="666">
        <v>1</v>
      </c>
      <c r="R372" s="650">
        <v>4</v>
      </c>
      <c r="S372" s="666">
        <v>1</v>
      </c>
      <c r="T372" s="731">
        <v>4</v>
      </c>
      <c r="U372" s="689">
        <v>1</v>
      </c>
    </row>
    <row r="373" spans="1:21" ht="14.4" customHeight="1" x14ac:dyDescent="0.3">
      <c r="A373" s="649">
        <v>31</v>
      </c>
      <c r="B373" s="650" t="s">
        <v>576</v>
      </c>
      <c r="C373" s="650">
        <v>89301312</v>
      </c>
      <c r="D373" s="729" t="s">
        <v>2873</v>
      </c>
      <c r="E373" s="730" t="s">
        <v>1944</v>
      </c>
      <c r="F373" s="650" t="s">
        <v>1934</v>
      </c>
      <c r="G373" s="650" t="s">
        <v>2038</v>
      </c>
      <c r="H373" s="650" t="s">
        <v>577</v>
      </c>
      <c r="I373" s="650" t="s">
        <v>2338</v>
      </c>
      <c r="J373" s="650" t="s">
        <v>2334</v>
      </c>
      <c r="K373" s="650" t="s">
        <v>2339</v>
      </c>
      <c r="L373" s="651">
        <v>24.77</v>
      </c>
      <c r="M373" s="651">
        <v>148.62</v>
      </c>
      <c r="N373" s="650">
        <v>6</v>
      </c>
      <c r="O373" s="731">
        <v>6</v>
      </c>
      <c r="P373" s="651">
        <v>148.62</v>
      </c>
      <c r="Q373" s="666">
        <v>1</v>
      </c>
      <c r="R373" s="650">
        <v>6</v>
      </c>
      <c r="S373" s="666">
        <v>1</v>
      </c>
      <c r="T373" s="731">
        <v>6</v>
      </c>
      <c r="U373" s="689">
        <v>1</v>
      </c>
    </row>
    <row r="374" spans="1:21" ht="14.4" customHeight="1" x14ac:dyDescent="0.3">
      <c r="A374" s="649">
        <v>31</v>
      </c>
      <c r="B374" s="650" t="s">
        <v>576</v>
      </c>
      <c r="C374" s="650">
        <v>89301312</v>
      </c>
      <c r="D374" s="729" t="s">
        <v>2873</v>
      </c>
      <c r="E374" s="730" t="s">
        <v>1944</v>
      </c>
      <c r="F374" s="650" t="s">
        <v>1934</v>
      </c>
      <c r="G374" s="650" t="s">
        <v>2042</v>
      </c>
      <c r="H374" s="650" t="s">
        <v>577</v>
      </c>
      <c r="I374" s="650" t="s">
        <v>2043</v>
      </c>
      <c r="J374" s="650" t="s">
        <v>2044</v>
      </c>
      <c r="K374" s="650" t="s">
        <v>2045</v>
      </c>
      <c r="L374" s="651">
        <v>260</v>
      </c>
      <c r="M374" s="651">
        <v>2600</v>
      </c>
      <c r="N374" s="650">
        <v>10</v>
      </c>
      <c r="O374" s="731">
        <v>5</v>
      </c>
      <c r="P374" s="651">
        <v>2600</v>
      </c>
      <c r="Q374" s="666">
        <v>1</v>
      </c>
      <c r="R374" s="650">
        <v>10</v>
      </c>
      <c r="S374" s="666">
        <v>1</v>
      </c>
      <c r="T374" s="731">
        <v>5</v>
      </c>
      <c r="U374" s="689">
        <v>1</v>
      </c>
    </row>
    <row r="375" spans="1:21" ht="14.4" customHeight="1" x14ac:dyDescent="0.3">
      <c r="A375" s="649">
        <v>31</v>
      </c>
      <c r="B375" s="650" t="s">
        <v>576</v>
      </c>
      <c r="C375" s="650">
        <v>89301312</v>
      </c>
      <c r="D375" s="729" t="s">
        <v>2873</v>
      </c>
      <c r="E375" s="730" t="s">
        <v>1944</v>
      </c>
      <c r="F375" s="650" t="s">
        <v>1934</v>
      </c>
      <c r="G375" s="650" t="s">
        <v>2042</v>
      </c>
      <c r="H375" s="650" t="s">
        <v>577</v>
      </c>
      <c r="I375" s="650" t="s">
        <v>2340</v>
      </c>
      <c r="J375" s="650" t="s">
        <v>2341</v>
      </c>
      <c r="K375" s="650" t="s">
        <v>2342</v>
      </c>
      <c r="L375" s="651">
        <v>190</v>
      </c>
      <c r="M375" s="651">
        <v>380</v>
      </c>
      <c r="N375" s="650">
        <v>2</v>
      </c>
      <c r="O375" s="731">
        <v>1</v>
      </c>
      <c r="P375" s="651"/>
      <c r="Q375" s="666">
        <v>0</v>
      </c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31</v>
      </c>
      <c r="B376" s="650" t="s">
        <v>576</v>
      </c>
      <c r="C376" s="650">
        <v>89301312</v>
      </c>
      <c r="D376" s="729" t="s">
        <v>2873</v>
      </c>
      <c r="E376" s="730" t="s">
        <v>1944</v>
      </c>
      <c r="F376" s="650" t="s">
        <v>1934</v>
      </c>
      <c r="G376" s="650" t="s">
        <v>2042</v>
      </c>
      <c r="H376" s="650" t="s">
        <v>577</v>
      </c>
      <c r="I376" s="650" t="s">
        <v>2343</v>
      </c>
      <c r="J376" s="650" t="s">
        <v>2344</v>
      </c>
      <c r="K376" s="650" t="s">
        <v>2345</v>
      </c>
      <c r="L376" s="651">
        <v>300</v>
      </c>
      <c r="M376" s="651">
        <v>600</v>
      </c>
      <c r="N376" s="650">
        <v>2</v>
      </c>
      <c r="O376" s="731">
        <v>1</v>
      </c>
      <c r="P376" s="651"/>
      <c r="Q376" s="666">
        <v>0</v>
      </c>
      <c r="R376" s="650"/>
      <c r="S376" s="666">
        <v>0</v>
      </c>
      <c r="T376" s="731"/>
      <c r="U376" s="689">
        <v>0</v>
      </c>
    </row>
    <row r="377" spans="1:21" ht="14.4" customHeight="1" x14ac:dyDescent="0.3">
      <c r="A377" s="649">
        <v>31</v>
      </c>
      <c r="B377" s="650" t="s">
        <v>576</v>
      </c>
      <c r="C377" s="650">
        <v>89301312</v>
      </c>
      <c r="D377" s="729" t="s">
        <v>2873</v>
      </c>
      <c r="E377" s="730" t="s">
        <v>1944</v>
      </c>
      <c r="F377" s="650" t="s">
        <v>1934</v>
      </c>
      <c r="G377" s="650" t="s">
        <v>2042</v>
      </c>
      <c r="H377" s="650" t="s">
        <v>577</v>
      </c>
      <c r="I377" s="650" t="s">
        <v>2346</v>
      </c>
      <c r="J377" s="650" t="s">
        <v>2347</v>
      </c>
      <c r="K377" s="650" t="s">
        <v>2348</v>
      </c>
      <c r="L377" s="651">
        <v>190</v>
      </c>
      <c r="M377" s="651">
        <v>380</v>
      </c>
      <c r="N377" s="650">
        <v>2</v>
      </c>
      <c r="O377" s="731">
        <v>1</v>
      </c>
      <c r="P377" s="651">
        <v>380</v>
      </c>
      <c r="Q377" s="666">
        <v>1</v>
      </c>
      <c r="R377" s="650">
        <v>2</v>
      </c>
      <c r="S377" s="666">
        <v>1</v>
      </c>
      <c r="T377" s="731">
        <v>1</v>
      </c>
      <c r="U377" s="689">
        <v>1</v>
      </c>
    </row>
    <row r="378" spans="1:21" ht="14.4" customHeight="1" x14ac:dyDescent="0.3">
      <c r="A378" s="649">
        <v>31</v>
      </c>
      <c r="B378" s="650" t="s">
        <v>576</v>
      </c>
      <c r="C378" s="650">
        <v>89301312</v>
      </c>
      <c r="D378" s="729" t="s">
        <v>2873</v>
      </c>
      <c r="E378" s="730" t="s">
        <v>1944</v>
      </c>
      <c r="F378" s="650" t="s">
        <v>1934</v>
      </c>
      <c r="G378" s="650" t="s">
        <v>2049</v>
      </c>
      <c r="H378" s="650" t="s">
        <v>577</v>
      </c>
      <c r="I378" s="650" t="s">
        <v>2349</v>
      </c>
      <c r="J378" s="650" t="s">
        <v>2350</v>
      </c>
      <c r="K378" s="650" t="s">
        <v>2351</v>
      </c>
      <c r="L378" s="651">
        <v>1575</v>
      </c>
      <c r="M378" s="651">
        <v>1575</v>
      </c>
      <c r="N378" s="650">
        <v>1</v>
      </c>
      <c r="O378" s="731">
        <v>1</v>
      </c>
      <c r="P378" s="651">
        <v>1575</v>
      </c>
      <c r="Q378" s="666">
        <v>1</v>
      </c>
      <c r="R378" s="650">
        <v>1</v>
      </c>
      <c r="S378" s="666">
        <v>1</v>
      </c>
      <c r="T378" s="731">
        <v>1</v>
      </c>
      <c r="U378" s="689">
        <v>1</v>
      </c>
    </row>
    <row r="379" spans="1:21" ht="14.4" customHeight="1" x14ac:dyDescent="0.3">
      <c r="A379" s="649">
        <v>31</v>
      </c>
      <c r="B379" s="650" t="s">
        <v>576</v>
      </c>
      <c r="C379" s="650">
        <v>89301312</v>
      </c>
      <c r="D379" s="729" t="s">
        <v>2873</v>
      </c>
      <c r="E379" s="730" t="s">
        <v>1944</v>
      </c>
      <c r="F379" s="650" t="s">
        <v>1934</v>
      </c>
      <c r="G379" s="650" t="s">
        <v>2049</v>
      </c>
      <c r="H379" s="650" t="s">
        <v>577</v>
      </c>
      <c r="I379" s="650" t="s">
        <v>2059</v>
      </c>
      <c r="J379" s="650" t="s">
        <v>2060</v>
      </c>
      <c r="K379" s="650" t="s">
        <v>2061</v>
      </c>
      <c r="L379" s="651">
        <v>750</v>
      </c>
      <c r="M379" s="651">
        <v>750</v>
      </c>
      <c r="N379" s="650">
        <v>1</v>
      </c>
      <c r="O379" s="731">
        <v>1</v>
      </c>
      <c r="P379" s="651">
        <v>750</v>
      </c>
      <c r="Q379" s="666">
        <v>1</v>
      </c>
      <c r="R379" s="650">
        <v>1</v>
      </c>
      <c r="S379" s="666">
        <v>1</v>
      </c>
      <c r="T379" s="731">
        <v>1</v>
      </c>
      <c r="U379" s="689">
        <v>1</v>
      </c>
    </row>
    <row r="380" spans="1:21" ht="14.4" customHeight="1" x14ac:dyDescent="0.3">
      <c r="A380" s="649">
        <v>31</v>
      </c>
      <c r="B380" s="650" t="s">
        <v>576</v>
      </c>
      <c r="C380" s="650">
        <v>89301312</v>
      </c>
      <c r="D380" s="729" t="s">
        <v>2873</v>
      </c>
      <c r="E380" s="730" t="s">
        <v>1944</v>
      </c>
      <c r="F380" s="650" t="s">
        <v>1934</v>
      </c>
      <c r="G380" s="650" t="s">
        <v>2049</v>
      </c>
      <c r="H380" s="650" t="s">
        <v>577</v>
      </c>
      <c r="I380" s="650" t="s">
        <v>2352</v>
      </c>
      <c r="J380" s="650" t="s">
        <v>2353</v>
      </c>
      <c r="K380" s="650"/>
      <c r="L380" s="651">
        <v>1000</v>
      </c>
      <c r="M380" s="651">
        <v>1000</v>
      </c>
      <c r="N380" s="650">
        <v>1</v>
      </c>
      <c r="O380" s="731">
        <v>1</v>
      </c>
      <c r="P380" s="651"/>
      <c r="Q380" s="666">
        <v>0</v>
      </c>
      <c r="R380" s="650"/>
      <c r="S380" s="666">
        <v>0</v>
      </c>
      <c r="T380" s="731"/>
      <c r="U380" s="689">
        <v>0</v>
      </c>
    </row>
    <row r="381" spans="1:21" ht="14.4" customHeight="1" x14ac:dyDescent="0.3">
      <c r="A381" s="649">
        <v>31</v>
      </c>
      <c r="B381" s="650" t="s">
        <v>576</v>
      </c>
      <c r="C381" s="650">
        <v>89301312</v>
      </c>
      <c r="D381" s="729" t="s">
        <v>2873</v>
      </c>
      <c r="E381" s="730" t="s">
        <v>1944</v>
      </c>
      <c r="F381" s="650" t="s">
        <v>1934</v>
      </c>
      <c r="G381" s="650" t="s">
        <v>2049</v>
      </c>
      <c r="H381" s="650" t="s">
        <v>577</v>
      </c>
      <c r="I381" s="650" t="s">
        <v>2090</v>
      </c>
      <c r="J381" s="650" t="s">
        <v>2091</v>
      </c>
      <c r="K381" s="650" t="s">
        <v>2092</v>
      </c>
      <c r="L381" s="651">
        <v>2010.55</v>
      </c>
      <c r="M381" s="651">
        <v>2010.55</v>
      </c>
      <c r="N381" s="650">
        <v>1</v>
      </c>
      <c r="O381" s="731">
        <v>1</v>
      </c>
      <c r="P381" s="651">
        <v>2010.55</v>
      </c>
      <c r="Q381" s="666">
        <v>1</v>
      </c>
      <c r="R381" s="650">
        <v>1</v>
      </c>
      <c r="S381" s="666">
        <v>1</v>
      </c>
      <c r="T381" s="731">
        <v>1</v>
      </c>
      <c r="U381" s="689">
        <v>1</v>
      </c>
    </row>
    <row r="382" spans="1:21" ht="14.4" customHeight="1" x14ac:dyDescent="0.3">
      <c r="A382" s="649">
        <v>31</v>
      </c>
      <c r="B382" s="650" t="s">
        <v>576</v>
      </c>
      <c r="C382" s="650">
        <v>89301312</v>
      </c>
      <c r="D382" s="729" t="s">
        <v>2873</v>
      </c>
      <c r="E382" s="730" t="s">
        <v>1944</v>
      </c>
      <c r="F382" s="650" t="s">
        <v>1934</v>
      </c>
      <c r="G382" s="650" t="s">
        <v>2049</v>
      </c>
      <c r="H382" s="650" t="s">
        <v>577</v>
      </c>
      <c r="I382" s="650" t="s">
        <v>2067</v>
      </c>
      <c r="J382" s="650" t="s">
        <v>2068</v>
      </c>
      <c r="K382" s="650"/>
      <c r="L382" s="651">
        <v>500</v>
      </c>
      <c r="M382" s="651">
        <v>1000</v>
      </c>
      <c r="N382" s="650">
        <v>2</v>
      </c>
      <c r="O382" s="731">
        <v>2</v>
      </c>
      <c r="P382" s="651">
        <v>1000</v>
      </c>
      <c r="Q382" s="666">
        <v>1</v>
      </c>
      <c r="R382" s="650">
        <v>2</v>
      </c>
      <c r="S382" s="666">
        <v>1</v>
      </c>
      <c r="T382" s="731">
        <v>2</v>
      </c>
      <c r="U382" s="689">
        <v>1</v>
      </c>
    </row>
    <row r="383" spans="1:21" ht="14.4" customHeight="1" x14ac:dyDescent="0.3">
      <c r="A383" s="649">
        <v>31</v>
      </c>
      <c r="B383" s="650" t="s">
        <v>576</v>
      </c>
      <c r="C383" s="650">
        <v>89301312</v>
      </c>
      <c r="D383" s="729" t="s">
        <v>2873</v>
      </c>
      <c r="E383" s="730" t="s">
        <v>1944</v>
      </c>
      <c r="F383" s="650" t="s">
        <v>1934</v>
      </c>
      <c r="G383" s="650" t="s">
        <v>2049</v>
      </c>
      <c r="H383" s="650" t="s">
        <v>577</v>
      </c>
      <c r="I383" s="650" t="s">
        <v>2237</v>
      </c>
      <c r="J383" s="650" t="s">
        <v>2238</v>
      </c>
      <c r="K383" s="650" t="s">
        <v>2239</v>
      </c>
      <c r="L383" s="651">
        <v>250</v>
      </c>
      <c r="M383" s="651">
        <v>250</v>
      </c>
      <c r="N383" s="650">
        <v>1</v>
      </c>
      <c r="O383" s="731">
        <v>1</v>
      </c>
      <c r="P383" s="651">
        <v>250</v>
      </c>
      <c r="Q383" s="666">
        <v>1</v>
      </c>
      <c r="R383" s="650">
        <v>1</v>
      </c>
      <c r="S383" s="666">
        <v>1</v>
      </c>
      <c r="T383" s="731">
        <v>1</v>
      </c>
      <c r="U383" s="689">
        <v>1</v>
      </c>
    </row>
    <row r="384" spans="1:21" ht="14.4" customHeight="1" x14ac:dyDescent="0.3">
      <c r="A384" s="649">
        <v>31</v>
      </c>
      <c r="B384" s="650" t="s">
        <v>576</v>
      </c>
      <c r="C384" s="650">
        <v>89301312</v>
      </c>
      <c r="D384" s="729" t="s">
        <v>2873</v>
      </c>
      <c r="E384" s="730" t="s">
        <v>1944</v>
      </c>
      <c r="F384" s="650" t="s">
        <v>1934</v>
      </c>
      <c r="G384" s="650" t="s">
        <v>2049</v>
      </c>
      <c r="H384" s="650" t="s">
        <v>577</v>
      </c>
      <c r="I384" s="650" t="s">
        <v>2354</v>
      </c>
      <c r="J384" s="650" t="s">
        <v>2355</v>
      </c>
      <c r="K384" s="650" t="s">
        <v>2356</v>
      </c>
      <c r="L384" s="651">
        <v>680.11</v>
      </c>
      <c r="M384" s="651">
        <v>680.11</v>
      </c>
      <c r="N384" s="650">
        <v>1</v>
      </c>
      <c r="O384" s="731">
        <v>1</v>
      </c>
      <c r="P384" s="651"/>
      <c r="Q384" s="666">
        <v>0</v>
      </c>
      <c r="R384" s="650"/>
      <c r="S384" s="666">
        <v>0</v>
      </c>
      <c r="T384" s="731"/>
      <c r="U384" s="689">
        <v>0</v>
      </c>
    </row>
    <row r="385" spans="1:21" ht="14.4" customHeight="1" x14ac:dyDescent="0.3">
      <c r="A385" s="649">
        <v>31</v>
      </c>
      <c r="B385" s="650" t="s">
        <v>576</v>
      </c>
      <c r="C385" s="650">
        <v>89301312</v>
      </c>
      <c r="D385" s="729" t="s">
        <v>2873</v>
      </c>
      <c r="E385" s="730" t="s">
        <v>1944</v>
      </c>
      <c r="F385" s="650" t="s">
        <v>1934</v>
      </c>
      <c r="G385" s="650" t="s">
        <v>2049</v>
      </c>
      <c r="H385" s="650" t="s">
        <v>577</v>
      </c>
      <c r="I385" s="650" t="s">
        <v>2357</v>
      </c>
      <c r="J385" s="650" t="s">
        <v>2358</v>
      </c>
      <c r="K385" s="650" t="s">
        <v>2359</v>
      </c>
      <c r="L385" s="651">
        <v>750</v>
      </c>
      <c r="M385" s="651">
        <v>1500</v>
      </c>
      <c r="N385" s="650">
        <v>2</v>
      </c>
      <c r="O385" s="731">
        <v>2</v>
      </c>
      <c r="P385" s="651">
        <v>1500</v>
      </c>
      <c r="Q385" s="666">
        <v>1</v>
      </c>
      <c r="R385" s="650">
        <v>2</v>
      </c>
      <c r="S385" s="666">
        <v>1</v>
      </c>
      <c r="T385" s="731">
        <v>2</v>
      </c>
      <c r="U385" s="689">
        <v>1</v>
      </c>
    </row>
    <row r="386" spans="1:21" ht="14.4" customHeight="1" x14ac:dyDescent="0.3">
      <c r="A386" s="649">
        <v>31</v>
      </c>
      <c r="B386" s="650" t="s">
        <v>576</v>
      </c>
      <c r="C386" s="650">
        <v>89301312</v>
      </c>
      <c r="D386" s="729" t="s">
        <v>2873</v>
      </c>
      <c r="E386" s="730" t="s">
        <v>1944</v>
      </c>
      <c r="F386" s="650" t="s">
        <v>1934</v>
      </c>
      <c r="G386" s="650" t="s">
        <v>2049</v>
      </c>
      <c r="H386" s="650" t="s">
        <v>577</v>
      </c>
      <c r="I386" s="650" t="s">
        <v>2168</v>
      </c>
      <c r="J386" s="650" t="s">
        <v>2169</v>
      </c>
      <c r="K386" s="650" t="s">
        <v>2170</v>
      </c>
      <c r="L386" s="651">
        <v>350</v>
      </c>
      <c r="M386" s="651">
        <v>4550</v>
      </c>
      <c r="N386" s="650">
        <v>13</v>
      </c>
      <c r="O386" s="731">
        <v>13</v>
      </c>
      <c r="P386" s="651">
        <v>4550</v>
      </c>
      <c r="Q386" s="666">
        <v>1</v>
      </c>
      <c r="R386" s="650">
        <v>13</v>
      </c>
      <c r="S386" s="666">
        <v>1</v>
      </c>
      <c r="T386" s="731">
        <v>13</v>
      </c>
      <c r="U386" s="689">
        <v>1</v>
      </c>
    </row>
    <row r="387" spans="1:21" ht="14.4" customHeight="1" x14ac:dyDescent="0.3">
      <c r="A387" s="649">
        <v>31</v>
      </c>
      <c r="B387" s="650" t="s">
        <v>576</v>
      </c>
      <c r="C387" s="650">
        <v>89301312</v>
      </c>
      <c r="D387" s="729" t="s">
        <v>2873</v>
      </c>
      <c r="E387" s="730" t="s">
        <v>1944</v>
      </c>
      <c r="F387" s="650" t="s">
        <v>1934</v>
      </c>
      <c r="G387" s="650" t="s">
        <v>2049</v>
      </c>
      <c r="H387" s="650" t="s">
        <v>577</v>
      </c>
      <c r="I387" s="650" t="s">
        <v>2360</v>
      </c>
      <c r="J387" s="650" t="s">
        <v>2361</v>
      </c>
      <c r="K387" s="650" t="s">
        <v>2362</v>
      </c>
      <c r="L387" s="651">
        <v>180</v>
      </c>
      <c r="M387" s="651">
        <v>180</v>
      </c>
      <c r="N387" s="650">
        <v>1</v>
      </c>
      <c r="O387" s="731">
        <v>1</v>
      </c>
      <c r="P387" s="651">
        <v>180</v>
      </c>
      <c r="Q387" s="666">
        <v>1</v>
      </c>
      <c r="R387" s="650">
        <v>1</v>
      </c>
      <c r="S387" s="666">
        <v>1</v>
      </c>
      <c r="T387" s="731">
        <v>1</v>
      </c>
      <c r="U387" s="689">
        <v>1</v>
      </c>
    </row>
    <row r="388" spans="1:21" ht="14.4" customHeight="1" x14ac:dyDescent="0.3">
      <c r="A388" s="649">
        <v>31</v>
      </c>
      <c r="B388" s="650" t="s">
        <v>576</v>
      </c>
      <c r="C388" s="650">
        <v>89301312</v>
      </c>
      <c r="D388" s="729" t="s">
        <v>2873</v>
      </c>
      <c r="E388" s="730" t="s">
        <v>1944</v>
      </c>
      <c r="F388" s="650" t="s">
        <v>1934</v>
      </c>
      <c r="G388" s="650" t="s">
        <v>2247</v>
      </c>
      <c r="H388" s="650" t="s">
        <v>577</v>
      </c>
      <c r="I388" s="650" t="s">
        <v>2248</v>
      </c>
      <c r="J388" s="650" t="s">
        <v>2249</v>
      </c>
      <c r="K388" s="650" t="s">
        <v>2250</v>
      </c>
      <c r="L388" s="651">
        <v>0</v>
      </c>
      <c r="M388" s="651">
        <v>0</v>
      </c>
      <c r="N388" s="650">
        <v>1</v>
      </c>
      <c r="O388" s="731">
        <v>1</v>
      </c>
      <c r="P388" s="651"/>
      <c r="Q388" s="666"/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31</v>
      </c>
      <c r="B389" s="650" t="s">
        <v>576</v>
      </c>
      <c r="C389" s="650">
        <v>89301312</v>
      </c>
      <c r="D389" s="729" t="s">
        <v>2873</v>
      </c>
      <c r="E389" s="730" t="s">
        <v>1945</v>
      </c>
      <c r="F389" s="650" t="s">
        <v>1932</v>
      </c>
      <c r="G389" s="650" t="s">
        <v>2363</v>
      </c>
      <c r="H389" s="650" t="s">
        <v>577</v>
      </c>
      <c r="I389" s="650" t="s">
        <v>2364</v>
      </c>
      <c r="J389" s="650" t="s">
        <v>2365</v>
      </c>
      <c r="K389" s="650" t="s">
        <v>2366</v>
      </c>
      <c r="L389" s="651">
        <v>42.18</v>
      </c>
      <c r="M389" s="651">
        <v>42.18</v>
      </c>
      <c r="N389" s="650">
        <v>1</v>
      </c>
      <c r="O389" s="731">
        <v>1</v>
      </c>
      <c r="P389" s="651">
        <v>42.18</v>
      </c>
      <c r="Q389" s="666">
        <v>1</v>
      </c>
      <c r="R389" s="650">
        <v>1</v>
      </c>
      <c r="S389" s="666">
        <v>1</v>
      </c>
      <c r="T389" s="731">
        <v>1</v>
      </c>
      <c r="U389" s="689">
        <v>1</v>
      </c>
    </row>
    <row r="390" spans="1:21" ht="14.4" customHeight="1" x14ac:dyDescent="0.3">
      <c r="A390" s="649">
        <v>31</v>
      </c>
      <c r="B390" s="650" t="s">
        <v>576</v>
      </c>
      <c r="C390" s="650">
        <v>89301312</v>
      </c>
      <c r="D390" s="729" t="s">
        <v>2873</v>
      </c>
      <c r="E390" s="730" t="s">
        <v>1945</v>
      </c>
      <c r="F390" s="650" t="s">
        <v>1932</v>
      </c>
      <c r="G390" s="650" t="s">
        <v>1977</v>
      </c>
      <c r="H390" s="650" t="s">
        <v>577</v>
      </c>
      <c r="I390" s="650" t="s">
        <v>2367</v>
      </c>
      <c r="J390" s="650" t="s">
        <v>2368</v>
      </c>
      <c r="K390" s="650" t="s">
        <v>1078</v>
      </c>
      <c r="L390" s="651">
        <v>0</v>
      </c>
      <c r="M390" s="651">
        <v>0</v>
      </c>
      <c r="N390" s="650">
        <v>1</v>
      </c>
      <c r="O390" s="731">
        <v>1</v>
      </c>
      <c r="P390" s="651">
        <v>0</v>
      </c>
      <c r="Q390" s="666"/>
      <c r="R390" s="650">
        <v>1</v>
      </c>
      <c r="S390" s="666">
        <v>1</v>
      </c>
      <c r="T390" s="731">
        <v>1</v>
      </c>
      <c r="U390" s="689">
        <v>1</v>
      </c>
    </row>
    <row r="391" spans="1:21" ht="14.4" customHeight="1" x14ac:dyDescent="0.3">
      <c r="A391" s="649">
        <v>31</v>
      </c>
      <c r="B391" s="650" t="s">
        <v>576</v>
      </c>
      <c r="C391" s="650">
        <v>89301312</v>
      </c>
      <c r="D391" s="729" t="s">
        <v>2873</v>
      </c>
      <c r="E391" s="730" t="s">
        <v>1945</v>
      </c>
      <c r="F391" s="650" t="s">
        <v>1932</v>
      </c>
      <c r="G391" s="650" t="s">
        <v>1991</v>
      </c>
      <c r="H391" s="650" t="s">
        <v>1100</v>
      </c>
      <c r="I391" s="650" t="s">
        <v>1323</v>
      </c>
      <c r="J391" s="650" t="s">
        <v>1324</v>
      </c>
      <c r="K391" s="650" t="s">
        <v>1325</v>
      </c>
      <c r="L391" s="651">
        <v>154.01</v>
      </c>
      <c r="M391" s="651">
        <v>924.06</v>
      </c>
      <c r="N391" s="650">
        <v>6</v>
      </c>
      <c r="O391" s="731">
        <v>3</v>
      </c>
      <c r="P391" s="651">
        <v>308.02</v>
      </c>
      <c r="Q391" s="666">
        <v>0.33333333333333331</v>
      </c>
      <c r="R391" s="650">
        <v>2</v>
      </c>
      <c r="S391" s="666">
        <v>0.33333333333333331</v>
      </c>
      <c r="T391" s="731">
        <v>1</v>
      </c>
      <c r="U391" s="689">
        <v>0.33333333333333331</v>
      </c>
    </row>
    <row r="392" spans="1:21" ht="14.4" customHeight="1" x14ac:dyDescent="0.3">
      <c r="A392" s="649">
        <v>31</v>
      </c>
      <c r="B392" s="650" t="s">
        <v>576</v>
      </c>
      <c r="C392" s="650">
        <v>89301312</v>
      </c>
      <c r="D392" s="729" t="s">
        <v>2873</v>
      </c>
      <c r="E392" s="730" t="s">
        <v>1945</v>
      </c>
      <c r="F392" s="650" t="s">
        <v>1932</v>
      </c>
      <c r="G392" s="650" t="s">
        <v>1959</v>
      </c>
      <c r="H392" s="650" t="s">
        <v>1100</v>
      </c>
      <c r="I392" s="650" t="s">
        <v>1195</v>
      </c>
      <c r="J392" s="650" t="s">
        <v>1192</v>
      </c>
      <c r="K392" s="650" t="s">
        <v>1196</v>
      </c>
      <c r="L392" s="651">
        <v>625.29</v>
      </c>
      <c r="M392" s="651">
        <v>4377.03</v>
      </c>
      <c r="N392" s="650">
        <v>7</v>
      </c>
      <c r="O392" s="731">
        <v>3</v>
      </c>
      <c r="P392" s="651">
        <v>4377.03</v>
      </c>
      <c r="Q392" s="666">
        <v>1</v>
      </c>
      <c r="R392" s="650">
        <v>7</v>
      </c>
      <c r="S392" s="666">
        <v>1</v>
      </c>
      <c r="T392" s="731">
        <v>3</v>
      </c>
      <c r="U392" s="689">
        <v>1</v>
      </c>
    </row>
    <row r="393" spans="1:21" ht="14.4" customHeight="1" x14ac:dyDescent="0.3">
      <c r="A393" s="649">
        <v>31</v>
      </c>
      <c r="B393" s="650" t="s">
        <v>576</v>
      </c>
      <c r="C393" s="650">
        <v>89301312</v>
      </c>
      <c r="D393" s="729" t="s">
        <v>2873</v>
      </c>
      <c r="E393" s="730" t="s">
        <v>1945</v>
      </c>
      <c r="F393" s="650" t="s">
        <v>1932</v>
      </c>
      <c r="G393" s="650" t="s">
        <v>2014</v>
      </c>
      <c r="H393" s="650" t="s">
        <v>577</v>
      </c>
      <c r="I393" s="650" t="s">
        <v>705</v>
      </c>
      <c r="J393" s="650" t="s">
        <v>2015</v>
      </c>
      <c r="K393" s="650" t="s">
        <v>2016</v>
      </c>
      <c r="L393" s="651">
        <v>0</v>
      </c>
      <c r="M393" s="651">
        <v>0</v>
      </c>
      <c r="N393" s="650">
        <v>2</v>
      </c>
      <c r="O393" s="731">
        <v>1</v>
      </c>
      <c r="P393" s="651">
        <v>0</v>
      </c>
      <c r="Q393" s="666"/>
      <c r="R393" s="650">
        <v>2</v>
      </c>
      <c r="S393" s="666">
        <v>1</v>
      </c>
      <c r="T393" s="731">
        <v>1</v>
      </c>
      <c r="U393" s="689">
        <v>1</v>
      </c>
    </row>
    <row r="394" spans="1:21" ht="14.4" customHeight="1" x14ac:dyDescent="0.3">
      <c r="A394" s="649">
        <v>31</v>
      </c>
      <c r="B394" s="650" t="s">
        <v>576</v>
      </c>
      <c r="C394" s="650">
        <v>89301312</v>
      </c>
      <c r="D394" s="729" t="s">
        <v>2873</v>
      </c>
      <c r="E394" s="730" t="s">
        <v>1945</v>
      </c>
      <c r="F394" s="650" t="s">
        <v>1934</v>
      </c>
      <c r="G394" s="650" t="s">
        <v>2038</v>
      </c>
      <c r="H394" s="650" t="s">
        <v>577</v>
      </c>
      <c r="I394" s="650" t="s">
        <v>2369</v>
      </c>
      <c r="J394" s="650" t="s">
        <v>2370</v>
      </c>
      <c r="K394" s="650" t="s">
        <v>2371</v>
      </c>
      <c r="L394" s="651">
        <v>800</v>
      </c>
      <c r="M394" s="651">
        <v>800</v>
      </c>
      <c r="N394" s="650">
        <v>1</v>
      </c>
      <c r="O394" s="731">
        <v>1</v>
      </c>
      <c r="P394" s="651"/>
      <c r="Q394" s="666">
        <v>0</v>
      </c>
      <c r="R394" s="650"/>
      <c r="S394" s="666">
        <v>0</v>
      </c>
      <c r="T394" s="731"/>
      <c r="U394" s="689">
        <v>0</v>
      </c>
    </row>
    <row r="395" spans="1:21" ht="14.4" customHeight="1" x14ac:dyDescent="0.3">
      <c r="A395" s="649">
        <v>31</v>
      </c>
      <c r="B395" s="650" t="s">
        <v>576</v>
      </c>
      <c r="C395" s="650">
        <v>89301312</v>
      </c>
      <c r="D395" s="729" t="s">
        <v>2873</v>
      </c>
      <c r="E395" s="730" t="s">
        <v>1945</v>
      </c>
      <c r="F395" s="650" t="s">
        <v>1934</v>
      </c>
      <c r="G395" s="650" t="s">
        <v>2038</v>
      </c>
      <c r="H395" s="650" t="s">
        <v>577</v>
      </c>
      <c r="I395" s="650" t="s">
        <v>2039</v>
      </c>
      <c r="J395" s="650" t="s">
        <v>2040</v>
      </c>
      <c r="K395" s="650" t="s">
        <v>2041</v>
      </c>
      <c r="L395" s="651">
        <v>35.75</v>
      </c>
      <c r="M395" s="651">
        <v>35.75</v>
      </c>
      <c r="N395" s="650">
        <v>1</v>
      </c>
      <c r="O395" s="731">
        <v>1</v>
      </c>
      <c r="P395" s="651">
        <v>35.75</v>
      </c>
      <c r="Q395" s="666">
        <v>1</v>
      </c>
      <c r="R395" s="650">
        <v>1</v>
      </c>
      <c r="S395" s="666">
        <v>1</v>
      </c>
      <c r="T395" s="731">
        <v>1</v>
      </c>
      <c r="U395" s="689">
        <v>1</v>
      </c>
    </row>
    <row r="396" spans="1:21" ht="14.4" customHeight="1" x14ac:dyDescent="0.3">
      <c r="A396" s="649">
        <v>31</v>
      </c>
      <c r="B396" s="650" t="s">
        <v>576</v>
      </c>
      <c r="C396" s="650">
        <v>89301312</v>
      </c>
      <c r="D396" s="729" t="s">
        <v>2873</v>
      </c>
      <c r="E396" s="730" t="s">
        <v>1945</v>
      </c>
      <c r="F396" s="650" t="s">
        <v>1934</v>
      </c>
      <c r="G396" s="650" t="s">
        <v>2038</v>
      </c>
      <c r="H396" s="650" t="s">
        <v>577</v>
      </c>
      <c r="I396" s="650" t="s">
        <v>2082</v>
      </c>
      <c r="J396" s="650" t="s">
        <v>2040</v>
      </c>
      <c r="K396" s="650" t="s">
        <v>2083</v>
      </c>
      <c r="L396" s="651">
        <v>47.57</v>
      </c>
      <c r="M396" s="651">
        <v>47.57</v>
      </c>
      <c r="N396" s="650">
        <v>1</v>
      </c>
      <c r="O396" s="731">
        <v>1</v>
      </c>
      <c r="P396" s="651">
        <v>47.57</v>
      </c>
      <c r="Q396" s="666">
        <v>1</v>
      </c>
      <c r="R396" s="650">
        <v>1</v>
      </c>
      <c r="S396" s="666">
        <v>1</v>
      </c>
      <c r="T396" s="731">
        <v>1</v>
      </c>
      <c r="U396" s="689">
        <v>1</v>
      </c>
    </row>
    <row r="397" spans="1:21" ht="14.4" customHeight="1" x14ac:dyDescent="0.3">
      <c r="A397" s="649">
        <v>31</v>
      </c>
      <c r="B397" s="650" t="s">
        <v>576</v>
      </c>
      <c r="C397" s="650">
        <v>89301312</v>
      </c>
      <c r="D397" s="729" t="s">
        <v>2873</v>
      </c>
      <c r="E397" s="730" t="s">
        <v>1945</v>
      </c>
      <c r="F397" s="650" t="s">
        <v>1934</v>
      </c>
      <c r="G397" s="650" t="s">
        <v>2038</v>
      </c>
      <c r="H397" s="650" t="s">
        <v>577</v>
      </c>
      <c r="I397" s="650" t="s">
        <v>2336</v>
      </c>
      <c r="J397" s="650" t="s">
        <v>2334</v>
      </c>
      <c r="K397" s="650" t="s">
        <v>2337</v>
      </c>
      <c r="L397" s="651">
        <v>30.99</v>
      </c>
      <c r="M397" s="651">
        <v>61.98</v>
      </c>
      <c r="N397" s="650">
        <v>2</v>
      </c>
      <c r="O397" s="731">
        <v>2</v>
      </c>
      <c r="P397" s="651">
        <v>61.98</v>
      </c>
      <c r="Q397" s="666">
        <v>1</v>
      </c>
      <c r="R397" s="650">
        <v>2</v>
      </c>
      <c r="S397" s="666">
        <v>1</v>
      </c>
      <c r="T397" s="731">
        <v>2</v>
      </c>
      <c r="U397" s="689">
        <v>1</v>
      </c>
    </row>
    <row r="398" spans="1:21" ht="14.4" customHeight="1" x14ac:dyDescent="0.3">
      <c r="A398" s="649">
        <v>31</v>
      </c>
      <c r="B398" s="650" t="s">
        <v>576</v>
      </c>
      <c r="C398" s="650">
        <v>89301312</v>
      </c>
      <c r="D398" s="729" t="s">
        <v>2873</v>
      </c>
      <c r="E398" s="730" t="s">
        <v>1945</v>
      </c>
      <c r="F398" s="650" t="s">
        <v>1934</v>
      </c>
      <c r="G398" s="650" t="s">
        <v>2038</v>
      </c>
      <c r="H398" s="650" t="s">
        <v>577</v>
      </c>
      <c r="I398" s="650" t="s">
        <v>2338</v>
      </c>
      <c r="J398" s="650" t="s">
        <v>2334</v>
      </c>
      <c r="K398" s="650" t="s">
        <v>2339</v>
      </c>
      <c r="L398" s="651">
        <v>24.77</v>
      </c>
      <c r="M398" s="651">
        <v>49.54</v>
      </c>
      <c r="N398" s="650">
        <v>2</v>
      </c>
      <c r="O398" s="731">
        <v>2</v>
      </c>
      <c r="P398" s="651">
        <v>49.54</v>
      </c>
      <c r="Q398" s="666">
        <v>1</v>
      </c>
      <c r="R398" s="650">
        <v>2</v>
      </c>
      <c r="S398" s="666">
        <v>1</v>
      </c>
      <c r="T398" s="731">
        <v>2</v>
      </c>
      <c r="U398" s="689">
        <v>1</v>
      </c>
    </row>
    <row r="399" spans="1:21" ht="14.4" customHeight="1" x14ac:dyDescent="0.3">
      <c r="A399" s="649">
        <v>31</v>
      </c>
      <c r="B399" s="650" t="s">
        <v>576</v>
      </c>
      <c r="C399" s="650">
        <v>89301312</v>
      </c>
      <c r="D399" s="729" t="s">
        <v>2873</v>
      </c>
      <c r="E399" s="730" t="s">
        <v>1945</v>
      </c>
      <c r="F399" s="650" t="s">
        <v>1934</v>
      </c>
      <c r="G399" s="650" t="s">
        <v>2038</v>
      </c>
      <c r="H399" s="650" t="s">
        <v>577</v>
      </c>
      <c r="I399" s="650" t="s">
        <v>2372</v>
      </c>
      <c r="J399" s="650" t="s">
        <v>2373</v>
      </c>
      <c r="K399" s="650" t="s">
        <v>2374</v>
      </c>
      <c r="L399" s="651">
        <v>26.22</v>
      </c>
      <c r="M399" s="651">
        <v>26.22</v>
      </c>
      <c r="N399" s="650">
        <v>1</v>
      </c>
      <c r="O399" s="731">
        <v>1</v>
      </c>
      <c r="P399" s="651"/>
      <c r="Q399" s="666">
        <v>0</v>
      </c>
      <c r="R399" s="650"/>
      <c r="S399" s="666">
        <v>0</v>
      </c>
      <c r="T399" s="731"/>
      <c r="U399" s="689">
        <v>0</v>
      </c>
    </row>
    <row r="400" spans="1:21" ht="14.4" customHeight="1" x14ac:dyDescent="0.3">
      <c r="A400" s="649">
        <v>31</v>
      </c>
      <c r="B400" s="650" t="s">
        <v>576</v>
      </c>
      <c r="C400" s="650">
        <v>89301312</v>
      </c>
      <c r="D400" s="729" t="s">
        <v>2873</v>
      </c>
      <c r="E400" s="730" t="s">
        <v>1945</v>
      </c>
      <c r="F400" s="650" t="s">
        <v>1934</v>
      </c>
      <c r="G400" s="650" t="s">
        <v>2042</v>
      </c>
      <c r="H400" s="650" t="s">
        <v>577</v>
      </c>
      <c r="I400" s="650" t="s">
        <v>2046</v>
      </c>
      <c r="J400" s="650" t="s">
        <v>2047</v>
      </c>
      <c r="K400" s="650" t="s">
        <v>2048</v>
      </c>
      <c r="L400" s="651">
        <v>200</v>
      </c>
      <c r="M400" s="651">
        <v>400</v>
      </c>
      <c r="N400" s="650">
        <v>2</v>
      </c>
      <c r="O400" s="731">
        <v>1</v>
      </c>
      <c r="P400" s="651">
        <v>400</v>
      </c>
      <c r="Q400" s="666">
        <v>1</v>
      </c>
      <c r="R400" s="650">
        <v>2</v>
      </c>
      <c r="S400" s="666">
        <v>1</v>
      </c>
      <c r="T400" s="731">
        <v>1</v>
      </c>
      <c r="U400" s="689">
        <v>1</v>
      </c>
    </row>
    <row r="401" spans="1:21" ht="14.4" customHeight="1" x14ac:dyDescent="0.3">
      <c r="A401" s="649">
        <v>31</v>
      </c>
      <c r="B401" s="650" t="s">
        <v>576</v>
      </c>
      <c r="C401" s="650">
        <v>89301312</v>
      </c>
      <c r="D401" s="729" t="s">
        <v>2873</v>
      </c>
      <c r="E401" s="730" t="s">
        <v>1945</v>
      </c>
      <c r="F401" s="650" t="s">
        <v>1934</v>
      </c>
      <c r="G401" s="650" t="s">
        <v>2375</v>
      </c>
      <c r="H401" s="650" t="s">
        <v>577</v>
      </c>
      <c r="I401" s="650" t="s">
        <v>2376</v>
      </c>
      <c r="J401" s="650" t="s">
        <v>2377</v>
      </c>
      <c r="K401" s="650" t="s">
        <v>2378</v>
      </c>
      <c r="L401" s="651">
        <v>553.15</v>
      </c>
      <c r="M401" s="651">
        <v>1659.4499999999998</v>
      </c>
      <c r="N401" s="650">
        <v>3</v>
      </c>
      <c r="O401" s="731">
        <v>1</v>
      </c>
      <c r="P401" s="651">
        <v>1659.4499999999998</v>
      </c>
      <c r="Q401" s="666">
        <v>1</v>
      </c>
      <c r="R401" s="650">
        <v>3</v>
      </c>
      <c r="S401" s="666">
        <v>1</v>
      </c>
      <c r="T401" s="731">
        <v>1</v>
      </c>
      <c r="U401" s="689">
        <v>1</v>
      </c>
    </row>
    <row r="402" spans="1:21" ht="14.4" customHeight="1" x14ac:dyDescent="0.3">
      <c r="A402" s="649">
        <v>31</v>
      </c>
      <c r="B402" s="650" t="s">
        <v>576</v>
      </c>
      <c r="C402" s="650">
        <v>89301312</v>
      </c>
      <c r="D402" s="729" t="s">
        <v>2873</v>
      </c>
      <c r="E402" s="730" t="s">
        <v>1945</v>
      </c>
      <c r="F402" s="650" t="s">
        <v>1934</v>
      </c>
      <c r="G402" s="650" t="s">
        <v>2049</v>
      </c>
      <c r="H402" s="650" t="s">
        <v>577</v>
      </c>
      <c r="I402" s="650" t="s">
        <v>2053</v>
      </c>
      <c r="J402" s="650" t="s">
        <v>2054</v>
      </c>
      <c r="K402" s="650" t="s">
        <v>2055</v>
      </c>
      <c r="L402" s="651">
        <v>199.5</v>
      </c>
      <c r="M402" s="651">
        <v>399</v>
      </c>
      <c r="N402" s="650">
        <v>2</v>
      </c>
      <c r="O402" s="731">
        <v>2</v>
      </c>
      <c r="P402" s="651">
        <v>199.5</v>
      </c>
      <c r="Q402" s="666">
        <v>0.5</v>
      </c>
      <c r="R402" s="650">
        <v>1</v>
      </c>
      <c r="S402" s="666">
        <v>0.5</v>
      </c>
      <c r="T402" s="731">
        <v>1</v>
      </c>
      <c r="U402" s="689">
        <v>0.5</v>
      </c>
    </row>
    <row r="403" spans="1:21" ht="14.4" customHeight="1" x14ac:dyDescent="0.3">
      <c r="A403" s="649">
        <v>31</v>
      </c>
      <c r="B403" s="650" t="s">
        <v>576</v>
      </c>
      <c r="C403" s="650">
        <v>89301312</v>
      </c>
      <c r="D403" s="729" t="s">
        <v>2873</v>
      </c>
      <c r="E403" s="730" t="s">
        <v>1945</v>
      </c>
      <c r="F403" s="650" t="s">
        <v>1934</v>
      </c>
      <c r="G403" s="650" t="s">
        <v>2049</v>
      </c>
      <c r="H403" s="650" t="s">
        <v>577</v>
      </c>
      <c r="I403" s="650" t="s">
        <v>2056</v>
      </c>
      <c r="J403" s="650" t="s">
        <v>2057</v>
      </c>
      <c r="K403" s="650" t="s">
        <v>2058</v>
      </c>
      <c r="L403" s="651">
        <v>492.18</v>
      </c>
      <c r="M403" s="651">
        <v>1476.54</v>
      </c>
      <c r="N403" s="650">
        <v>3</v>
      </c>
      <c r="O403" s="731">
        <v>3</v>
      </c>
      <c r="P403" s="651">
        <v>1476.54</v>
      </c>
      <c r="Q403" s="666">
        <v>1</v>
      </c>
      <c r="R403" s="650">
        <v>3</v>
      </c>
      <c r="S403" s="666">
        <v>1</v>
      </c>
      <c r="T403" s="731">
        <v>3</v>
      </c>
      <c r="U403" s="689">
        <v>1</v>
      </c>
    </row>
    <row r="404" spans="1:21" ht="14.4" customHeight="1" x14ac:dyDescent="0.3">
      <c r="A404" s="649">
        <v>31</v>
      </c>
      <c r="B404" s="650" t="s">
        <v>576</v>
      </c>
      <c r="C404" s="650">
        <v>89301312</v>
      </c>
      <c r="D404" s="729" t="s">
        <v>2873</v>
      </c>
      <c r="E404" s="730" t="s">
        <v>1945</v>
      </c>
      <c r="F404" s="650" t="s">
        <v>1934</v>
      </c>
      <c r="G404" s="650" t="s">
        <v>2049</v>
      </c>
      <c r="H404" s="650" t="s">
        <v>577</v>
      </c>
      <c r="I404" s="650" t="s">
        <v>2111</v>
      </c>
      <c r="J404" s="650" t="s">
        <v>2112</v>
      </c>
      <c r="K404" s="650" t="s">
        <v>2113</v>
      </c>
      <c r="L404" s="651">
        <v>320.25</v>
      </c>
      <c r="M404" s="651">
        <v>320.25</v>
      </c>
      <c r="N404" s="650">
        <v>1</v>
      </c>
      <c r="O404" s="731">
        <v>1</v>
      </c>
      <c r="P404" s="651">
        <v>320.25</v>
      </c>
      <c r="Q404" s="666">
        <v>1</v>
      </c>
      <c r="R404" s="650">
        <v>1</v>
      </c>
      <c r="S404" s="666">
        <v>1</v>
      </c>
      <c r="T404" s="731">
        <v>1</v>
      </c>
      <c r="U404" s="689">
        <v>1</v>
      </c>
    </row>
    <row r="405" spans="1:21" ht="14.4" customHeight="1" x14ac:dyDescent="0.3">
      <c r="A405" s="649">
        <v>31</v>
      </c>
      <c r="B405" s="650" t="s">
        <v>576</v>
      </c>
      <c r="C405" s="650">
        <v>89301312</v>
      </c>
      <c r="D405" s="729" t="s">
        <v>2873</v>
      </c>
      <c r="E405" s="730" t="s">
        <v>1945</v>
      </c>
      <c r="F405" s="650" t="s">
        <v>1934</v>
      </c>
      <c r="G405" s="650" t="s">
        <v>2049</v>
      </c>
      <c r="H405" s="650" t="s">
        <v>577</v>
      </c>
      <c r="I405" s="650" t="s">
        <v>2114</v>
      </c>
      <c r="J405" s="650" t="s">
        <v>2115</v>
      </c>
      <c r="K405" s="650" t="s">
        <v>2116</v>
      </c>
      <c r="L405" s="651">
        <v>245.43</v>
      </c>
      <c r="M405" s="651">
        <v>981.72</v>
      </c>
      <c r="N405" s="650">
        <v>4</v>
      </c>
      <c r="O405" s="731">
        <v>4</v>
      </c>
      <c r="P405" s="651">
        <v>981.72</v>
      </c>
      <c r="Q405" s="666">
        <v>1</v>
      </c>
      <c r="R405" s="650">
        <v>4</v>
      </c>
      <c r="S405" s="666">
        <v>1</v>
      </c>
      <c r="T405" s="731">
        <v>4</v>
      </c>
      <c r="U405" s="689">
        <v>1</v>
      </c>
    </row>
    <row r="406" spans="1:21" ht="14.4" customHeight="1" x14ac:dyDescent="0.3">
      <c r="A406" s="649">
        <v>31</v>
      </c>
      <c r="B406" s="650" t="s">
        <v>576</v>
      </c>
      <c r="C406" s="650">
        <v>89301312</v>
      </c>
      <c r="D406" s="729" t="s">
        <v>2873</v>
      </c>
      <c r="E406" s="730" t="s">
        <v>1945</v>
      </c>
      <c r="F406" s="650" t="s">
        <v>1934</v>
      </c>
      <c r="G406" s="650" t="s">
        <v>2049</v>
      </c>
      <c r="H406" s="650" t="s">
        <v>577</v>
      </c>
      <c r="I406" s="650" t="s">
        <v>2234</v>
      </c>
      <c r="J406" s="650" t="s">
        <v>2235</v>
      </c>
      <c r="K406" s="650" t="s">
        <v>2236</v>
      </c>
      <c r="L406" s="651">
        <v>250</v>
      </c>
      <c r="M406" s="651">
        <v>250</v>
      </c>
      <c r="N406" s="650">
        <v>1</v>
      </c>
      <c r="O406" s="731">
        <v>1</v>
      </c>
      <c r="P406" s="651"/>
      <c r="Q406" s="666">
        <v>0</v>
      </c>
      <c r="R406" s="650"/>
      <c r="S406" s="666">
        <v>0</v>
      </c>
      <c r="T406" s="731"/>
      <c r="U406" s="689">
        <v>0</v>
      </c>
    </row>
    <row r="407" spans="1:21" ht="14.4" customHeight="1" x14ac:dyDescent="0.3">
      <c r="A407" s="649">
        <v>31</v>
      </c>
      <c r="B407" s="650" t="s">
        <v>576</v>
      </c>
      <c r="C407" s="650">
        <v>89301312</v>
      </c>
      <c r="D407" s="729" t="s">
        <v>2873</v>
      </c>
      <c r="E407" s="730" t="s">
        <v>1945</v>
      </c>
      <c r="F407" s="650" t="s">
        <v>1934</v>
      </c>
      <c r="G407" s="650" t="s">
        <v>2049</v>
      </c>
      <c r="H407" s="650" t="s">
        <v>577</v>
      </c>
      <c r="I407" s="650" t="s">
        <v>2379</v>
      </c>
      <c r="J407" s="650" t="s">
        <v>2380</v>
      </c>
      <c r="K407" s="650"/>
      <c r="L407" s="651">
        <v>100</v>
      </c>
      <c r="M407" s="651">
        <v>500</v>
      </c>
      <c r="N407" s="650">
        <v>5</v>
      </c>
      <c r="O407" s="731">
        <v>5</v>
      </c>
      <c r="P407" s="651">
        <v>500</v>
      </c>
      <c r="Q407" s="666">
        <v>1</v>
      </c>
      <c r="R407" s="650">
        <v>5</v>
      </c>
      <c r="S407" s="666">
        <v>1</v>
      </c>
      <c r="T407" s="731">
        <v>5</v>
      </c>
      <c r="U407" s="689">
        <v>1</v>
      </c>
    </row>
    <row r="408" spans="1:21" ht="14.4" customHeight="1" x14ac:dyDescent="0.3">
      <c r="A408" s="649">
        <v>31</v>
      </c>
      <c r="B408" s="650" t="s">
        <v>576</v>
      </c>
      <c r="C408" s="650">
        <v>89301312</v>
      </c>
      <c r="D408" s="729" t="s">
        <v>2873</v>
      </c>
      <c r="E408" s="730" t="s">
        <v>1945</v>
      </c>
      <c r="F408" s="650" t="s">
        <v>1934</v>
      </c>
      <c r="G408" s="650" t="s">
        <v>2049</v>
      </c>
      <c r="H408" s="650" t="s">
        <v>577</v>
      </c>
      <c r="I408" s="650" t="s">
        <v>2352</v>
      </c>
      <c r="J408" s="650" t="s">
        <v>2353</v>
      </c>
      <c r="K408" s="650"/>
      <c r="L408" s="651">
        <v>1000</v>
      </c>
      <c r="M408" s="651">
        <v>3000</v>
      </c>
      <c r="N408" s="650">
        <v>3</v>
      </c>
      <c r="O408" s="731">
        <v>3</v>
      </c>
      <c r="P408" s="651"/>
      <c r="Q408" s="666">
        <v>0</v>
      </c>
      <c r="R408" s="650"/>
      <c r="S408" s="666">
        <v>0</v>
      </c>
      <c r="T408" s="731"/>
      <c r="U408" s="689">
        <v>0</v>
      </c>
    </row>
    <row r="409" spans="1:21" ht="14.4" customHeight="1" x14ac:dyDescent="0.3">
      <c r="A409" s="649">
        <v>31</v>
      </c>
      <c r="B409" s="650" t="s">
        <v>576</v>
      </c>
      <c r="C409" s="650">
        <v>89301312</v>
      </c>
      <c r="D409" s="729" t="s">
        <v>2873</v>
      </c>
      <c r="E409" s="730" t="s">
        <v>1945</v>
      </c>
      <c r="F409" s="650" t="s">
        <v>1934</v>
      </c>
      <c r="G409" s="650" t="s">
        <v>2049</v>
      </c>
      <c r="H409" s="650" t="s">
        <v>577</v>
      </c>
      <c r="I409" s="650" t="s">
        <v>2381</v>
      </c>
      <c r="J409" s="650" t="s">
        <v>2382</v>
      </c>
      <c r="K409" s="650"/>
      <c r="L409" s="651">
        <v>80.349999999999994</v>
      </c>
      <c r="M409" s="651">
        <v>80.349999999999994</v>
      </c>
      <c r="N409" s="650">
        <v>1</v>
      </c>
      <c r="O409" s="731">
        <v>1</v>
      </c>
      <c r="P409" s="651">
        <v>80.349999999999994</v>
      </c>
      <c r="Q409" s="666">
        <v>1</v>
      </c>
      <c r="R409" s="650">
        <v>1</v>
      </c>
      <c r="S409" s="666">
        <v>1</v>
      </c>
      <c r="T409" s="731">
        <v>1</v>
      </c>
      <c r="U409" s="689">
        <v>1</v>
      </c>
    </row>
    <row r="410" spans="1:21" ht="14.4" customHeight="1" x14ac:dyDescent="0.3">
      <c r="A410" s="649">
        <v>31</v>
      </c>
      <c r="B410" s="650" t="s">
        <v>576</v>
      </c>
      <c r="C410" s="650">
        <v>89301312</v>
      </c>
      <c r="D410" s="729" t="s">
        <v>2873</v>
      </c>
      <c r="E410" s="730" t="s">
        <v>1945</v>
      </c>
      <c r="F410" s="650" t="s">
        <v>1934</v>
      </c>
      <c r="G410" s="650" t="s">
        <v>2049</v>
      </c>
      <c r="H410" s="650" t="s">
        <v>577</v>
      </c>
      <c r="I410" s="650" t="s">
        <v>2093</v>
      </c>
      <c r="J410" s="650" t="s">
        <v>2094</v>
      </c>
      <c r="K410" s="650" t="s">
        <v>2095</v>
      </c>
      <c r="L410" s="651">
        <v>349.12</v>
      </c>
      <c r="M410" s="651">
        <v>349.12</v>
      </c>
      <c r="N410" s="650">
        <v>1</v>
      </c>
      <c r="O410" s="731">
        <v>1</v>
      </c>
      <c r="P410" s="651">
        <v>349.12</v>
      </c>
      <c r="Q410" s="666">
        <v>1</v>
      </c>
      <c r="R410" s="650">
        <v>1</v>
      </c>
      <c r="S410" s="666">
        <v>1</v>
      </c>
      <c r="T410" s="731">
        <v>1</v>
      </c>
      <c r="U410" s="689">
        <v>1</v>
      </c>
    </row>
    <row r="411" spans="1:21" ht="14.4" customHeight="1" x14ac:dyDescent="0.3">
      <c r="A411" s="649">
        <v>31</v>
      </c>
      <c r="B411" s="650" t="s">
        <v>576</v>
      </c>
      <c r="C411" s="650">
        <v>89301312</v>
      </c>
      <c r="D411" s="729" t="s">
        <v>2873</v>
      </c>
      <c r="E411" s="730" t="s">
        <v>1945</v>
      </c>
      <c r="F411" s="650" t="s">
        <v>1934</v>
      </c>
      <c r="G411" s="650" t="s">
        <v>2049</v>
      </c>
      <c r="H411" s="650" t="s">
        <v>577</v>
      </c>
      <c r="I411" s="650" t="s">
        <v>2168</v>
      </c>
      <c r="J411" s="650" t="s">
        <v>2169</v>
      </c>
      <c r="K411" s="650" t="s">
        <v>2170</v>
      </c>
      <c r="L411" s="651">
        <v>350</v>
      </c>
      <c r="M411" s="651">
        <v>2450</v>
      </c>
      <c r="N411" s="650">
        <v>7</v>
      </c>
      <c r="O411" s="731">
        <v>7</v>
      </c>
      <c r="P411" s="651">
        <v>2450</v>
      </c>
      <c r="Q411" s="666">
        <v>1</v>
      </c>
      <c r="R411" s="650">
        <v>7</v>
      </c>
      <c r="S411" s="666">
        <v>1</v>
      </c>
      <c r="T411" s="731">
        <v>7</v>
      </c>
      <c r="U411" s="689">
        <v>1</v>
      </c>
    </row>
    <row r="412" spans="1:21" ht="14.4" customHeight="1" x14ac:dyDescent="0.3">
      <c r="A412" s="649">
        <v>31</v>
      </c>
      <c r="B412" s="650" t="s">
        <v>576</v>
      </c>
      <c r="C412" s="650">
        <v>89301312</v>
      </c>
      <c r="D412" s="729" t="s">
        <v>2873</v>
      </c>
      <c r="E412" s="730" t="s">
        <v>1945</v>
      </c>
      <c r="F412" s="650" t="s">
        <v>1934</v>
      </c>
      <c r="G412" s="650" t="s">
        <v>2049</v>
      </c>
      <c r="H412" s="650" t="s">
        <v>577</v>
      </c>
      <c r="I412" s="650" t="s">
        <v>2383</v>
      </c>
      <c r="J412" s="650" t="s">
        <v>2384</v>
      </c>
      <c r="K412" s="650"/>
      <c r="L412" s="651">
        <v>227.15</v>
      </c>
      <c r="M412" s="651">
        <v>227.15</v>
      </c>
      <c r="N412" s="650">
        <v>1</v>
      </c>
      <c r="O412" s="731">
        <v>1</v>
      </c>
      <c r="P412" s="651"/>
      <c r="Q412" s="666">
        <v>0</v>
      </c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31</v>
      </c>
      <c r="B413" s="650" t="s">
        <v>576</v>
      </c>
      <c r="C413" s="650">
        <v>89301312</v>
      </c>
      <c r="D413" s="729" t="s">
        <v>2873</v>
      </c>
      <c r="E413" s="730" t="s">
        <v>1945</v>
      </c>
      <c r="F413" s="650" t="s">
        <v>1934</v>
      </c>
      <c r="G413" s="650" t="s">
        <v>2247</v>
      </c>
      <c r="H413" s="650" t="s">
        <v>577</v>
      </c>
      <c r="I413" s="650" t="s">
        <v>2248</v>
      </c>
      <c r="J413" s="650" t="s">
        <v>2249</v>
      </c>
      <c r="K413" s="650" t="s">
        <v>2250</v>
      </c>
      <c r="L413" s="651">
        <v>0</v>
      </c>
      <c r="M413" s="651">
        <v>0</v>
      </c>
      <c r="N413" s="650">
        <v>1</v>
      </c>
      <c r="O413" s="731">
        <v>1</v>
      </c>
      <c r="P413" s="651"/>
      <c r="Q413" s="666"/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31</v>
      </c>
      <c r="B414" s="650" t="s">
        <v>576</v>
      </c>
      <c r="C414" s="650">
        <v>89301312</v>
      </c>
      <c r="D414" s="729" t="s">
        <v>2873</v>
      </c>
      <c r="E414" s="730" t="s">
        <v>1946</v>
      </c>
      <c r="F414" s="650" t="s">
        <v>1932</v>
      </c>
      <c r="G414" s="650" t="s">
        <v>1965</v>
      </c>
      <c r="H414" s="650" t="s">
        <v>577</v>
      </c>
      <c r="I414" s="650" t="s">
        <v>1240</v>
      </c>
      <c r="J414" s="650" t="s">
        <v>1855</v>
      </c>
      <c r="K414" s="650" t="s">
        <v>1856</v>
      </c>
      <c r="L414" s="651">
        <v>333.31</v>
      </c>
      <c r="M414" s="651">
        <v>333.31</v>
      </c>
      <c r="N414" s="650">
        <v>1</v>
      </c>
      <c r="O414" s="731">
        <v>1</v>
      </c>
      <c r="P414" s="651"/>
      <c r="Q414" s="666">
        <v>0</v>
      </c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31</v>
      </c>
      <c r="B415" s="650" t="s">
        <v>576</v>
      </c>
      <c r="C415" s="650">
        <v>89301312</v>
      </c>
      <c r="D415" s="729" t="s">
        <v>2873</v>
      </c>
      <c r="E415" s="730" t="s">
        <v>1946</v>
      </c>
      <c r="F415" s="650" t="s">
        <v>1932</v>
      </c>
      <c r="G415" s="650" t="s">
        <v>1965</v>
      </c>
      <c r="H415" s="650" t="s">
        <v>577</v>
      </c>
      <c r="I415" s="650" t="s">
        <v>1268</v>
      </c>
      <c r="J415" s="650" t="s">
        <v>1859</v>
      </c>
      <c r="K415" s="650" t="s">
        <v>1860</v>
      </c>
      <c r="L415" s="651">
        <v>333.31</v>
      </c>
      <c r="M415" s="651">
        <v>333.31</v>
      </c>
      <c r="N415" s="650">
        <v>1</v>
      </c>
      <c r="O415" s="731">
        <v>1</v>
      </c>
      <c r="P415" s="651">
        <v>333.31</v>
      </c>
      <c r="Q415" s="666">
        <v>1</v>
      </c>
      <c r="R415" s="650">
        <v>1</v>
      </c>
      <c r="S415" s="666">
        <v>1</v>
      </c>
      <c r="T415" s="731">
        <v>1</v>
      </c>
      <c r="U415" s="689">
        <v>1</v>
      </c>
    </row>
    <row r="416" spans="1:21" ht="14.4" customHeight="1" x14ac:dyDescent="0.3">
      <c r="A416" s="649">
        <v>31</v>
      </c>
      <c r="B416" s="650" t="s">
        <v>576</v>
      </c>
      <c r="C416" s="650">
        <v>89301312</v>
      </c>
      <c r="D416" s="729" t="s">
        <v>2873</v>
      </c>
      <c r="E416" s="730" t="s">
        <v>1946</v>
      </c>
      <c r="F416" s="650" t="s">
        <v>1932</v>
      </c>
      <c r="G416" s="650" t="s">
        <v>2264</v>
      </c>
      <c r="H416" s="650" t="s">
        <v>577</v>
      </c>
      <c r="I416" s="650" t="s">
        <v>2385</v>
      </c>
      <c r="J416" s="650" t="s">
        <v>2386</v>
      </c>
      <c r="K416" s="650" t="s">
        <v>1185</v>
      </c>
      <c r="L416" s="651">
        <v>60.02</v>
      </c>
      <c r="M416" s="651">
        <v>120.04</v>
      </c>
      <c r="N416" s="650">
        <v>2</v>
      </c>
      <c r="O416" s="731">
        <v>1</v>
      </c>
      <c r="P416" s="651"/>
      <c r="Q416" s="666">
        <v>0</v>
      </c>
      <c r="R416" s="650"/>
      <c r="S416" s="666">
        <v>0</v>
      </c>
      <c r="T416" s="731"/>
      <c r="U416" s="689">
        <v>0</v>
      </c>
    </row>
    <row r="417" spans="1:21" ht="14.4" customHeight="1" x14ac:dyDescent="0.3">
      <c r="A417" s="649">
        <v>31</v>
      </c>
      <c r="B417" s="650" t="s">
        <v>576</v>
      </c>
      <c r="C417" s="650">
        <v>89301312</v>
      </c>
      <c r="D417" s="729" t="s">
        <v>2873</v>
      </c>
      <c r="E417" s="730" t="s">
        <v>1946</v>
      </c>
      <c r="F417" s="650" t="s">
        <v>1932</v>
      </c>
      <c r="G417" s="650" t="s">
        <v>2264</v>
      </c>
      <c r="H417" s="650" t="s">
        <v>577</v>
      </c>
      <c r="I417" s="650" t="s">
        <v>2387</v>
      </c>
      <c r="J417" s="650" t="s">
        <v>2388</v>
      </c>
      <c r="K417" s="650" t="s">
        <v>1123</v>
      </c>
      <c r="L417" s="651">
        <v>44.89</v>
      </c>
      <c r="M417" s="651">
        <v>44.89</v>
      </c>
      <c r="N417" s="650">
        <v>1</v>
      </c>
      <c r="O417" s="731">
        <v>0.5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31</v>
      </c>
      <c r="B418" s="650" t="s">
        <v>576</v>
      </c>
      <c r="C418" s="650">
        <v>89301312</v>
      </c>
      <c r="D418" s="729" t="s">
        <v>2873</v>
      </c>
      <c r="E418" s="730" t="s">
        <v>1946</v>
      </c>
      <c r="F418" s="650" t="s">
        <v>1932</v>
      </c>
      <c r="G418" s="650" t="s">
        <v>2389</v>
      </c>
      <c r="H418" s="650" t="s">
        <v>577</v>
      </c>
      <c r="I418" s="650" t="s">
        <v>2390</v>
      </c>
      <c r="J418" s="650" t="s">
        <v>2391</v>
      </c>
      <c r="K418" s="650" t="s">
        <v>902</v>
      </c>
      <c r="L418" s="651">
        <v>105.83</v>
      </c>
      <c r="M418" s="651">
        <v>211.66</v>
      </c>
      <c r="N418" s="650">
        <v>2</v>
      </c>
      <c r="O418" s="731">
        <v>1</v>
      </c>
      <c r="P418" s="651"/>
      <c r="Q418" s="666">
        <v>0</v>
      </c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31</v>
      </c>
      <c r="B419" s="650" t="s">
        <v>576</v>
      </c>
      <c r="C419" s="650">
        <v>89301312</v>
      </c>
      <c r="D419" s="729" t="s">
        <v>2873</v>
      </c>
      <c r="E419" s="730" t="s">
        <v>1946</v>
      </c>
      <c r="F419" s="650" t="s">
        <v>1932</v>
      </c>
      <c r="G419" s="650" t="s">
        <v>2389</v>
      </c>
      <c r="H419" s="650" t="s">
        <v>577</v>
      </c>
      <c r="I419" s="650" t="s">
        <v>2392</v>
      </c>
      <c r="J419" s="650" t="s">
        <v>2391</v>
      </c>
      <c r="K419" s="650" t="s">
        <v>2393</v>
      </c>
      <c r="L419" s="651">
        <v>0</v>
      </c>
      <c r="M419" s="651">
        <v>0</v>
      </c>
      <c r="N419" s="650">
        <v>1</v>
      </c>
      <c r="O419" s="731">
        <v>1</v>
      </c>
      <c r="P419" s="651">
        <v>0</v>
      </c>
      <c r="Q419" s="666"/>
      <c r="R419" s="650">
        <v>1</v>
      </c>
      <c r="S419" s="666">
        <v>1</v>
      </c>
      <c r="T419" s="731">
        <v>1</v>
      </c>
      <c r="U419" s="689">
        <v>1</v>
      </c>
    </row>
    <row r="420" spans="1:21" ht="14.4" customHeight="1" x14ac:dyDescent="0.3">
      <c r="A420" s="649">
        <v>31</v>
      </c>
      <c r="B420" s="650" t="s">
        <v>576</v>
      </c>
      <c r="C420" s="650">
        <v>89301312</v>
      </c>
      <c r="D420" s="729" t="s">
        <v>2873</v>
      </c>
      <c r="E420" s="730" t="s">
        <v>1946</v>
      </c>
      <c r="F420" s="650" t="s">
        <v>1932</v>
      </c>
      <c r="G420" s="650" t="s">
        <v>1966</v>
      </c>
      <c r="H420" s="650" t="s">
        <v>577</v>
      </c>
      <c r="I420" s="650" t="s">
        <v>744</v>
      </c>
      <c r="J420" s="650" t="s">
        <v>2130</v>
      </c>
      <c r="K420" s="650" t="s">
        <v>2131</v>
      </c>
      <c r="L420" s="651">
        <v>0</v>
      </c>
      <c r="M420" s="651">
        <v>0</v>
      </c>
      <c r="N420" s="650">
        <v>4</v>
      </c>
      <c r="O420" s="731">
        <v>2</v>
      </c>
      <c r="P420" s="651"/>
      <c r="Q420" s="666"/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31</v>
      </c>
      <c r="B421" s="650" t="s">
        <v>576</v>
      </c>
      <c r="C421" s="650">
        <v>89301312</v>
      </c>
      <c r="D421" s="729" t="s">
        <v>2873</v>
      </c>
      <c r="E421" s="730" t="s">
        <v>1946</v>
      </c>
      <c r="F421" s="650" t="s">
        <v>1932</v>
      </c>
      <c r="G421" s="650" t="s">
        <v>1966</v>
      </c>
      <c r="H421" s="650" t="s">
        <v>577</v>
      </c>
      <c r="I421" s="650" t="s">
        <v>2394</v>
      </c>
      <c r="J421" s="650" t="s">
        <v>2130</v>
      </c>
      <c r="K421" s="650" t="s">
        <v>2131</v>
      </c>
      <c r="L421" s="651">
        <v>0</v>
      </c>
      <c r="M421" s="651">
        <v>0</v>
      </c>
      <c r="N421" s="650">
        <v>6</v>
      </c>
      <c r="O421" s="731">
        <v>1</v>
      </c>
      <c r="P421" s="651"/>
      <c r="Q421" s="666"/>
      <c r="R421" s="650"/>
      <c r="S421" s="666">
        <v>0</v>
      </c>
      <c r="T421" s="731"/>
      <c r="U421" s="689">
        <v>0</v>
      </c>
    </row>
    <row r="422" spans="1:21" ht="14.4" customHeight="1" x14ac:dyDescent="0.3">
      <c r="A422" s="649">
        <v>31</v>
      </c>
      <c r="B422" s="650" t="s">
        <v>576</v>
      </c>
      <c r="C422" s="650">
        <v>89301312</v>
      </c>
      <c r="D422" s="729" t="s">
        <v>2873</v>
      </c>
      <c r="E422" s="730" t="s">
        <v>1946</v>
      </c>
      <c r="F422" s="650" t="s">
        <v>1932</v>
      </c>
      <c r="G422" s="650" t="s">
        <v>2395</v>
      </c>
      <c r="H422" s="650" t="s">
        <v>1100</v>
      </c>
      <c r="I422" s="650" t="s">
        <v>2396</v>
      </c>
      <c r="J422" s="650" t="s">
        <v>1658</v>
      </c>
      <c r="K422" s="650" t="s">
        <v>2397</v>
      </c>
      <c r="L422" s="651">
        <v>0</v>
      </c>
      <c r="M422" s="651">
        <v>0</v>
      </c>
      <c r="N422" s="650">
        <v>1</v>
      </c>
      <c r="O422" s="731">
        <v>1</v>
      </c>
      <c r="P422" s="651">
        <v>0</v>
      </c>
      <c r="Q422" s="666"/>
      <c r="R422" s="650">
        <v>1</v>
      </c>
      <c r="S422" s="666">
        <v>1</v>
      </c>
      <c r="T422" s="731">
        <v>1</v>
      </c>
      <c r="U422" s="689">
        <v>1</v>
      </c>
    </row>
    <row r="423" spans="1:21" ht="14.4" customHeight="1" x14ac:dyDescent="0.3">
      <c r="A423" s="649">
        <v>31</v>
      </c>
      <c r="B423" s="650" t="s">
        <v>576</v>
      </c>
      <c r="C423" s="650">
        <v>89301312</v>
      </c>
      <c r="D423" s="729" t="s">
        <v>2873</v>
      </c>
      <c r="E423" s="730" t="s">
        <v>1946</v>
      </c>
      <c r="F423" s="650" t="s">
        <v>1932</v>
      </c>
      <c r="G423" s="650" t="s">
        <v>1972</v>
      </c>
      <c r="H423" s="650" t="s">
        <v>577</v>
      </c>
      <c r="I423" s="650" t="s">
        <v>1973</v>
      </c>
      <c r="J423" s="650" t="s">
        <v>1974</v>
      </c>
      <c r="K423" s="650" t="s">
        <v>1864</v>
      </c>
      <c r="L423" s="651">
        <v>69.86</v>
      </c>
      <c r="M423" s="651">
        <v>69.86</v>
      </c>
      <c r="N423" s="650">
        <v>1</v>
      </c>
      <c r="O423" s="731">
        <v>1</v>
      </c>
      <c r="P423" s="651">
        <v>69.86</v>
      </c>
      <c r="Q423" s="666">
        <v>1</v>
      </c>
      <c r="R423" s="650">
        <v>1</v>
      </c>
      <c r="S423" s="666">
        <v>1</v>
      </c>
      <c r="T423" s="731">
        <v>1</v>
      </c>
      <c r="U423" s="689">
        <v>1</v>
      </c>
    </row>
    <row r="424" spans="1:21" ht="14.4" customHeight="1" x14ac:dyDescent="0.3">
      <c r="A424" s="649">
        <v>31</v>
      </c>
      <c r="B424" s="650" t="s">
        <v>576</v>
      </c>
      <c r="C424" s="650">
        <v>89301312</v>
      </c>
      <c r="D424" s="729" t="s">
        <v>2873</v>
      </c>
      <c r="E424" s="730" t="s">
        <v>1946</v>
      </c>
      <c r="F424" s="650" t="s">
        <v>1932</v>
      </c>
      <c r="G424" s="650" t="s">
        <v>1972</v>
      </c>
      <c r="H424" s="650" t="s">
        <v>577</v>
      </c>
      <c r="I424" s="650" t="s">
        <v>2099</v>
      </c>
      <c r="J424" s="650" t="s">
        <v>2100</v>
      </c>
      <c r="K424" s="650" t="s">
        <v>2101</v>
      </c>
      <c r="L424" s="651">
        <v>52.4</v>
      </c>
      <c r="M424" s="651">
        <v>52.4</v>
      </c>
      <c r="N424" s="650">
        <v>1</v>
      </c>
      <c r="O424" s="731">
        <v>1</v>
      </c>
      <c r="P424" s="651">
        <v>52.4</v>
      </c>
      <c r="Q424" s="666">
        <v>1</v>
      </c>
      <c r="R424" s="650">
        <v>1</v>
      </c>
      <c r="S424" s="666">
        <v>1</v>
      </c>
      <c r="T424" s="731">
        <v>1</v>
      </c>
      <c r="U424" s="689">
        <v>1</v>
      </c>
    </row>
    <row r="425" spans="1:21" ht="14.4" customHeight="1" x14ac:dyDescent="0.3">
      <c r="A425" s="649">
        <v>31</v>
      </c>
      <c r="B425" s="650" t="s">
        <v>576</v>
      </c>
      <c r="C425" s="650">
        <v>89301312</v>
      </c>
      <c r="D425" s="729" t="s">
        <v>2873</v>
      </c>
      <c r="E425" s="730" t="s">
        <v>1946</v>
      </c>
      <c r="F425" s="650" t="s">
        <v>1932</v>
      </c>
      <c r="G425" s="650" t="s">
        <v>2269</v>
      </c>
      <c r="H425" s="650" t="s">
        <v>577</v>
      </c>
      <c r="I425" s="650" t="s">
        <v>2398</v>
      </c>
      <c r="J425" s="650" t="s">
        <v>2271</v>
      </c>
      <c r="K425" s="650" t="s">
        <v>2272</v>
      </c>
      <c r="L425" s="651">
        <v>0</v>
      </c>
      <c r="M425" s="651">
        <v>0</v>
      </c>
      <c r="N425" s="650">
        <v>2</v>
      </c>
      <c r="O425" s="731">
        <v>1</v>
      </c>
      <c r="P425" s="651"/>
      <c r="Q425" s="666"/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31</v>
      </c>
      <c r="B426" s="650" t="s">
        <v>576</v>
      </c>
      <c r="C426" s="650">
        <v>89301312</v>
      </c>
      <c r="D426" s="729" t="s">
        <v>2873</v>
      </c>
      <c r="E426" s="730" t="s">
        <v>1946</v>
      </c>
      <c r="F426" s="650" t="s">
        <v>1932</v>
      </c>
      <c r="G426" s="650" t="s">
        <v>2399</v>
      </c>
      <c r="H426" s="650" t="s">
        <v>1100</v>
      </c>
      <c r="I426" s="650" t="s">
        <v>2400</v>
      </c>
      <c r="J426" s="650" t="s">
        <v>2401</v>
      </c>
      <c r="K426" s="650" t="s">
        <v>2402</v>
      </c>
      <c r="L426" s="651">
        <v>492.45</v>
      </c>
      <c r="M426" s="651">
        <v>492.45</v>
      </c>
      <c r="N426" s="650">
        <v>1</v>
      </c>
      <c r="O426" s="731">
        <v>1</v>
      </c>
      <c r="P426" s="651">
        <v>492.45</v>
      </c>
      <c r="Q426" s="666">
        <v>1</v>
      </c>
      <c r="R426" s="650">
        <v>1</v>
      </c>
      <c r="S426" s="666">
        <v>1</v>
      </c>
      <c r="T426" s="731">
        <v>1</v>
      </c>
      <c r="U426" s="689">
        <v>1</v>
      </c>
    </row>
    <row r="427" spans="1:21" ht="14.4" customHeight="1" x14ac:dyDescent="0.3">
      <c r="A427" s="649">
        <v>31</v>
      </c>
      <c r="B427" s="650" t="s">
        <v>576</v>
      </c>
      <c r="C427" s="650">
        <v>89301312</v>
      </c>
      <c r="D427" s="729" t="s">
        <v>2873</v>
      </c>
      <c r="E427" s="730" t="s">
        <v>1946</v>
      </c>
      <c r="F427" s="650" t="s">
        <v>1932</v>
      </c>
      <c r="G427" s="650" t="s">
        <v>2403</v>
      </c>
      <c r="H427" s="650" t="s">
        <v>577</v>
      </c>
      <c r="I427" s="650" t="s">
        <v>2404</v>
      </c>
      <c r="J427" s="650" t="s">
        <v>2405</v>
      </c>
      <c r="K427" s="650" t="s">
        <v>2406</v>
      </c>
      <c r="L427" s="651">
        <v>0</v>
      </c>
      <c r="M427" s="651">
        <v>0</v>
      </c>
      <c r="N427" s="650">
        <v>1</v>
      </c>
      <c r="O427" s="731">
        <v>1</v>
      </c>
      <c r="P427" s="651"/>
      <c r="Q427" s="666"/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31</v>
      </c>
      <c r="B428" s="650" t="s">
        <v>576</v>
      </c>
      <c r="C428" s="650">
        <v>89301312</v>
      </c>
      <c r="D428" s="729" t="s">
        <v>2873</v>
      </c>
      <c r="E428" s="730" t="s">
        <v>1946</v>
      </c>
      <c r="F428" s="650" t="s">
        <v>1932</v>
      </c>
      <c r="G428" s="650" t="s">
        <v>2132</v>
      </c>
      <c r="H428" s="650" t="s">
        <v>577</v>
      </c>
      <c r="I428" s="650" t="s">
        <v>732</v>
      </c>
      <c r="J428" s="650" t="s">
        <v>733</v>
      </c>
      <c r="K428" s="650" t="s">
        <v>2133</v>
      </c>
      <c r="L428" s="651">
        <v>163.9</v>
      </c>
      <c r="M428" s="651">
        <v>1639</v>
      </c>
      <c r="N428" s="650">
        <v>10</v>
      </c>
      <c r="O428" s="731">
        <v>2.5</v>
      </c>
      <c r="P428" s="651">
        <v>983.40000000000009</v>
      </c>
      <c r="Q428" s="666">
        <v>0.60000000000000009</v>
      </c>
      <c r="R428" s="650">
        <v>6</v>
      </c>
      <c r="S428" s="666">
        <v>0.6</v>
      </c>
      <c r="T428" s="731">
        <v>1.5</v>
      </c>
      <c r="U428" s="689">
        <v>0.6</v>
      </c>
    </row>
    <row r="429" spans="1:21" ht="14.4" customHeight="1" x14ac:dyDescent="0.3">
      <c r="A429" s="649">
        <v>31</v>
      </c>
      <c r="B429" s="650" t="s">
        <v>576</v>
      </c>
      <c r="C429" s="650">
        <v>89301312</v>
      </c>
      <c r="D429" s="729" t="s">
        <v>2873</v>
      </c>
      <c r="E429" s="730" t="s">
        <v>1946</v>
      </c>
      <c r="F429" s="650" t="s">
        <v>1932</v>
      </c>
      <c r="G429" s="650" t="s">
        <v>2407</v>
      </c>
      <c r="H429" s="650" t="s">
        <v>577</v>
      </c>
      <c r="I429" s="650" t="s">
        <v>1344</v>
      </c>
      <c r="J429" s="650" t="s">
        <v>1345</v>
      </c>
      <c r="K429" s="650" t="s">
        <v>2408</v>
      </c>
      <c r="L429" s="651">
        <v>0</v>
      </c>
      <c r="M429" s="651">
        <v>0</v>
      </c>
      <c r="N429" s="650">
        <v>1</v>
      </c>
      <c r="O429" s="731">
        <v>1</v>
      </c>
      <c r="P429" s="651"/>
      <c r="Q429" s="666"/>
      <c r="R429" s="650"/>
      <c r="S429" s="666">
        <v>0</v>
      </c>
      <c r="T429" s="731"/>
      <c r="U429" s="689">
        <v>0</v>
      </c>
    </row>
    <row r="430" spans="1:21" ht="14.4" customHeight="1" x14ac:dyDescent="0.3">
      <c r="A430" s="649">
        <v>31</v>
      </c>
      <c r="B430" s="650" t="s">
        <v>576</v>
      </c>
      <c r="C430" s="650">
        <v>89301312</v>
      </c>
      <c r="D430" s="729" t="s">
        <v>2873</v>
      </c>
      <c r="E430" s="730" t="s">
        <v>1946</v>
      </c>
      <c r="F430" s="650" t="s">
        <v>1932</v>
      </c>
      <c r="G430" s="650" t="s">
        <v>2409</v>
      </c>
      <c r="H430" s="650" t="s">
        <v>577</v>
      </c>
      <c r="I430" s="650" t="s">
        <v>2410</v>
      </c>
      <c r="J430" s="650" t="s">
        <v>2411</v>
      </c>
      <c r="K430" s="650" t="s">
        <v>1185</v>
      </c>
      <c r="L430" s="651">
        <v>54.2</v>
      </c>
      <c r="M430" s="651">
        <v>54.2</v>
      </c>
      <c r="N430" s="650">
        <v>1</v>
      </c>
      <c r="O430" s="731">
        <v>0.5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31</v>
      </c>
      <c r="B431" s="650" t="s">
        <v>576</v>
      </c>
      <c r="C431" s="650">
        <v>89301312</v>
      </c>
      <c r="D431" s="729" t="s">
        <v>2873</v>
      </c>
      <c r="E431" s="730" t="s">
        <v>1946</v>
      </c>
      <c r="F431" s="650" t="s">
        <v>1932</v>
      </c>
      <c r="G431" s="650" t="s">
        <v>2412</v>
      </c>
      <c r="H431" s="650" t="s">
        <v>1100</v>
      </c>
      <c r="I431" s="650" t="s">
        <v>1133</v>
      </c>
      <c r="J431" s="650" t="s">
        <v>1839</v>
      </c>
      <c r="K431" s="650" t="s">
        <v>810</v>
      </c>
      <c r="L431" s="651">
        <v>74.87</v>
      </c>
      <c r="M431" s="651">
        <v>74.87</v>
      </c>
      <c r="N431" s="650">
        <v>1</v>
      </c>
      <c r="O431" s="731">
        <v>0.5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31</v>
      </c>
      <c r="B432" s="650" t="s">
        <v>576</v>
      </c>
      <c r="C432" s="650">
        <v>89301312</v>
      </c>
      <c r="D432" s="729" t="s">
        <v>2873</v>
      </c>
      <c r="E432" s="730" t="s">
        <v>1946</v>
      </c>
      <c r="F432" s="650" t="s">
        <v>1932</v>
      </c>
      <c r="G432" s="650" t="s">
        <v>2289</v>
      </c>
      <c r="H432" s="650" t="s">
        <v>577</v>
      </c>
      <c r="I432" s="650" t="s">
        <v>728</v>
      </c>
      <c r="J432" s="650" t="s">
        <v>729</v>
      </c>
      <c r="K432" s="650" t="s">
        <v>2290</v>
      </c>
      <c r="L432" s="651">
        <v>0</v>
      </c>
      <c r="M432" s="651">
        <v>0</v>
      </c>
      <c r="N432" s="650">
        <v>2</v>
      </c>
      <c r="O432" s="731">
        <v>1</v>
      </c>
      <c r="P432" s="651">
        <v>0</v>
      </c>
      <c r="Q432" s="666"/>
      <c r="R432" s="650">
        <v>2</v>
      </c>
      <c r="S432" s="666">
        <v>1</v>
      </c>
      <c r="T432" s="731">
        <v>1</v>
      </c>
      <c r="U432" s="689">
        <v>1</v>
      </c>
    </row>
    <row r="433" spans="1:21" ht="14.4" customHeight="1" x14ac:dyDescent="0.3">
      <c r="A433" s="649">
        <v>31</v>
      </c>
      <c r="B433" s="650" t="s">
        <v>576</v>
      </c>
      <c r="C433" s="650">
        <v>89301312</v>
      </c>
      <c r="D433" s="729" t="s">
        <v>2873</v>
      </c>
      <c r="E433" s="730" t="s">
        <v>1946</v>
      </c>
      <c r="F433" s="650" t="s">
        <v>1932</v>
      </c>
      <c r="G433" s="650" t="s">
        <v>2413</v>
      </c>
      <c r="H433" s="650" t="s">
        <v>577</v>
      </c>
      <c r="I433" s="650" t="s">
        <v>2414</v>
      </c>
      <c r="J433" s="650" t="s">
        <v>2415</v>
      </c>
      <c r="K433" s="650" t="s">
        <v>2416</v>
      </c>
      <c r="L433" s="651">
        <v>77.08</v>
      </c>
      <c r="M433" s="651">
        <v>154.16</v>
      </c>
      <c r="N433" s="650">
        <v>2</v>
      </c>
      <c r="O433" s="731">
        <v>1</v>
      </c>
      <c r="P433" s="651">
        <v>154.16</v>
      </c>
      <c r="Q433" s="666">
        <v>1</v>
      </c>
      <c r="R433" s="650">
        <v>2</v>
      </c>
      <c r="S433" s="666">
        <v>1</v>
      </c>
      <c r="T433" s="731">
        <v>1</v>
      </c>
      <c r="U433" s="689">
        <v>1</v>
      </c>
    </row>
    <row r="434" spans="1:21" ht="14.4" customHeight="1" x14ac:dyDescent="0.3">
      <c r="A434" s="649">
        <v>31</v>
      </c>
      <c r="B434" s="650" t="s">
        <v>576</v>
      </c>
      <c r="C434" s="650">
        <v>89301312</v>
      </c>
      <c r="D434" s="729" t="s">
        <v>2873</v>
      </c>
      <c r="E434" s="730" t="s">
        <v>1946</v>
      </c>
      <c r="F434" s="650" t="s">
        <v>1932</v>
      </c>
      <c r="G434" s="650" t="s">
        <v>2417</v>
      </c>
      <c r="H434" s="650" t="s">
        <v>1100</v>
      </c>
      <c r="I434" s="650" t="s">
        <v>2418</v>
      </c>
      <c r="J434" s="650" t="s">
        <v>2419</v>
      </c>
      <c r="K434" s="650" t="s">
        <v>1971</v>
      </c>
      <c r="L434" s="651">
        <v>116.8</v>
      </c>
      <c r="M434" s="651">
        <v>116.8</v>
      </c>
      <c r="N434" s="650">
        <v>1</v>
      </c>
      <c r="O434" s="731">
        <v>1</v>
      </c>
      <c r="P434" s="651">
        <v>116.8</v>
      </c>
      <c r="Q434" s="666">
        <v>1</v>
      </c>
      <c r="R434" s="650">
        <v>1</v>
      </c>
      <c r="S434" s="666">
        <v>1</v>
      </c>
      <c r="T434" s="731">
        <v>1</v>
      </c>
      <c r="U434" s="689">
        <v>1</v>
      </c>
    </row>
    <row r="435" spans="1:21" ht="14.4" customHeight="1" x14ac:dyDescent="0.3">
      <c r="A435" s="649">
        <v>31</v>
      </c>
      <c r="B435" s="650" t="s">
        <v>576</v>
      </c>
      <c r="C435" s="650">
        <v>89301312</v>
      </c>
      <c r="D435" s="729" t="s">
        <v>2873</v>
      </c>
      <c r="E435" s="730" t="s">
        <v>1946</v>
      </c>
      <c r="F435" s="650" t="s">
        <v>1932</v>
      </c>
      <c r="G435" s="650" t="s">
        <v>1991</v>
      </c>
      <c r="H435" s="650" t="s">
        <v>1100</v>
      </c>
      <c r="I435" s="650" t="s">
        <v>1323</v>
      </c>
      <c r="J435" s="650" t="s">
        <v>1324</v>
      </c>
      <c r="K435" s="650" t="s">
        <v>1325</v>
      </c>
      <c r="L435" s="651">
        <v>154.01</v>
      </c>
      <c r="M435" s="651">
        <v>1540.1</v>
      </c>
      <c r="N435" s="650">
        <v>10</v>
      </c>
      <c r="O435" s="731">
        <v>2</v>
      </c>
      <c r="P435" s="651">
        <v>1540.1</v>
      </c>
      <c r="Q435" s="666">
        <v>1</v>
      </c>
      <c r="R435" s="650">
        <v>10</v>
      </c>
      <c r="S435" s="666">
        <v>1</v>
      </c>
      <c r="T435" s="731">
        <v>2</v>
      </c>
      <c r="U435" s="689">
        <v>1</v>
      </c>
    </row>
    <row r="436" spans="1:21" ht="14.4" customHeight="1" x14ac:dyDescent="0.3">
      <c r="A436" s="649">
        <v>31</v>
      </c>
      <c r="B436" s="650" t="s">
        <v>576</v>
      </c>
      <c r="C436" s="650">
        <v>89301312</v>
      </c>
      <c r="D436" s="729" t="s">
        <v>2873</v>
      </c>
      <c r="E436" s="730" t="s">
        <v>1946</v>
      </c>
      <c r="F436" s="650" t="s">
        <v>1932</v>
      </c>
      <c r="G436" s="650" t="s">
        <v>2420</v>
      </c>
      <c r="H436" s="650" t="s">
        <v>577</v>
      </c>
      <c r="I436" s="650" t="s">
        <v>2421</v>
      </c>
      <c r="J436" s="650" t="s">
        <v>2422</v>
      </c>
      <c r="K436" s="650" t="s">
        <v>2423</v>
      </c>
      <c r="L436" s="651">
        <v>36.869999999999997</v>
      </c>
      <c r="M436" s="651">
        <v>110.60999999999999</v>
      </c>
      <c r="N436" s="650">
        <v>3</v>
      </c>
      <c r="O436" s="731">
        <v>1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31</v>
      </c>
      <c r="B437" s="650" t="s">
        <v>576</v>
      </c>
      <c r="C437" s="650">
        <v>89301312</v>
      </c>
      <c r="D437" s="729" t="s">
        <v>2873</v>
      </c>
      <c r="E437" s="730" t="s">
        <v>1946</v>
      </c>
      <c r="F437" s="650" t="s">
        <v>1932</v>
      </c>
      <c r="G437" s="650" t="s">
        <v>2301</v>
      </c>
      <c r="H437" s="650" t="s">
        <v>577</v>
      </c>
      <c r="I437" s="650" t="s">
        <v>2302</v>
      </c>
      <c r="J437" s="650" t="s">
        <v>2303</v>
      </c>
      <c r="K437" s="650" t="s">
        <v>1833</v>
      </c>
      <c r="L437" s="651">
        <v>64.13</v>
      </c>
      <c r="M437" s="651">
        <v>64.13</v>
      </c>
      <c r="N437" s="650">
        <v>1</v>
      </c>
      <c r="O437" s="731">
        <v>0.5</v>
      </c>
      <c r="P437" s="651"/>
      <c r="Q437" s="666">
        <v>0</v>
      </c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31</v>
      </c>
      <c r="B438" s="650" t="s">
        <v>576</v>
      </c>
      <c r="C438" s="650">
        <v>89301312</v>
      </c>
      <c r="D438" s="729" t="s">
        <v>2873</v>
      </c>
      <c r="E438" s="730" t="s">
        <v>1946</v>
      </c>
      <c r="F438" s="650" t="s">
        <v>1932</v>
      </c>
      <c r="G438" s="650" t="s">
        <v>2304</v>
      </c>
      <c r="H438" s="650" t="s">
        <v>1100</v>
      </c>
      <c r="I438" s="650" t="s">
        <v>2424</v>
      </c>
      <c r="J438" s="650" t="s">
        <v>2306</v>
      </c>
      <c r="K438" s="650" t="s">
        <v>2425</v>
      </c>
      <c r="L438" s="651">
        <v>386.51</v>
      </c>
      <c r="M438" s="651">
        <v>1159.53</v>
      </c>
      <c r="N438" s="650">
        <v>3</v>
      </c>
      <c r="O438" s="731">
        <v>2</v>
      </c>
      <c r="P438" s="651">
        <v>1159.53</v>
      </c>
      <c r="Q438" s="666">
        <v>1</v>
      </c>
      <c r="R438" s="650">
        <v>3</v>
      </c>
      <c r="S438" s="666">
        <v>1</v>
      </c>
      <c r="T438" s="731">
        <v>2</v>
      </c>
      <c r="U438" s="689">
        <v>1</v>
      </c>
    </row>
    <row r="439" spans="1:21" ht="14.4" customHeight="1" x14ac:dyDescent="0.3">
      <c r="A439" s="649">
        <v>31</v>
      </c>
      <c r="B439" s="650" t="s">
        <v>576</v>
      </c>
      <c r="C439" s="650">
        <v>89301312</v>
      </c>
      <c r="D439" s="729" t="s">
        <v>2873</v>
      </c>
      <c r="E439" s="730" t="s">
        <v>1946</v>
      </c>
      <c r="F439" s="650" t="s">
        <v>1932</v>
      </c>
      <c r="G439" s="650" t="s">
        <v>1959</v>
      </c>
      <c r="H439" s="650" t="s">
        <v>1100</v>
      </c>
      <c r="I439" s="650" t="s">
        <v>1195</v>
      </c>
      <c r="J439" s="650" t="s">
        <v>1192</v>
      </c>
      <c r="K439" s="650" t="s">
        <v>1196</v>
      </c>
      <c r="L439" s="651">
        <v>625.29</v>
      </c>
      <c r="M439" s="651">
        <v>33140.369999999995</v>
      </c>
      <c r="N439" s="650">
        <v>53</v>
      </c>
      <c r="O439" s="731">
        <v>22.5</v>
      </c>
      <c r="P439" s="651">
        <v>25011.599999999995</v>
      </c>
      <c r="Q439" s="666">
        <v>0.75471698113207542</v>
      </c>
      <c r="R439" s="650">
        <v>40</v>
      </c>
      <c r="S439" s="666">
        <v>0.75471698113207553</v>
      </c>
      <c r="T439" s="731">
        <v>17.5</v>
      </c>
      <c r="U439" s="689">
        <v>0.77777777777777779</v>
      </c>
    </row>
    <row r="440" spans="1:21" ht="14.4" customHeight="1" x14ac:dyDescent="0.3">
      <c r="A440" s="649">
        <v>31</v>
      </c>
      <c r="B440" s="650" t="s">
        <v>576</v>
      </c>
      <c r="C440" s="650">
        <v>89301312</v>
      </c>
      <c r="D440" s="729" t="s">
        <v>2873</v>
      </c>
      <c r="E440" s="730" t="s">
        <v>1946</v>
      </c>
      <c r="F440" s="650" t="s">
        <v>1932</v>
      </c>
      <c r="G440" s="650" t="s">
        <v>1997</v>
      </c>
      <c r="H440" s="650" t="s">
        <v>1100</v>
      </c>
      <c r="I440" s="650" t="s">
        <v>1102</v>
      </c>
      <c r="J440" s="650" t="s">
        <v>1103</v>
      </c>
      <c r="K440" s="650" t="s">
        <v>1879</v>
      </c>
      <c r="L440" s="651">
        <v>96.63</v>
      </c>
      <c r="M440" s="651">
        <v>1062.9299999999998</v>
      </c>
      <c r="N440" s="650">
        <v>11</v>
      </c>
      <c r="O440" s="731">
        <v>6.5</v>
      </c>
      <c r="P440" s="651">
        <v>289.89</v>
      </c>
      <c r="Q440" s="666">
        <v>0.27272727272727276</v>
      </c>
      <c r="R440" s="650">
        <v>3</v>
      </c>
      <c r="S440" s="666">
        <v>0.27272727272727271</v>
      </c>
      <c r="T440" s="731">
        <v>2</v>
      </c>
      <c r="U440" s="689">
        <v>0.30769230769230771</v>
      </c>
    </row>
    <row r="441" spans="1:21" ht="14.4" customHeight="1" x14ac:dyDescent="0.3">
      <c r="A441" s="649">
        <v>31</v>
      </c>
      <c r="B441" s="650" t="s">
        <v>576</v>
      </c>
      <c r="C441" s="650">
        <v>89301312</v>
      </c>
      <c r="D441" s="729" t="s">
        <v>2873</v>
      </c>
      <c r="E441" s="730" t="s">
        <v>1946</v>
      </c>
      <c r="F441" s="650" t="s">
        <v>1932</v>
      </c>
      <c r="G441" s="650" t="s">
        <v>1997</v>
      </c>
      <c r="H441" s="650" t="s">
        <v>577</v>
      </c>
      <c r="I441" s="650" t="s">
        <v>2310</v>
      </c>
      <c r="J441" s="650" t="s">
        <v>1103</v>
      </c>
      <c r="K441" s="650" t="s">
        <v>2311</v>
      </c>
      <c r="L441" s="651">
        <v>96.63</v>
      </c>
      <c r="M441" s="651">
        <v>579.78</v>
      </c>
      <c r="N441" s="650">
        <v>6</v>
      </c>
      <c r="O441" s="731">
        <v>2.5</v>
      </c>
      <c r="P441" s="651">
        <v>579.78</v>
      </c>
      <c r="Q441" s="666">
        <v>1</v>
      </c>
      <c r="R441" s="650">
        <v>6</v>
      </c>
      <c r="S441" s="666">
        <v>1</v>
      </c>
      <c r="T441" s="731">
        <v>2.5</v>
      </c>
      <c r="U441" s="689">
        <v>1</v>
      </c>
    </row>
    <row r="442" spans="1:21" ht="14.4" customHeight="1" x14ac:dyDescent="0.3">
      <c r="A442" s="649">
        <v>31</v>
      </c>
      <c r="B442" s="650" t="s">
        <v>576</v>
      </c>
      <c r="C442" s="650">
        <v>89301312</v>
      </c>
      <c r="D442" s="729" t="s">
        <v>2873</v>
      </c>
      <c r="E442" s="730" t="s">
        <v>1946</v>
      </c>
      <c r="F442" s="650" t="s">
        <v>1932</v>
      </c>
      <c r="G442" s="650" t="s">
        <v>1997</v>
      </c>
      <c r="H442" s="650" t="s">
        <v>577</v>
      </c>
      <c r="I442" s="650" t="s">
        <v>2426</v>
      </c>
      <c r="J442" s="650" t="s">
        <v>2427</v>
      </c>
      <c r="K442" s="650" t="s">
        <v>2428</v>
      </c>
      <c r="L442" s="651">
        <v>96.63</v>
      </c>
      <c r="M442" s="651">
        <v>483.15</v>
      </c>
      <c r="N442" s="650">
        <v>5</v>
      </c>
      <c r="O442" s="731">
        <v>1.5</v>
      </c>
      <c r="P442" s="651">
        <v>289.89</v>
      </c>
      <c r="Q442" s="666">
        <v>0.6</v>
      </c>
      <c r="R442" s="650">
        <v>3</v>
      </c>
      <c r="S442" s="666">
        <v>0.6</v>
      </c>
      <c r="T442" s="731">
        <v>1</v>
      </c>
      <c r="U442" s="689">
        <v>0.66666666666666663</v>
      </c>
    </row>
    <row r="443" spans="1:21" ht="14.4" customHeight="1" x14ac:dyDescent="0.3">
      <c r="A443" s="649">
        <v>31</v>
      </c>
      <c r="B443" s="650" t="s">
        <v>576</v>
      </c>
      <c r="C443" s="650">
        <v>89301312</v>
      </c>
      <c r="D443" s="729" t="s">
        <v>2873</v>
      </c>
      <c r="E443" s="730" t="s">
        <v>1946</v>
      </c>
      <c r="F443" s="650" t="s">
        <v>1932</v>
      </c>
      <c r="G443" s="650" t="s">
        <v>2146</v>
      </c>
      <c r="H443" s="650" t="s">
        <v>577</v>
      </c>
      <c r="I443" s="650" t="s">
        <v>2429</v>
      </c>
      <c r="J443" s="650" t="s">
        <v>2430</v>
      </c>
      <c r="K443" s="650" t="s">
        <v>1434</v>
      </c>
      <c r="L443" s="651">
        <v>314.89999999999998</v>
      </c>
      <c r="M443" s="651">
        <v>629.79999999999995</v>
      </c>
      <c r="N443" s="650">
        <v>2</v>
      </c>
      <c r="O443" s="731">
        <v>1</v>
      </c>
      <c r="P443" s="651"/>
      <c r="Q443" s="666">
        <v>0</v>
      </c>
      <c r="R443" s="650"/>
      <c r="S443" s="666">
        <v>0</v>
      </c>
      <c r="T443" s="731"/>
      <c r="U443" s="689">
        <v>0</v>
      </c>
    </row>
    <row r="444" spans="1:21" ht="14.4" customHeight="1" x14ac:dyDescent="0.3">
      <c r="A444" s="649">
        <v>31</v>
      </c>
      <c r="B444" s="650" t="s">
        <v>576</v>
      </c>
      <c r="C444" s="650">
        <v>89301312</v>
      </c>
      <c r="D444" s="729" t="s">
        <v>2873</v>
      </c>
      <c r="E444" s="730" t="s">
        <v>1946</v>
      </c>
      <c r="F444" s="650" t="s">
        <v>1932</v>
      </c>
      <c r="G444" s="650" t="s">
        <v>2431</v>
      </c>
      <c r="H444" s="650" t="s">
        <v>577</v>
      </c>
      <c r="I444" s="650" t="s">
        <v>2432</v>
      </c>
      <c r="J444" s="650" t="s">
        <v>1472</v>
      </c>
      <c r="K444" s="650" t="s">
        <v>2433</v>
      </c>
      <c r="L444" s="651">
        <v>404.48</v>
      </c>
      <c r="M444" s="651">
        <v>404.48</v>
      </c>
      <c r="N444" s="650">
        <v>1</v>
      </c>
      <c r="O444" s="731">
        <v>0.5</v>
      </c>
      <c r="P444" s="651"/>
      <c r="Q444" s="666">
        <v>0</v>
      </c>
      <c r="R444" s="650"/>
      <c r="S444" s="666">
        <v>0</v>
      </c>
      <c r="T444" s="731"/>
      <c r="U444" s="689">
        <v>0</v>
      </c>
    </row>
    <row r="445" spans="1:21" ht="14.4" customHeight="1" x14ac:dyDescent="0.3">
      <c r="A445" s="649">
        <v>31</v>
      </c>
      <c r="B445" s="650" t="s">
        <v>576</v>
      </c>
      <c r="C445" s="650">
        <v>89301312</v>
      </c>
      <c r="D445" s="729" t="s">
        <v>2873</v>
      </c>
      <c r="E445" s="730" t="s">
        <v>1946</v>
      </c>
      <c r="F445" s="650" t="s">
        <v>1932</v>
      </c>
      <c r="G445" s="650" t="s">
        <v>2434</v>
      </c>
      <c r="H445" s="650" t="s">
        <v>577</v>
      </c>
      <c r="I445" s="650" t="s">
        <v>1087</v>
      </c>
      <c r="J445" s="650" t="s">
        <v>1088</v>
      </c>
      <c r="K445" s="650" t="s">
        <v>1089</v>
      </c>
      <c r="L445" s="651">
        <v>113.37</v>
      </c>
      <c r="M445" s="651">
        <v>113.37</v>
      </c>
      <c r="N445" s="650">
        <v>1</v>
      </c>
      <c r="O445" s="731">
        <v>0.5</v>
      </c>
      <c r="P445" s="651"/>
      <c r="Q445" s="666">
        <v>0</v>
      </c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31</v>
      </c>
      <c r="B446" s="650" t="s">
        <v>576</v>
      </c>
      <c r="C446" s="650">
        <v>89301312</v>
      </c>
      <c r="D446" s="729" t="s">
        <v>2873</v>
      </c>
      <c r="E446" s="730" t="s">
        <v>1946</v>
      </c>
      <c r="F446" s="650" t="s">
        <v>1932</v>
      </c>
      <c r="G446" s="650" t="s">
        <v>2435</v>
      </c>
      <c r="H446" s="650" t="s">
        <v>577</v>
      </c>
      <c r="I446" s="650" t="s">
        <v>2436</v>
      </c>
      <c r="J446" s="650" t="s">
        <v>2437</v>
      </c>
      <c r="K446" s="650" t="s">
        <v>2438</v>
      </c>
      <c r="L446" s="651">
        <v>56.01</v>
      </c>
      <c r="M446" s="651">
        <v>56.01</v>
      </c>
      <c r="N446" s="650">
        <v>1</v>
      </c>
      <c r="O446" s="731">
        <v>0.5</v>
      </c>
      <c r="P446" s="651"/>
      <c r="Q446" s="666">
        <v>0</v>
      </c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31</v>
      </c>
      <c r="B447" s="650" t="s">
        <v>576</v>
      </c>
      <c r="C447" s="650">
        <v>89301312</v>
      </c>
      <c r="D447" s="729" t="s">
        <v>2873</v>
      </c>
      <c r="E447" s="730" t="s">
        <v>1946</v>
      </c>
      <c r="F447" s="650" t="s">
        <v>1932</v>
      </c>
      <c r="G447" s="650" t="s">
        <v>2439</v>
      </c>
      <c r="H447" s="650" t="s">
        <v>577</v>
      </c>
      <c r="I447" s="650" t="s">
        <v>2440</v>
      </c>
      <c r="J447" s="650" t="s">
        <v>2441</v>
      </c>
      <c r="K447" s="650" t="s">
        <v>2442</v>
      </c>
      <c r="L447" s="651">
        <v>110.25</v>
      </c>
      <c r="M447" s="651">
        <v>110.25</v>
      </c>
      <c r="N447" s="650">
        <v>1</v>
      </c>
      <c r="O447" s="731">
        <v>0.5</v>
      </c>
      <c r="P447" s="651"/>
      <c r="Q447" s="666">
        <v>0</v>
      </c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31</v>
      </c>
      <c r="B448" s="650" t="s">
        <v>576</v>
      </c>
      <c r="C448" s="650">
        <v>89301312</v>
      </c>
      <c r="D448" s="729" t="s">
        <v>2873</v>
      </c>
      <c r="E448" s="730" t="s">
        <v>1946</v>
      </c>
      <c r="F448" s="650" t="s">
        <v>1932</v>
      </c>
      <c r="G448" s="650" t="s">
        <v>2443</v>
      </c>
      <c r="H448" s="650" t="s">
        <v>577</v>
      </c>
      <c r="I448" s="650" t="s">
        <v>630</v>
      </c>
      <c r="J448" s="650" t="s">
        <v>2444</v>
      </c>
      <c r="K448" s="650" t="s">
        <v>2445</v>
      </c>
      <c r="L448" s="651">
        <v>56.59</v>
      </c>
      <c r="M448" s="651">
        <v>226.36</v>
      </c>
      <c r="N448" s="650">
        <v>4</v>
      </c>
      <c r="O448" s="731">
        <v>1</v>
      </c>
      <c r="P448" s="651"/>
      <c r="Q448" s="666">
        <v>0</v>
      </c>
      <c r="R448" s="650"/>
      <c r="S448" s="666">
        <v>0</v>
      </c>
      <c r="T448" s="731"/>
      <c r="U448" s="689">
        <v>0</v>
      </c>
    </row>
    <row r="449" spans="1:21" ht="14.4" customHeight="1" x14ac:dyDescent="0.3">
      <c r="A449" s="649">
        <v>31</v>
      </c>
      <c r="B449" s="650" t="s">
        <v>576</v>
      </c>
      <c r="C449" s="650">
        <v>89301312</v>
      </c>
      <c r="D449" s="729" t="s">
        <v>2873</v>
      </c>
      <c r="E449" s="730" t="s">
        <v>1946</v>
      </c>
      <c r="F449" s="650" t="s">
        <v>1932</v>
      </c>
      <c r="G449" s="650" t="s">
        <v>2014</v>
      </c>
      <c r="H449" s="650" t="s">
        <v>577</v>
      </c>
      <c r="I449" s="650" t="s">
        <v>705</v>
      </c>
      <c r="J449" s="650" t="s">
        <v>2015</v>
      </c>
      <c r="K449" s="650" t="s">
        <v>2016</v>
      </c>
      <c r="L449" s="651">
        <v>0</v>
      </c>
      <c r="M449" s="651">
        <v>0</v>
      </c>
      <c r="N449" s="650">
        <v>7</v>
      </c>
      <c r="O449" s="731">
        <v>3</v>
      </c>
      <c r="P449" s="651">
        <v>0</v>
      </c>
      <c r="Q449" s="666"/>
      <c r="R449" s="650">
        <v>7</v>
      </c>
      <c r="S449" s="666">
        <v>1</v>
      </c>
      <c r="T449" s="731">
        <v>3</v>
      </c>
      <c r="U449" s="689">
        <v>1</v>
      </c>
    </row>
    <row r="450" spans="1:21" ht="14.4" customHeight="1" x14ac:dyDescent="0.3">
      <c r="A450" s="649">
        <v>31</v>
      </c>
      <c r="B450" s="650" t="s">
        <v>576</v>
      </c>
      <c r="C450" s="650">
        <v>89301312</v>
      </c>
      <c r="D450" s="729" t="s">
        <v>2873</v>
      </c>
      <c r="E450" s="730" t="s">
        <v>1946</v>
      </c>
      <c r="F450" s="650" t="s">
        <v>1932</v>
      </c>
      <c r="G450" s="650" t="s">
        <v>2014</v>
      </c>
      <c r="H450" s="650" t="s">
        <v>577</v>
      </c>
      <c r="I450" s="650" t="s">
        <v>1414</v>
      </c>
      <c r="J450" s="650" t="s">
        <v>2446</v>
      </c>
      <c r="K450" s="650" t="s">
        <v>2447</v>
      </c>
      <c r="L450" s="651">
        <v>105.46</v>
      </c>
      <c r="M450" s="651">
        <v>105.46</v>
      </c>
      <c r="N450" s="650">
        <v>1</v>
      </c>
      <c r="O450" s="731">
        <v>0.5</v>
      </c>
      <c r="P450" s="651"/>
      <c r="Q450" s="666">
        <v>0</v>
      </c>
      <c r="R450" s="650"/>
      <c r="S450" s="666">
        <v>0</v>
      </c>
      <c r="T450" s="731"/>
      <c r="U450" s="689">
        <v>0</v>
      </c>
    </row>
    <row r="451" spans="1:21" ht="14.4" customHeight="1" x14ac:dyDescent="0.3">
      <c r="A451" s="649">
        <v>31</v>
      </c>
      <c r="B451" s="650" t="s">
        <v>576</v>
      </c>
      <c r="C451" s="650">
        <v>89301312</v>
      </c>
      <c r="D451" s="729" t="s">
        <v>2873</v>
      </c>
      <c r="E451" s="730" t="s">
        <v>1946</v>
      </c>
      <c r="F451" s="650" t="s">
        <v>1932</v>
      </c>
      <c r="G451" s="650" t="s">
        <v>2448</v>
      </c>
      <c r="H451" s="650" t="s">
        <v>577</v>
      </c>
      <c r="I451" s="650" t="s">
        <v>2449</v>
      </c>
      <c r="J451" s="650" t="s">
        <v>2450</v>
      </c>
      <c r="K451" s="650" t="s">
        <v>2451</v>
      </c>
      <c r="L451" s="651">
        <v>87.55</v>
      </c>
      <c r="M451" s="651">
        <v>175.1</v>
      </c>
      <c r="N451" s="650">
        <v>2</v>
      </c>
      <c r="O451" s="731">
        <v>1</v>
      </c>
      <c r="P451" s="651">
        <v>175.1</v>
      </c>
      <c r="Q451" s="666">
        <v>1</v>
      </c>
      <c r="R451" s="650">
        <v>2</v>
      </c>
      <c r="S451" s="666">
        <v>1</v>
      </c>
      <c r="T451" s="731">
        <v>1</v>
      </c>
      <c r="U451" s="689">
        <v>1</v>
      </c>
    </row>
    <row r="452" spans="1:21" ht="14.4" customHeight="1" x14ac:dyDescent="0.3">
      <c r="A452" s="649">
        <v>31</v>
      </c>
      <c r="B452" s="650" t="s">
        <v>576</v>
      </c>
      <c r="C452" s="650">
        <v>89301312</v>
      </c>
      <c r="D452" s="729" t="s">
        <v>2873</v>
      </c>
      <c r="E452" s="730" t="s">
        <v>1946</v>
      </c>
      <c r="F452" s="650" t="s">
        <v>1932</v>
      </c>
      <c r="G452" s="650" t="s">
        <v>2017</v>
      </c>
      <c r="H452" s="650" t="s">
        <v>577</v>
      </c>
      <c r="I452" s="650" t="s">
        <v>2018</v>
      </c>
      <c r="J452" s="650" t="s">
        <v>2019</v>
      </c>
      <c r="K452" s="650" t="s">
        <v>2020</v>
      </c>
      <c r="L452" s="651">
        <v>23.46</v>
      </c>
      <c r="M452" s="651">
        <v>93.84</v>
      </c>
      <c r="N452" s="650">
        <v>4</v>
      </c>
      <c r="O452" s="731">
        <v>2</v>
      </c>
      <c r="P452" s="651">
        <v>46.92</v>
      </c>
      <c r="Q452" s="666">
        <v>0.5</v>
      </c>
      <c r="R452" s="650">
        <v>2</v>
      </c>
      <c r="S452" s="666">
        <v>0.5</v>
      </c>
      <c r="T452" s="731">
        <v>1</v>
      </c>
      <c r="U452" s="689">
        <v>0.5</v>
      </c>
    </row>
    <row r="453" spans="1:21" ht="14.4" customHeight="1" x14ac:dyDescent="0.3">
      <c r="A453" s="649">
        <v>31</v>
      </c>
      <c r="B453" s="650" t="s">
        <v>576</v>
      </c>
      <c r="C453" s="650">
        <v>89301312</v>
      </c>
      <c r="D453" s="729" t="s">
        <v>2873</v>
      </c>
      <c r="E453" s="730" t="s">
        <v>1946</v>
      </c>
      <c r="F453" s="650" t="s">
        <v>1932</v>
      </c>
      <c r="G453" s="650" t="s">
        <v>2322</v>
      </c>
      <c r="H453" s="650" t="s">
        <v>577</v>
      </c>
      <c r="I453" s="650" t="s">
        <v>2323</v>
      </c>
      <c r="J453" s="650" t="s">
        <v>2324</v>
      </c>
      <c r="K453" s="650" t="s">
        <v>2325</v>
      </c>
      <c r="L453" s="651">
        <v>472.71</v>
      </c>
      <c r="M453" s="651">
        <v>1418.1299999999999</v>
      </c>
      <c r="N453" s="650">
        <v>3</v>
      </c>
      <c r="O453" s="731">
        <v>1.5</v>
      </c>
      <c r="P453" s="651">
        <v>945.42</v>
      </c>
      <c r="Q453" s="666">
        <v>0.66666666666666674</v>
      </c>
      <c r="R453" s="650">
        <v>2</v>
      </c>
      <c r="S453" s="666">
        <v>0.66666666666666663</v>
      </c>
      <c r="T453" s="731">
        <v>1</v>
      </c>
      <c r="U453" s="689">
        <v>0.66666666666666663</v>
      </c>
    </row>
    <row r="454" spans="1:21" ht="14.4" customHeight="1" x14ac:dyDescent="0.3">
      <c r="A454" s="649">
        <v>31</v>
      </c>
      <c r="B454" s="650" t="s">
        <v>576</v>
      </c>
      <c r="C454" s="650">
        <v>89301312</v>
      </c>
      <c r="D454" s="729" t="s">
        <v>2873</v>
      </c>
      <c r="E454" s="730" t="s">
        <v>1946</v>
      </c>
      <c r="F454" s="650" t="s">
        <v>1932</v>
      </c>
      <c r="G454" s="650" t="s">
        <v>1960</v>
      </c>
      <c r="H454" s="650" t="s">
        <v>577</v>
      </c>
      <c r="I454" s="650" t="s">
        <v>1252</v>
      </c>
      <c r="J454" s="650" t="s">
        <v>1253</v>
      </c>
      <c r="K454" s="650" t="s">
        <v>1961</v>
      </c>
      <c r="L454" s="651">
        <v>194.73</v>
      </c>
      <c r="M454" s="651">
        <v>389.46</v>
      </c>
      <c r="N454" s="650">
        <v>2</v>
      </c>
      <c r="O454" s="731">
        <v>1</v>
      </c>
      <c r="P454" s="651"/>
      <c r="Q454" s="666">
        <v>0</v>
      </c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31</v>
      </c>
      <c r="B455" s="650" t="s">
        <v>576</v>
      </c>
      <c r="C455" s="650">
        <v>89301312</v>
      </c>
      <c r="D455" s="729" t="s">
        <v>2873</v>
      </c>
      <c r="E455" s="730" t="s">
        <v>1946</v>
      </c>
      <c r="F455" s="650" t="s">
        <v>1932</v>
      </c>
      <c r="G455" s="650" t="s">
        <v>2452</v>
      </c>
      <c r="H455" s="650" t="s">
        <v>577</v>
      </c>
      <c r="I455" s="650" t="s">
        <v>662</v>
      </c>
      <c r="J455" s="650" t="s">
        <v>663</v>
      </c>
      <c r="K455" s="650" t="s">
        <v>2453</v>
      </c>
      <c r="L455" s="651">
        <v>57.85</v>
      </c>
      <c r="M455" s="651">
        <v>115.7</v>
      </c>
      <c r="N455" s="650">
        <v>2</v>
      </c>
      <c r="O455" s="731">
        <v>0.5</v>
      </c>
      <c r="P455" s="651"/>
      <c r="Q455" s="666">
        <v>0</v>
      </c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31</v>
      </c>
      <c r="B456" s="650" t="s">
        <v>576</v>
      </c>
      <c r="C456" s="650">
        <v>89301312</v>
      </c>
      <c r="D456" s="729" t="s">
        <v>2873</v>
      </c>
      <c r="E456" s="730" t="s">
        <v>1946</v>
      </c>
      <c r="F456" s="650" t="s">
        <v>1932</v>
      </c>
      <c r="G456" s="650" t="s">
        <v>2021</v>
      </c>
      <c r="H456" s="650" t="s">
        <v>1100</v>
      </c>
      <c r="I456" s="650" t="s">
        <v>2025</v>
      </c>
      <c r="J456" s="650" t="s">
        <v>2026</v>
      </c>
      <c r="K456" s="650" t="s">
        <v>2027</v>
      </c>
      <c r="L456" s="651">
        <v>32.74</v>
      </c>
      <c r="M456" s="651">
        <v>229.18</v>
      </c>
      <c r="N456" s="650">
        <v>7</v>
      </c>
      <c r="O456" s="731">
        <v>3</v>
      </c>
      <c r="P456" s="651">
        <v>229.18</v>
      </c>
      <c r="Q456" s="666">
        <v>1</v>
      </c>
      <c r="R456" s="650">
        <v>7</v>
      </c>
      <c r="S456" s="666">
        <v>1</v>
      </c>
      <c r="T456" s="731">
        <v>3</v>
      </c>
      <c r="U456" s="689">
        <v>1</v>
      </c>
    </row>
    <row r="457" spans="1:21" ht="14.4" customHeight="1" x14ac:dyDescent="0.3">
      <c r="A457" s="649">
        <v>31</v>
      </c>
      <c r="B457" s="650" t="s">
        <v>576</v>
      </c>
      <c r="C457" s="650">
        <v>89301312</v>
      </c>
      <c r="D457" s="729" t="s">
        <v>2873</v>
      </c>
      <c r="E457" s="730" t="s">
        <v>1946</v>
      </c>
      <c r="F457" s="650" t="s">
        <v>1932</v>
      </c>
      <c r="G457" s="650" t="s">
        <v>2021</v>
      </c>
      <c r="H457" s="650" t="s">
        <v>577</v>
      </c>
      <c r="I457" s="650" t="s">
        <v>2454</v>
      </c>
      <c r="J457" s="650" t="s">
        <v>2216</v>
      </c>
      <c r="K457" s="650" t="s">
        <v>2455</v>
      </c>
      <c r="L457" s="651">
        <v>0</v>
      </c>
      <c r="M457" s="651">
        <v>0</v>
      </c>
      <c r="N457" s="650">
        <v>1</v>
      </c>
      <c r="O457" s="731">
        <v>0.5</v>
      </c>
      <c r="P457" s="651">
        <v>0</v>
      </c>
      <c r="Q457" s="666"/>
      <c r="R457" s="650">
        <v>1</v>
      </c>
      <c r="S457" s="666">
        <v>1</v>
      </c>
      <c r="T457" s="731">
        <v>0.5</v>
      </c>
      <c r="U457" s="689">
        <v>1</v>
      </c>
    </row>
    <row r="458" spans="1:21" ht="14.4" customHeight="1" x14ac:dyDescent="0.3">
      <c r="A458" s="649">
        <v>31</v>
      </c>
      <c r="B458" s="650" t="s">
        <v>576</v>
      </c>
      <c r="C458" s="650">
        <v>89301312</v>
      </c>
      <c r="D458" s="729" t="s">
        <v>2873</v>
      </c>
      <c r="E458" s="730" t="s">
        <v>1946</v>
      </c>
      <c r="F458" s="650" t="s">
        <v>1932</v>
      </c>
      <c r="G458" s="650" t="s">
        <v>2021</v>
      </c>
      <c r="H458" s="650" t="s">
        <v>1100</v>
      </c>
      <c r="I458" s="650" t="s">
        <v>2456</v>
      </c>
      <c r="J458" s="650" t="s">
        <v>2457</v>
      </c>
      <c r="K458" s="650" t="s">
        <v>2458</v>
      </c>
      <c r="L458" s="651">
        <v>314.33999999999997</v>
      </c>
      <c r="M458" s="651">
        <v>943.02</v>
      </c>
      <c r="N458" s="650">
        <v>3</v>
      </c>
      <c r="O458" s="731">
        <v>2</v>
      </c>
      <c r="P458" s="651">
        <v>943.02</v>
      </c>
      <c r="Q458" s="666">
        <v>1</v>
      </c>
      <c r="R458" s="650">
        <v>3</v>
      </c>
      <c r="S458" s="666">
        <v>1</v>
      </c>
      <c r="T458" s="731">
        <v>2</v>
      </c>
      <c r="U458" s="689">
        <v>1</v>
      </c>
    </row>
    <row r="459" spans="1:21" ht="14.4" customHeight="1" x14ac:dyDescent="0.3">
      <c r="A459" s="649">
        <v>31</v>
      </c>
      <c r="B459" s="650" t="s">
        <v>576</v>
      </c>
      <c r="C459" s="650">
        <v>89301312</v>
      </c>
      <c r="D459" s="729" t="s">
        <v>2873</v>
      </c>
      <c r="E459" s="730" t="s">
        <v>1946</v>
      </c>
      <c r="F459" s="650" t="s">
        <v>1932</v>
      </c>
      <c r="G459" s="650" t="s">
        <v>2108</v>
      </c>
      <c r="H459" s="650" t="s">
        <v>577</v>
      </c>
      <c r="I459" s="650" t="s">
        <v>2459</v>
      </c>
      <c r="J459" s="650" t="s">
        <v>2110</v>
      </c>
      <c r="K459" s="650" t="s">
        <v>810</v>
      </c>
      <c r="L459" s="651">
        <v>154.33000000000001</v>
      </c>
      <c r="M459" s="651">
        <v>154.33000000000001</v>
      </c>
      <c r="N459" s="650">
        <v>1</v>
      </c>
      <c r="O459" s="731">
        <v>1</v>
      </c>
      <c r="P459" s="651">
        <v>154.33000000000001</v>
      </c>
      <c r="Q459" s="666">
        <v>1</v>
      </c>
      <c r="R459" s="650">
        <v>1</v>
      </c>
      <c r="S459" s="666">
        <v>1</v>
      </c>
      <c r="T459" s="731">
        <v>1</v>
      </c>
      <c r="U459" s="689">
        <v>1</v>
      </c>
    </row>
    <row r="460" spans="1:21" ht="14.4" customHeight="1" x14ac:dyDescent="0.3">
      <c r="A460" s="649">
        <v>31</v>
      </c>
      <c r="B460" s="650" t="s">
        <v>576</v>
      </c>
      <c r="C460" s="650">
        <v>89301312</v>
      </c>
      <c r="D460" s="729" t="s">
        <v>2873</v>
      </c>
      <c r="E460" s="730" t="s">
        <v>1946</v>
      </c>
      <c r="F460" s="650" t="s">
        <v>1932</v>
      </c>
      <c r="G460" s="650" t="s">
        <v>2460</v>
      </c>
      <c r="H460" s="650" t="s">
        <v>577</v>
      </c>
      <c r="I460" s="650" t="s">
        <v>2461</v>
      </c>
      <c r="J460" s="650" t="s">
        <v>2462</v>
      </c>
      <c r="K460" s="650" t="s">
        <v>770</v>
      </c>
      <c r="L460" s="651">
        <v>0</v>
      </c>
      <c r="M460" s="651">
        <v>0</v>
      </c>
      <c r="N460" s="650">
        <v>2</v>
      </c>
      <c r="O460" s="731">
        <v>2</v>
      </c>
      <c r="P460" s="651"/>
      <c r="Q460" s="666"/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31</v>
      </c>
      <c r="B461" s="650" t="s">
        <v>576</v>
      </c>
      <c r="C461" s="650">
        <v>89301312</v>
      </c>
      <c r="D461" s="729" t="s">
        <v>2873</v>
      </c>
      <c r="E461" s="730" t="s">
        <v>1946</v>
      </c>
      <c r="F461" s="650" t="s">
        <v>1932</v>
      </c>
      <c r="G461" s="650" t="s">
        <v>2460</v>
      </c>
      <c r="H461" s="650" t="s">
        <v>577</v>
      </c>
      <c r="I461" s="650" t="s">
        <v>2463</v>
      </c>
      <c r="J461" s="650" t="s">
        <v>2462</v>
      </c>
      <c r="K461" s="650" t="s">
        <v>1097</v>
      </c>
      <c r="L461" s="651">
        <v>0</v>
      </c>
      <c r="M461" s="651">
        <v>0</v>
      </c>
      <c r="N461" s="650">
        <v>10</v>
      </c>
      <c r="O461" s="731">
        <v>6.5</v>
      </c>
      <c r="P461" s="651">
        <v>0</v>
      </c>
      <c r="Q461" s="666"/>
      <c r="R461" s="650">
        <v>2</v>
      </c>
      <c r="S461" s="666">
        <v>0.2</v>
      </c>
      <c r="T461" s="731">
        <v>1</v>
      </c>
      <c r="U461" s="689">
        <v>0.15384615384615385</v>
      </c>
    </row>
    <row r="462" spans="1:21" ht="14.4" customHeight="1" x14ac:dyDescent="0.3">
      <c r="A462" s="649">
        <v>31</v>
      </c>
      <c r="B462" s="650" t="s">
        <v>576</v>
      </c>
      <c r="C462" s="650">
        <v>89301312</v>
      </c>
      <c r="D462" s="729" t="s">
        <v>2873</v>
      </c>
      <c r="E462" s="730" t="s">
        <v>1946</v>
      </c>
      <c r="F462" s="650" t="s">
        <v>1933</v>
      </c>
      <c r="G462" s="650" t="s">
        <v>1983</v>
      </c>
      <c r="H462" s="650" t="s">
        <v>577</v>
      </c>
      <c r="I462" s="650" t="s">
        <v>2464</v>
      </c>
      <c r="J462" s="650" t="s">
        <v>1985</v>
      </c>
      <c r="K462" s="650"/>
      <c r="L462" s="651">
        <v>0</v>
      </c>
      <c r="M462" s="651">
        <v>0</v>
      </c>
      <c r="N462" s="650">
        <v>1</v>
      </c>
      <c r="O462" s="731">
        <v>1</v>
      </c>
      <c r="P462" s="651">
        <v>0</v>
      </c>
      <c r="Q462" s="666"/>
      <c r="R462" s="650">
        <v>1</v>
      </c>
      <c r="S462" s="666">
        <v>1</v>
      </c>
      <c r="T462" s="731">
        <v>1</v>
      </c>
      <c r="U462" s="689">
        <v>1</v>
      </c>
    </row>
    <row r="463" spans="1:21" ht="14.4" customHeight="1" x14ac:dyDescent="0.3">
      <c r="A463" s="649">
        <v>31</v>
      </c>
      <c r="B463" s="650" t="s">
        <v>576</v>
      </c>
      <c r="C463" s="650">
        <v>89301312</v>
      </c>
      <c r="D463" s="729" t="s">
        <v>2873</v>
      </c>
      <c r="E463" s="730" t="s">
        <v>1946</v>
      </c>
      <c r="F463" s="650" t="s">
        <v>1934</v>
      </c>
      <c r="G463" s="650" t="s">
        <v>2038</v>
      </c>
      <c r="H463" s="650" t="s">
        <v>577</v>
      </c>
      <c r="I463" s="650" t="s">
        <v>2465</v>
      </c>
      <c r="J463" s="650" t="s">
        <v>2466</v>
      </c>
      <c r="K463" s="650" t="s">
        <v>2467</v>
      </c>
      <c r="L463" s="651">
        <v>144.05000000000001</v>
      </c>
      <c r="M463" s="651">
        <v>5762</v>
      </c>
      <c r="N463" s="650">
        <v>40</v>
      </c>
      <c r="O463" s="731">
        <v>1</v>
      </c>
      <c r="P463" s="651"/>
      <c r="Q463" s="666">
        <v>0</v>
      </c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31</v>
      </c>
      <c r="B464" s="650" t="s">
        <v>576</v>
      </c>
      <c r="C464" s="650">
        <v>89301312</v>
      </c>
      <c r="D464" s="729" t="s">
        <v>2873</v>
      </c>
      <c r="E464" s="730" t="s">
        <v>1946</v>
      </c>
      <c r="F464" s="650" t="s">
        <v>1934</v>
      </c>
      <c r="G464" s="650" t="s">
        <v>2038</v>
      </c>
      <c r="H464" s="650" t="s">
        <v>577</v>
      </c>
      <c r="I464" s="650" t="s">
        <v>2039</v>
      </c>
      <c r="J464" s="650" t="s">
        <v>2040</v>
      </c>
      <c r="K464" s="650" t="s">
        <v>2041</v>
      </c>
      <c r="L464" s="651">
        <v>35.75</v>
      </c>
      <c r="M464" s="651">
        <v>107.25</v>
      </c>
      <c r="N464" s="650">
        <v>3</v>
      </c>
      <c r="O464" s="731">
        <v>3</v>
      </c>
      <c r="P464" s="651">
        <v>107.25</v>
      </c>
      <c r="Q464" s="666">
        <v>1</v>
      </c>
      <c r="R464" s="650">
        <v>3</v>
      </c>
      <c r="S464" s="666">
        <v>1</v>
      </c>
      <c r="T464" s="731">
        <v>3</v>
      </c>
      <c r="U464" s="689">
        <v>1</v>
      </c>
    </row>
    <row r="465" spans="1:21" ht="14.4" customHeight="1" x14ac:dyDescent="0.3">
      <c r="A465" s="649">
        <v>31</v>
      </c>
      <c r="B465" s="650" t="s">
        <v>576</v>
      </c>
      <c r="C465" s="650">
        <v>89301312</v>
      </c>
      <c r="D465" s="729" t="s">
        <v>2873</v>
      </c>
      <c r="E465" s="730" t="s">
        <v>1946</v>
      </c>
      <c r="F465" s="650" t="s">
        <v>1934</v>
      </c>
      <c r="G465" s="650" t="s">
        <v>2038</v>
      </c>
      <c r="H465" s="650" t="s">
        <v>577</v>
      </c>
      <c r="I465" s="650" t="s">
        <v>2082</v>
      </c>
      <c r="J465" s="650" t="s">
        <v>2040</v>
      </c>
      <c r="K465" s="650" t="s">
        <v>2083</v>
      </c>
      <c r="L465" s="651">
        <v>47.57</v>
      </c>
      <c r="M465" s="651">
        <v>95.14</v>
      </c>
      <c r="N465" s="650">
        <v>2</v>
      </c>
      <c r="O465" s="731">
        <v>2</v>
      </c>
      <c r="P465" s="651">
        <v>95.14</v>
      </c>
      <c r="Q465" s="666">
        <v>1</v>
      </c>
      <c r="R465" s="650">
        <v>2</v>
      </c>
      <c r="S465" s="666">
        <v>1</v>
      </c>
      <c r="T465" s="731">
        <v>2</v>
      </c>
      <c r="U465" s="689">
        <v>1</v>
      </c>
    </row>
    <row r="466" spans="1:21" ht="14.4" customHeight="1" x14ac:dyDescent="0.3">
      <c r="A466" s="649">
        <v>31</v>
      </c>
      <c r="B466" s="650" t="s">
        <v>576</v>
      </c>
      <c r="C466" s="650">
        <v>89301312</v>
      </c>
      <c r="D466" s="729" t="s">
        <v>2873</v>
      </c>
      <c r="E466" s="730" t="s">
        <v>1946</v>
      </c>
      <c r="F466" s="650" t="s">
        <v>1934</v>
      </c>
      <c r="G466" s="650" t="s">
        <v>2038</v>
      </c>
      <c r="H466" s="650" t="s">
        <v>577</v>
      </c>
      <c r="I466" s="650" t="s">
        <v>2336</v>
      </c>
      <c r="J466" s="650" t="s">
        <v>2334</v>
      </c>
      <c r="K466" s="650" t="s">
        <v>2337</v>
      </c>
      <c r="L466" s="651">
        <v>30.99</v>
      </c>
      <c r="M466" s="651">
        <v>30.99</v>
      </c>
      <c r="N466" s="650">
        <v>1</v>
      </c>
      <c r="O466" s="731">
        <v>1</v>
      </c>
      <c r="P466" s="651">
        <v>30.99</v>
      </c>
      <c r="Q466" s="666">
        <v>1</v>
      </c>
      <c r="R466" s="650">
        <v>1</v>
      </c>
      <c r="S466" s="666">
        <v>1</v>
      </c>
      <c r="T466" s="731">
        <v>1</v>
      </c>
      <c r="U466" s="689">
        <v>1</v>
      </c>
    </row>
    <row r="467" spans="1:21" ht="14.4" customHeight="1" x14ac:dyDescent="0.3">
      <c r="A467" s="649">
        <v>31</v>
      </c>
      <c r="B467" s="650" t="s">
        <v>576</v>
      </c>
      <c r="C467" s="650">
        <v>89301312</v>
      </c>
      <c r="D467" s="729" t="s">
        <v>2873</v>
      </c>
      <c r="E467" s="730" t="s">
        <v>1946</v>
      </c>
      <c r="F467" s="650" t="s">
        <v>1934</v>
      </c>
      <c r="G467" s="650" t="s">
        <v>2038</v>
      </c>
      <c r="H467" s="650" t="s">
        <v>577</v>
      </c>
      <c r="I467" s="650" t="s">
        <v>2338</v>
      </c>
      <c r="J467" s="650" t="s">
        <v>2334</v>
      </c>
      <c r="K467" s="650" t="s">
        <v>2339</v>
      </c>
      <c r="L467" s="651">
        <v>24.77</v>
      </c>
      <c r="M467" s="651">
        <v>99.08</v>
      </c>
      <c r="N467" s="650">
        <v>4</v>
      </c>
      <c r="O467" s="731">
        <v>4</v>
      </c>
      <c r="P467" s="651">
        <v>99.08</v>
      </c>
      <c r="Q467" s="666">
        <v>1</v>
      </c>
      <c r="R467" s="650">
        <v>4</v>
      </c>
      <c r="S467" s="666">
        <v>1</v>
      </c>
      <c r="T467" s="731">
        <v>4</v>
      </c>
      <c r="U467" s="689">
        <v>1</v>
      </c>
    </row>
    <row r="468" spans="1:21" ht="14.4" customHeight="1" x14ac:dyDescent="0.3">
      <c r="A468" s="649">
        <v>31</v>
      </c>
      <c r="B468" s="650" t="s">
        <v>576</v>
      </c>
      <c r="C468" s="650">
        <v>89301312</v>
      </c>
      <c r="D468" s="729" t="s">
        <v>2873</v>
      </c>
      <c r="E468" s="730" t="s">
        <v>1946</v>
      </c>
      <c r="F468" s="650" t="s">
        <v>1934</v>
      </c>
      <c r="G468" s="650" t="s">
        <v>2042</v>
      </c>
      <c r="H468" s="650" t="s">
        <v>577</v>
      </c>
      <c r="I468" s="650" t="s">
        <v>2043</v>
      </c>
      <c r="J468" s="650" t="s">
        <v>2044</v>
      </c>
      <c r="K468" s="650" t="s">
        <v>2045</v>
      </c>
      <c r="L468" s="651">
        <v>260</v>
      </c>
      <c r="M468" s="651">
        <v>1560</v>
      </c>
      <c r="N468" s="650">
        <v>6</v>
      </c>
      <c r="O468" s="731">
        <v>3</v>
      </c>
      <c r="P468" s="651">
        <v>1560</v>
      </c>
      <c r="Q468" s="666">
        <v>1</v>
      </c>
      <c r="R468" s="650">
        <v>6</v>
      </c>
      <c r="S468" s="666">
        <v>1</v>
      </c>
      <c r="T468" s="731">
        <v>3</v>
      </c>
      <c r="U468" s="689">
        <v>1</v>
      </c>
    </row>
    <row r="469" spans="1:21" ht="14.4" customHeight="1" x14ac:dyDescent="0.3">
      <c r="A469" s="649">
        <v>31</v>
      </c>
      <c r="B469" s="650" t="s">
        <v>576</v>
      </c>
      <c r="C469" s="650">
        <v>89301312</v>
      </c>
      <c r="D469" s="729" t="s">
        <v>2873</v>
      </c>
      <c r="E469" s="730" t="s">
        <v>1946</v>
      </c>
      <c r="F469" s="650" t="s">
        <v>1934</v>
      </c>
      <c r="G469" s="650" t="s">
        <v>2042</v>
      </c>
      <c r="H469" s="650" t="s">
        <v>577</v>
      </c>
      <c r="I469" s="650" t="s">
        <v>2046</v>
      </c>
      <c r="J469" s="650" t="s">
        <v>2047</v>
      </c>
      <c r="K469" s="650" t="s">
        <v>2048</v>
      </c>
      <c r="L469" s="651">
        <v>200</v>
      </c>
      <c r="M469" s="651">
        <v>800</v>
      </c>
      <c r="N469" s="650">
        <v>4</v>
      </c>
      <c r="O469" s="731">
        <v>2</v>
      </c>
      <c r="P469" s="651">
        <v>800</v>
      </c>
      <c r="Q469" s="666">
        <v>1</v>
      </c>
      <c r="R469" s="650">
        <v>4</v>
      </c>
      <c r="S469" s="666">
        <v>1</v>
      </c>
      <c r="T469" s="731">
        <v>2</v>
      </c>
      <c r="U469" s="689">
        <v>1</v>
      </c>
    </row>
    <row r="470" spans="1:21" ht="14.4" customHeight="1" x14ac:dyDescent="0.3">
      <c r="A470" s="649">
        <v>31</v>
      </c>
      <c r="B470" s="650" t="s">
        <v>576</v>
      </c>
      <c r="C470" s="650">
        <v>89301312</v>
      </c>
      <c r="D470" s="729" t="s">
        <v>2873</v>
      </c>
      <c r="E470" s="730" t="s">
        <v>1946</v>
      </c>
      <c r="F470" s="650" t="s">
        <v>1934</v>
      </c>
      <c r="G470" s="650" t="s">
        <v>2042</v>
      </c>
      <c r="H470" s="650" t="s">
        <v>577</v>
      </c>
      <c r="I470" s="650" t="s">
        <v>2468</v>
      </c>
      <c r="J470" s="650" t="s">
        <v>2469</v>
      </c>
      <c r="K470" s="650" t="s">
        <v>2470</v>
      </c>
      <c r="L470" s="651">
        <v>190</v>
      </c>
      <c r="M470" s="651">
        <v>380</v>
      </c>
      <c r="N470" s="650">
        <v>2</v>
      </c>
      <c r="O470" s="731">
        <v>1</v>
      </c>
      <c r="P470" s="651">
        <v>380</v>
      </c>
      <c r="Q470" s="666">
        <v>1</v>
      </c>
      <c r="R470" s="650">
        <v>2</v>
      </c>
      <c r="S470" s="666">
        <v>1</v>
      </c>
      <c r="T470" s="731">
        <v>1</v>
      </c>
      <c r="U470" s="689">
        <v>1</v>
      </c>
    </row>
    <row r="471" spans="1:21" ht="14.4" customHeight="1" x14ac:dyDescent="0.3">
      <c r="A471" s="649">
        <v>31</v>
      </c>
      <c r="B471" s="650" t="s">
        <v>576</v>
      </c>
      <c r="C471" s="650">
        <v>89301312</v>
      </c>
      <c r="D471" s="729" t="s">
        <v>2873</v>
      </c>
      <c r="E471" s="730" t="s">
        <v>1946</v>
      </c>
      <c r="F471" s="650" t="s">
        <v>1934</v>
      </c>
      <c r="G471" s="650" t="s">
        <v>2049</v>
      </c>
      <c r="H471" s="650" t="s">
        <v>577</v>
      </c>
      <c r="I471" s="650" t="s">
        <v>2053</v>
      </c>
      <c r="J471" s="650" t="s">
        <v>2054</v>
      </c>
      <c r="K471" s="650" t="s">
        <v>2055</v>
      </c>
      <c r="L471" s="651">
        <v>199.5</v>
      </c>
      <c r="M471" s="651">
        <v>199.5</v>
      </c>
      <c r="N471" s="650">
        <v>1</v>
      </c>
      <c r="O471" s="731">
        <v>1</v>
      </c>
      <c r="P471" s="651">
        <v>199.5</v>
      </c>
      <c r="Q471" s="666">
        <v>1</v>
      </c>
      <c r="R471" s="650">
        <v>1</v>
      </c>
      <c r="S471" s="666">
        <v>1</v>
      </c>
      <c r="T471" s="731">
        <v>1</v>
      </c>
      <c r="U471" s="689">
        <v>1</v>
      </c>
    </row>
    <row r="472" spans="1:21" ht="14.4" customHeight="1" x14ac:dyDescent="0.3">
      <c r="A472" s="649">
        <v>31</v>
      </c>
      <c r="B472" s="650" t="s">
        <v>576</v>
      </c>
      <c r="C472" s="650">
        <v>89301312</v>
      </c>
      <c r="D472" s="729" t="s">
        <v>2873</v>
      </c>
      <c r="E472" s="730" t="s">
        <v>1946</v>
      </c>
      <c r="F472" s="650" t="s">
        <v>1934</v>
      </c>
      <c r="G472" s="650" t="s">
        <v>2049</v>
      </c>
      <c r="H472" s="650" t="s">
        <v>577</v>
      </c>
      <c r="I472" s="650" t="s">
        <v>2056</v>
      </c>
      <c r="J472" s="650" t="s">
        <v>2057</v>
      </c>
      <c r="K472" s="650" t="s">
        <v>2058</v>
      </c>
      <c r="L472" s="651">
        <v>492.18</v>
      </c>
      <c r="M472" s="651">
        <v>492.18</v>
      </c>
      <c r="N472" s="650">
        <v>1</v>
      </c>
      <c r="O472" s="731">
        <v>1</v>
      </c>
      <c r="P472" s="651">
        <v>492.18</v>
      </c>
      <c r="Q472" s="666">
        <v>1</v>
      </c>
      <c r="R472" s="650">
        <v>1</v>
      </c>
      <c r="S472" s="666">
        <v>1</v>
      </c>
      <c r="T472" s="731">
        <v>1</v>
      </c>
      <c r="U472" s="689">
        <v>1</v>
      </c>
    </row>
    <row r="473" spans="1:21" ht="14.4" customHeight="1" x14ac:dyDescent="0.3">
      <c r="A473" s="649">
        <v>31</v>
      </c>
      <c r="B473" s="650" t="s">
        <v>576</v>
      </c>
      <c r="C473" s="650">
        <v>89301312</v>
      </c>
      <c r="D473" s="729" t="s">
        <v>2873</v>
      </c>
      <c r="E473" s="730" t="s">
        <v>1946</v>
      </c>
      <c r="F473" s="650" t="s">
        <v>1934</v>
      </c>
      <c r="G473" s="650" t="s">
        <v>2049</v>
      </c>
      <c r="H473" s="650" t="s">
        <v>577</v>
      </c>
      <c r="I473" s="650" t="s">
        <v>2111</v>
      </c>
      <c r="J473" s="650" t="s">
        <v>2112</v>
      </c>
      <c r="K473" s="650" t="s">
        <v>2113</v>
      </c>
      <c r="L473" s="651">
        <v>320.25</v>
      </c>
      <c r="M473" s="651">
        <v>640.5</v>
      </c>
      <c r="N473" s="650">
        <v>2</v>
      </c>
      <c r="O473" s="731">
        <v>2</v>
      </c>
      <c r="P473" s="651">
        <v>640.5</v>
      </c>
      <c r="Q473" s="666">
        <v>1</v>
      </c>
      <c r="R473" s="650">
        <v>2</v>
      </c>
      <c r="S473" s="666">
        <v>1</v>
      </c>
      <c r="T473" s="731">
        <v>2</v>
      </c>
      <c r="U473" s="689">
        <v>1</v>
      </c>
    </row>
    <row r="474" spans="1:21" ht="14.4" customHeight="1" x14ac:dyDescent="0.3">
      <c r="A474" s="649">
        <v>31</v>
      </c>
      <c r="B474" s="650" t="s">
        <v>576</v>
      </c>
      <c r="C474" s="650">
        <v>89301312</v>
      </c>
      <c r="D474" s="729" t="s">
        <v>2873</v>
      </c>
      <c r="E474" s="730" t="s">
        <v>1946</v>
      </c>
      <c r="F474" s="650" t="s">
        <v>1934</v>
      </c>
      <c r="G474" s="650" t="s">
        <v>2049</v>
      </c>
      <c r="H474" s="650" t="s">
        <v>577</v>
      </c>
      <c r="I474" s="650" t="s">
        <v>2114</v>
      </c>
      <c r="J474" s="650" t="s">
        <v>2115</v>
      </c>
      <c r="K474" s="650" t="s">
        <v>2116</v>
      </c>
      <c r="L474" s="651">
        <v>245.43</v>
      </c>
      <c r="M474" s="651">
        <v>490.86</v>
      </c>
      <c r="N474" s="650">
        <v>2</v>
      </c>
      <c r="O474" s="731">
        <v>2</v>
      </c>
      <c r="P474" s="651">
        <v>490.86</v>
      </c>
      <c r="Q474" s="666">
        <v>1</v>
      </c>
      <c r="R474" s="650">
        <v>2</v>
      </c>
      <c r="S474" s="666">
        <v>1</v>
      </c>
      <c r="T474" s="731">
        <v>2</v>
      </c>
      <c r="U474" s="689">
        <v>1</v>
      </c>
    </row>
    <row r="475" spans="1:21" ht="14.4" customHeight="1" x14ac:dyDescent="0.3">
      <c r="A475" s="649">
        <v>31</v>
      </c>
      <c r="B475" s="650" t="s">
        <v>576</v>
      </c>
      <c r="C475" s="650">
        <v>89301312</v>
      </c>
      <c r="D475" s="729" t="s">
        <v>2873</v>
      </c>
      <c r="E475" s="730" t="s">
        <v>1946</v>
      </c>
      <c r="F475" s="650" t="s">
        <v>1934</v>
      </c>
      <c r="G475" s="650" t="s">
        <v>2049</v>
      </c>
      <c r="H475" s="650" t="s">
        <v>577</v>
      </c>
      <c r="I475" s="650" t="s">
        <v>2349</v>
      </c>
      <c r="J475" s="650" t="s">
        <v>2350</v>
      </c>
      <c r="K475" s="650" t="s">
        <v>2351</v>
      </c>
      <c r="L475" s="651">
        <v>1575</v>
      </c>
      <c r="M475" s="651">
        <v>1575</v>
      </c>
      <c r="N475" s="650">
        <v>1</v>
      </c>
      <c r="O475" s="731">
        <v>1</v>
      </c>
      <c r="P475" s="651">
        <v>1575</v>
      </c>
      <c r="Q475" s="666">
        <v>1</v>
      </c>
      <c r="R475" s="650">
        <v>1</v>
      </c>
      <c r="S475" s="666">
        <v>1</v>
      </c>
      <c r="T475" s="731">
        <v>1</v>
      </c>
      <c r="U475" s="689">
        <v>1</v>
      </c>
    </row>
    <row r="476" spans="1:21" ht="14.4" customHeight="1" x14ac:dyDescent="0.3">
      <c r="A476" s="649">
        <v>31</v>
      </c>
      <c r="B476" s="650" t="s">
        <v>576</v>
      </c>
      <c r="C476" s="650">
        <v>89301312</v>
      </c>
      <c r="D476" s="729" t="s">
        <v>2873</v>
      </c>
      <c r="E476" s="730" t="s">
        <v>1946</v>
      </c>
      <c r="F476" s="650" t="s">
        <v>1934</v>
      </c>
      <c r="G476" s="650" t="s">
        <v>2049</v>
      </c>
      <c r="H476" s="650" t="s">
        <v>577</v>
      </c>
      <c r="I476" s="650" t="s">
        <v>1733</v>
      </c>
      <c r="J476" s="650" t="s">
        <v>2062</v>
      </c>
      <c r="K476" s="650" t="s">
        <v>2063</v>
      </c>
      <c r="L476" s="651">
        <v>2202.1999999999998</v>
      </c>
      <c r="M476" s="651">
        <v>2202.1999999999998</v>
      </c>
      <c r="N476" s="650">
        <v>1</v>
      </c>
      <c r="O476" s="731">
        <v>1</v>
      </c>
      <c r="P476" s="651"/>
      <c r="Q476" s="666">
        <v>0</v>
      </c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31</v>
      </c>
      <c r="B477" s="650" t="s">
        <v>576</v>
      </c>
      <c r="C477" s="650">
        <v>89301312</v>
      </c>
      <c r="D477" s="729" t="s">
        <v>2873</v>
      </c>
      <c r="E477" s="730" t="s">
        <v>1946</v>
      </c>
      <c r="F477" s="650" t="s">
        <v>1934</v>
      </c>
      <c r="G477" s="650" t="s">
        <v>2049</v>
      </c>
      <c r="H477" s="650" t="s">
        <v>577</v>
      </c>
      <c r="I477" s="650" t="s">
        <v>2064</v>
      </c>
      <c r="J477" s="650" t="s">
        <v>2065</v>
      </c>
      <c r="K477" s="650" t="s">
        <v>2066</v>
      </c>
      <c r="L477" s="651">
        <v>971.25</v>
      </c>
      <c r="M477" s="651">
        <v>971.25</v>
      </c>
      <c r="N477" s="650">
        <v>1</v>
      </c>
      <c r="O477" s="731">
        <v>1</v>
      </c>
      <c r="P477" s="651">
        <v>971.25</v>
      </c>
      <c r="Q477" s="666">
        <v>1</v>
      </c>
      <c r="R477" s="650">
        <v>1</v>
      </c>
      <c r="S477" s="666">
        <v>1</v>
      </c>
      <c r="T477" s="731">
        <v>1</v>
      </c>
      <c r="U477" s="689">
        <v>1</v>
      </c>
    </row>
    <row r="478" spans="1:21" ht="14.4" customHeight="1" x14ac:dyDescent="0.3">
      <c r="A478" s="649">
        <v>31</v>
      </c>
      <c r="B478" s="650" t="s">
        <v>576</v>
      </c>
      <c r="C478" s="650">
        <v>89301312</v>
      </c>
      <c r="D478" s="729" t="s">
        <v>2873</v>
      </c>
      <c r="E478" s="730" t="s">
        <v>1946</v>
      </c>
      <c r="F478" s="650" t="s">
        <v>1934</v>
      </c>
      <c r="G478" s="650" t="s">
        <v>2049</v>
      </c>
      <c r="H478" s="650" t="s">
        <v>577</v>
      </c>
      <c r="I478" s="650" t="s">
        <v>2352</v>
      </c>
      <c r="J478" s="650" t="s">
        <v>2353</v>
      </c>
      <c r="K478" s="650"/>
      <c r="L478" s="651">
        <v>1000</v>
      </c>
      <c r="M478" s="651">
        <v>2000</v>
      </c>
      <c r="N478" s="650">
        <v>2</v>
      </c>
      <c r="O478" s="731">
        <v>2</v>
      </c>
      <c r="P478" s="651"/>
      <c r="Q478" s="666">
        <v>0</v>
      </c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31</v>
      </c>
      <c r="B479" s="650" t="s">
        <v>576</v>
      </c>
      <c r="C479" s="650">
        <v>89301312</v>
      </c>
      <c r="D479" s="729" t="s">
        <v>2873</v>
      </c>
      <c r="E479" s="730" t="s">
        <v>1946</v>
      </c>
      <c r="F479" s="650" t="s">
        <v>1934</v>
      </c>
      <c r="G479" s="650" t="s">
        <v>2049</v>
      </c>
      <c r="H479" s="650" t="s">
        <v>577</v>
      </c>
      <c r="I479" s="650" t="s">
        <v>2471</v>
      </c>
      <c r="J479" s="650" t="s">
        <v>2091</v>
      </c>
      <c r="K479" s="650" t="s">
        <v>2472</v>
      </c>
      <c r="L479" s="651">
        <v>818.72</v>
      </c>
      <c r="M479" s="651">
        <v>818.72</v>
      </c>
      <c r="N479" s="650">
        <v>1</v>
      </c>
      <c r="O479" s="731">
        <v>1</v>
      </c>
      <c r="P479" s="651">
        <v>818.72</v>
      </c>
      <c r="Q479" s="666">
        <v>1</v>
      </c>
      <c r="R479" s="650">
        <v>1</v>
      </c>
      <c r="S479" s="666">
        <v>1</v>
      </c>
      <c r="T479" s="731">
        <v>1</v>
      </c>
      <c r="U479" s="689">
        <v>1</v>
      </c>
    </row>
    <row r="480" spans="1:21" ht="14.4" customHeight="1" x14ac:dyDescent="0.3">
      <c r="A480" s="649">
        <v>31</v>
      </c>
      <c r="B480" s="650" t="s">
        <v>576</v>
      </c>
      <c r="C480" s="650">
        <v>89301312</v>
      </c>
      <c r="D480" s="729" t="s">
        <v>2873</v>
      </c>
      <c r="E480" s="730" t="s">
        <v>1946</v>
      </c>
      <c r="F480" s="650" t="s">
        <v>1934</v>
      </c>
      <c r="G480" s="650" t="s">
        <v>2049</v>
      </c>
      <c r="H480" s="650" t="s">
        <v>577</v>
      </c>
      <c r="I480" s="650" t="s">
        <v>2473</v>
      </c>
      <c r="J480" s="650" t="s">
        <v>2474</v>
      </c>
      <c r="K480" s="650" t="s">
        <v>2475</v>
      </c>
      <c r="L480" s="651">
        <v>1000</v>
      </c>
      <c r="M480" s="651">
        <v>1000</v>
      </c>
      <c r="N480" s="650">
        <v>1</v>
      </c>
      <c r="O480" s="731">
        <v>1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31</v>
      </c>
      <c r="B481" s="650" t="s">
        <v>576</v>
      </c>
      <c r="C481" s="650">
        <v>89301312</v>
      </c>
      <c r="D481" s="729" t="s">
        <v>2873</v>
      </c>
      <c r="E481" s="730" t="s">
        <v>1946</v>
      </c>
      <c r="F481" s="650" t="s">
        <v>1934</v>
      </c>
      <c r="G481" s="650" t="s">
        <v>2049</v>
      </c>
      <c r="H481" s="650" t="s">
        <v>577</v>
      </c>
      <c r="I481" s="650" t="s">
        <v>2237</v>
      </c>
      <c r="J481" s="650" t="s">
        <v>2238</v>
      </c>
      <c r="K481" s="650" t="s">
        <v>2239</v>
      </c>
      <c r="L481" s="651">
        <v>250</v>
      </c>
      <c r="M481" s="651">
        <v>250</v>
      </c>
      <c r="N481" s="650">
        <v>1</v>
      </c>
      <c r="O481" s="731">
        <v>1</v>
      </c>
      <c r="P481" s="651">
        <v>250</v>
      </c>
      <c r="Q481" s="666">
        <v>1</v>
      </c>
      <c r="R481" s="650">
        <v>1</v>
      </c>
      <c r="S481" s="666">
        <v>1</v>
      </c>
      <c r="T481" s="731">
        <v>1</v>
      </c>
      <c r="U481" s="689">
        <v>1</v>
      </c>
    </row>
    <row r="482" spans="1:21" ht="14.4" customHeight="1" x14ac:dyDescent="0.3">
      <c r="A482" s="649">
        <v>31</v>
      </c>
      <c r="B482" s="650" t="s">
        <v>576</v>
      </c>
      <c r="C482" s="650">
        <v>89301312</v>
      </c>
      <c r="D482" s="729" t="s">
        <v>2873</v>
      </c>
      <c r="E482" s="730" t="s">
        <v>1946</v>
      </c>
      <c r="F482" s="650" t="s">
        <v>1934</v>
      </c>
      <c r="G482" s="650" t="s">
        <v>2049</v>
      </c>
      <c r="H482" s="650" t="s">
        <v>577</v>
      </c>
      <c r="I482" s="650" t="s">
        <v>2093</v>
      </c>
      <c r="J482" s="650" t="s">
        <v>2094</v>
      </c>
      <c r="K482" s="650" t="s">
        <v>2095</v>
      </c>
      <c r="L482" s="651">
        <v>349.12</v>
      </c>
      <c r="M482" s="651">
        <v>349.12</v>
      </c>
      <c r="N482" s="650">
        <v>1</v>
      </c>
      <c r="O482" s="731">
        <v>1</v>
      </c>
      <c r="P482" s="651">
        <v>349.12</v>
      </c>
      <c r="Q482" s="666">
        <v>1</v>
      </c>
      <c r="R482" s="650">
        <v>1</v>
      </c>
      <c r="S482" s="666">
        <v>1</v>
      </c>
      <c r="T482" s="731">
        <v>1</v>
      </c>
      <c r="U482" s="689">
        <v>1</v>
      </c>
    </row>
    <row r="483" spans="1:21" ht="14.4" customHeight="1" x14ac:dyDescent="0.3">
      <c r="A483" s="649">
        <v>31</v>
      </c>
      <c r="B483" s="650" t="s">
        <v>576</v>
      </c>
      <c r="C483" s="650">
        <v>89301312</v>
      </c>
      <c r="D483" s="729" t="s">
        <v>2873</v>
      </c>
      <c r="E483" s="730" t="s">
        <v>1946</v>
      </c>
      <c r="F483" s="650" t="s">
        <v>1934</v>
      </c>
      <c r="G483" s="650" t="s">
        <v>2049</v>
      </c>
      <c r="H483" s="650" t="s">
        <v>577</v>
      </c>
      <c r="I483" s="650" t="s">
        <v>2168</v>
      </c>
      <c r="J483" s="650" t="s">
        <v>2169</v>
      </c>
      <c r="K483" s="650" t="s">
        <v>2170</v>
      </c>
      <c r="L483" s="651">
        <v>350</v>
      </c>
      <c r="M483" s="651">
        <v>1050</v>
      </c>
      <c r="N483" s="650">
        <v>3</v>
      </c>
      <c r="O483" s="731">
        <v>3</v>
      </c>
      <c r="P483" s="651">
        <v>1050</v>
      </c>
      <c r="Q483" s="666">
        <v>1</v>
      </c>
      <c r="R483" s="650">
        <v>3</v>
      </c>
      <c r="S483" s="666">
        <v>1</v>
      </c>
      <c r="T483" s="731">
        <v>3</v>
      </c>
      <c r="U483" s="689">
        <v>1</v>
      </c>
    </row>
    <row r="484" spans="1:21" ht="14.4" customHeight="1" x14ac:dyDescent="0.3">
      <c r="A484" s="649">
        <v>31</v>
      </c>
      <c r="B484" s="650" t="s">
        <v>576</v>
      </c>
      <c r="C484" s="650">
        <v>89301312</v>
      </c>
      <c r="D484" s="729" t="s">
        <v>2873</v>
      </c>
      <c r="E484" s="730" t="s">
        <v>1946</v>
      </c>
      <c r="F484" s="650" t="s">
        <v>1934</v>
      </c>
      <c r="G484" s="650" t="s">
        <v>2049</v>
      </c>
      <c r="H484" s="650" t="s">
        <v>577</v>
      </c>
      <c r="I484" s="650" t="s">
        <v>2476</v>
      </c>
      <c r="J484" s="650" t="s">
        <v>2477</v>
      </c>
      <c r="K484" s="650"/>
      <c r="L484" s="651">
        <v>705.67</v>
      </c>
      <c r="M484" s="651">
        <v>705.67</v>
      </c>
      <c r="N484" s="650">
        <v>1</v>
      </c>
      <c r="O484" s="731">
        <v>1</v>
      </c>
      <c r="P484" s="651">
        <v>705.67</v>
      </c>
      <c r="Q484" s="666">
        <v>1</v>
      </c>
      <c r="R484" s="650">
        <v>1</v>
      </c>
      <c r="S484" s="666">
        <v>1</v>
      </c>
      <c r="T484" s="731">
        <v>1</v>
      </c>
      <c r="U484" s="689">
        <v>1</v>
      </c>
    </row>
    <row r="485" spans="1:21" ht="14.4" customHeight="1" x14ac:dyDescent="0.3">
      <c r="A485" s="649">
        <v>31</v>
      </c>
      <c r="B485" s="650" t="s">
        <v>576</v>
      </c>
      <c r="C485" s="650">
        <v>89301312</v>
      </c>
      <c r="D485" s="729" t="s">
        <v>2873</v>
      </c>
      <c r="E485" s="730" t="s">
        <v>1947</v>
      </c>
      <c r="F485" s="650" t="s">
        <v>1932</v>
      </c>
      <c r="G485" s="650" t="s">
        <v>1965</v>
      </c>
      <c r="H485" s="650" t="s">
        <v>577</v>
      </c>
      <c r="I485" s="650" t="s">
        <v>1240</v>
      </c>
      <c r="J485" s="650" t="s">
        <v>1855</v>
      </c>
      <c r="K485" s="650" t="s">
        <v>1856</v>
      </c>
      <c r="L485" s="651">
        <v>333.31</v>
      </c>
      <c r="M485" s="651">
        <v>999.93000000000006</v>
      </c>
      <c r="N485" s="650">
        <v>3</v>
      </c>
      <c r="O485" s="731">
        <v>0.5</v>
      </c>
      <c r="P485" s="651">
        <v>999.93000000000006</v>
      </c>
      <c r="Q485" s="666">
        <v>1</v>
      </c>
      <c r="R485" s="650">
        <v>3</v>
      </c>
      <c r="S485" s="666">
        <v>1</v>
      </c>
      <c r="T485" s="731">
        <v>0.5</v>
      </c>
      <c r="U485" s="689">
        <v>1</v>
      </c>
    </row>
    <row r="486" spans="1:21" ht="14.4" customHeight="1" x14ac:dyDescent="0.3">
      <c r="A486" s="649">
        <v>31</v>
      </c>
      <c r="B486" s="650" t="s">
        <v>576</v>
      </c>
      <c r="C486" s="650">
        <v>89301312</v>
      </c>
      <c r="D486" s="729" t="s">
        <v>2873</v>
      </c>
      <c r="E486" s="730" t="s">
        <v>1947</v>
      </c>
      <c r="F486" s="650" t="s">
        <v>1932</v>
      </c>
      <c r="G486" s="650" t="s">
        <v>1965</v>
      </c>
      <c r="H486" s="650" t="s">
        <v>577</v>
      </c>
      <c r="I486" s="650" t="s">
        <v>1240</v>
      </c>
      <c r="J486" s="650" t="s">
        <v>1855</v>
      </c>
      <c r="K486" s="650" t="s">
        <v>1856</v>
      </c>
      <c r="L486" s="651">
        <v>156.86000000000001</v>
      </c>
      <c r="M486" s="651">
        <v>1098.02</v>
      </c>
      <c r="N486" s="650">
        <v>7</v>
      </c>
      <c r="O486" s="731">
        <v>2</v>
      </c>
      <c r="P486" s="651">
        <v>1098.02</v>
      </c>
      <c r="Q486" s="666">
        <v>1</v>
      </c>
      <c r="R486" s="650">
        <v>7</v>
      </c>
      <c r="S486" s="666">
        <v>1</v>
      </c>
      <c r="T486" s="731">
        <v>2</v>
      </c>
      <c r="U486" s="689">
        <v>1</v>
      </c>
    </row>
    <row r="487" spans="1:21" ht="14.4" customHeight="1" x14ac:dyDescent="0.3">
      <c r="A487" s="649">
        <v>31</v>
      </c>
      <c r="B487" s="650" t="s">
        <v>576</v>
      </c>
      <c r="C487" s="650">
        <v>89301312</v>
      </c>
      <c r="D487" s="729" t="s">
        <v>2873</v>
      </c>
      <c r="E487" s="730" t="s">
        <v>1947</v>
      </c>
      <c r="F487" s="650" t="s">
        <v>1932</v>
      </c>
      <c r="G487" s="650" t="s">
        <v>2264</v>
      </c>
      <c r="H487" s="650" t="s">
        <v>1100</v>
      </c>
      <c r="I487" s="650" t="s">
        <v>2265</v>
      </c>
      <c r="J487" s="650" t="s">
        <v>2266</v>
      </c>
      <c r="K487" s="650" t="s">
        <v>1185</v>
      </c>
      <c r="L487" s="651">
        <v>60.02</v>
      </c>
      <c r="M487" s="651">
        <v>60.02</v>
      </c>
      <c r="N487" s="650">
        <v>1</v>
      </c>
      <c r="O487" s="731">
        <v>0.5</v>
      </c>
      <c r="P487" s="651">
        <v>60.02</v>
      </c>
      <c r="Q487" s="666">
        <v>1</v>
      </c>
      <c r="R487" s="650">
        <v>1</v>
      </c>
      <c r="S487" s="666">
        <v>1</v>
      </c>
      <c r="T487" s="731">
        <v>0.5</v>
      </c>
      <c r="U487" s="689">
        <v>1</v>
      </c>
    </row>
    <row r="488" spans="1:21" ht="14.4" customHeight="1" x14ac:dyDescent="0.3">
      <c r="A488" s="649">
        <v>31</v>
      </c>
      <c r="B488" s="650" t="s">
        <v>576</v>
      </c>
      <c r="C488" s="650">
        <v>89301312</v>
      </c>
      <c r="D488" s="729" t="s">
        <v>2873</v>
      </c>
      <c r="E488" s="730" t="s">
        <v>1947</v>
      </c>
      <c r="F488" s="650" t="s">
        <v>1932</v>
      </c>
      <c r="G488" s="650" t="s">
        <v>1969</v>
      </c>
      <c r="H488" s="650" t="s">
        <v>1100</v>
      </c>
      <c r="I488" s="650" t="s">
        <v>1309</v>
      </c>
      <c r="J488" s="650" t="s">
        <v>1310</v>
      </c>
      <c r="K488" s="650" t="s">
        <v>1864</v>
      </c>
      <c r="L488" s="651">
        <v>184.22</v>
      </c>
      <c r="M488" s="651">
        <v>184.22</v>
      </c>
      <c r="N488" s="650">
        <v>1</v>
      </c>
      <c r="O488" s="731">
        <v>1</v>
      </c>
      <c r="P488" s="651">
        <v>184.22</v>
      </c>
      <c r="Q488" s="666">
        <v>1</v>
      </c>
      <c r="R488" s="650">
        <v>1</v>
      </c>
      <c r="S488" s="666">
        <v>1</v>
      </c>
      <c r="T488" s="731">
        <v>1</v>
      </c>
      <c r="U488" s="689">
        <v>1</v>
      </c>
    </row>
    <row r="489" spans="1:21" ht="14.4" customHeight="1" x14ac:dyDescent="0.3">
      <c r="A489" s="649">
        <v>31</v>
      </c>
      <c r="B489" s="650" t="s">
        <v>576</v>
      </c>
      <c r="C489" s="650">
        <v>89301312</v>
      </c>
      <c r="D489" s="729" t="s">
        <v>2873</v>
      </c>
      <c r="E489" s="730" t="s">
        <v>1947</v>
      </c>
      <c r="F489" s="650" t="s">
        <v>1932</v>
      </c>
      <c r="G489" s="650" t="s">
        <v>1972</v>
      </c>
      <c r="H489" s="650" t="s">
        <v>577</v>
      </c>
      <c r="I489" s="650" t="s">
        <v>2478</v>
      </c>
      <c r="J489" s="650" t="s">
        <v>1974</v>
      </c>
      <c r="K489" s="650" t="s">
        <v>2479</v>
      </c>
      <c r="L489" s="651">
        <v>0</v>
      </c>
      <c r="M489" s="651">
        <v>0</v>
      </c>
      <c r="N489" s="650">
        <v>3</v>
      </c>
      <c r="O489" s="731">
        <v>1</v>
      </c>
      <c r="P489" s="651"/>
      <c r="Q489" s="666"/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31</v>
      </c>
      <c r="B490" s="650" t="s">
        <v>576</v>
      </c>
      <c r="C490" s="650">
        <v>89301312</v>
      </c>
      <c r="D490" s="729" t="s">
        <v>2873</v>
      </c>
      <c r="E490" s="730" t="s">
        <v>1947</v>
      </c>
      <c r="F490" s="650" t="s">
        <v>1932</v>
      </c>
      <c r="G490" s="650" t="s">
        <v>1972</v>
      </c>
      <c r="H490" s="650" t="s">
        <v>577</v>
      </c>
      <c r="I490" s="650" t="s">
        <v>1973</v>
      </c>
      <c r="J490" s="650" t="s">
        <v>1974</v>
      </c>
      <c r="K490" s="650" t="s">
        <v>1864</v>
      </c>
      <c r="L490" s="651">
        <v>69.86</v>
      </c>
      <c r="M490" s="651">
        <v>419.15999999999997</v>
      </c>
      <c r="N490" s="650">
        <v>6</v>
      </c>
      <c r="O490" s="731">
        <v>2.5</v>
      </c>
      <c r="P490" s="651">
        <v>419.15999999999997</v>
      </c>
      <c r="Q490" s="666">
        <v>1</v>
      </c>
      <c r="R490" s="650">
        <v>6</v>
      </c>
      <c r="S490" s="666">
        <v>1</v>
      </c>
      <c r="T490" s="731">
        <v>2.5</v>
      </c>
      <c r="U490" s="689">
        <v>1</v>
      </c>
    </row>
    <row r="491" spans="1:21" ht="14.4" customHeight="1" x14ac:dyDescent="0.3">
      <c r="A491" s="649">
        <v>31</v>
      </c>
      <c r="B491" s="650" t="s">
        <v>576</v>
      </c>
      <c r="C491" s="650">
        <v>89301312</v>
      </c>
      <c r="D491" s="729" t="s">
        <v>2873</v>
      </c>
      <c r="E491" s="730" t="s">
        <v>1947</v>
      </c>
      <c r="F491" s="650" t="s">
        <v>1932</v>
      </c>
      <c r="G491" s="650" t="s">
        <v>1972</v>
      </c>
      <c r="H491" s="650" t="s">
        <v>1100</v>
      </c>
      <c r="I491" s="650" t="s">
        <v>1313</v>
      </c>
      <c r="J491" s="650" t="s">
        <v>1314</v>
      </c>
      <c r="K491" s="650" t="s">
        <v>1864</v>
      </c>
      <c r="L491" s="651">
        <v>69.86</v>
      </c>
      <c r="M491" s="651">
        <v>419.15999999999997</v>
      </c>
      <c r="N491" s="650">
        <v>6</v>
      </c>
      <c r="O491" s="731">
        <v>1</v>
      </c>
      <c r="P491" s="651">
        <v>419.15999999999997</v>
      </c>
      <c r="Q491" s="666">
        <v>1</v>
      </c>
      <c r="R491" s="650">
        <v>6</v>
      </c>
      <c r="S491" s="666">
        <v>1</v>
      </c>
      <c r="T491" s="731">
        <v>1</v>
      </c>
      <c r="U491" s="689">
        <v>1</v>
      </c>
    </row>
    <row r="492" spans="1:21" ht="14.4" customHeight="1" x14ac:dyDescent="0.3">
      <c r="A492" s="649">
        <v>31</v>
      </c>
      <c r="B492" s="650" t="s">
        <v>576</v>
      </c>
      <c r="C492" s="650">
        <v>89301312</v>
      </c>
      <c r="D492" s="729" t="s">
        <v>2873</v>
      </c>
      <c r="E492" s="730" t="s">
        <v>1947</v>
      </c>
      <c r="F492" s="650" t="s">
        <v>1932</v>
      </c>
      <c r="G492" s="650" t="s">
        <v>1977</v>
      </c>
      <c r="H492" s="650" t="s">
        <v>577</v>
      </c>
      <c r="I492" s="650" t="s">
        <v>2480</v>
      </c>
      <c r="J492" s="650" t="s">
        <v>2481</v>
      </c>
      <c r="K492" s="650" t="s">
        <v>2482</v>
      </c>
      <c r="L492" s="651">
        <v>0</v>
      </c>
      <c r="M492" s="651">
        <v>0</v>
      </c>
      <c r="N492" s="650">
        <v>1</v>
      </c>
      <c r="O492" s="731">
        <v>1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31</v>
      </c>
      <c r="B493" s="650" t="s">
        <v>576</v>
      </c>
      <c r="C493" s="650">
        <v>89301312</v>
      </c>
      <c r="D493" s="729" t="s">
        <v>2873</v>
      </c>
      <c r="E493" s="730" t="s">
        <v>1947</v>
      </c>
      <c r="F493" s="650" t="s">
        <v>1932</v>
      </c>
      <c r="G493" s="650" t="s">
        <v>1977</v>
      </c>
      <c r="H493" s="650" t="s">
        <v>577</v>
      </c>
      <c r="I493" s="650" t="s">
        <v>2483</v>
      </c>
      <c r="J493" s="650" t="s">
        <v>2481</v>
      </c>
      <c r="K493" s="650" t="s">
        <v>2484</v>
      </c>
      <c r="L493" s="651">
        <v>0</v>
      </c>
      <c r="M493" s="651">
        <v>0</v>
      </c>
      <c r="N493" s="650">
        <v>1</v>
      </c>
      <c r="O493" s="731">
        <v>1</v>
      </c>
      <c r="P493" s="651">
        <v>0</v>
      </c>
      <c r="Q493" s="666"/>
      <c r="R493" s="650">
        <v>1</v>
      </c>
      <c r="S493" s="666">
        <v>1</v>
      </c>
      <c r="T493" s="731">
        <v>1</v>
      </c>
      <c r="U493" s="689">
        <v>1</v>
      </c>
    </row>
    <row r="494" spans="1:21" ht="14.4" customHeight="1" x14ac:dyDescent="0.3">
      <c r="A494" s="649">
        <v>31</v>
      </c>
      <c r="B494" s="650" t="s">
        <v>576</v>
      </c>
      <c r="C494" s="650">
        <v>89301312</v>
      </c>
      <c r="D494" s="729" t="s">
        <v>2873</v>
      </c>
      <c r="E494" s="730" t="s">
        <v>1947</v>
      </c>
      <c r="F494" s="650" t="s">
        <v>1932</v>
      </c>
      <c r="G494" s="650" t="s">
        <v>2277</v>
      </c>
      <c r="H494" s="650" t="s">
        <v>577</v>
      </c>
      <c r="I494" s="650" t="s">
        <v>2485</v>
      </c>
      <c r="J494" s="650" t="s">
        <v>2279</v>
      </c>
      <c r="K494" s="650" t="s">
        <v>2486</v>
      </c>
      <c r="L494" s="651">
        <v>0</v>
      </c>
      <c r="M494" s="651">
        <v>0</v>
      </c>
      <c r="N494" s="650">
        <v>1</v>
      </c>
      <c r="O494" s="731">
        <v>1</v>
      </c>
      <c r="P494" s="651"/>
      <c r="Q494" s="666"/>
      <c r="R494" s="650"/>
      <c r="S494" s="666">
        <v>0</v>
      </c>
      <c r="T494" s="731"/>
      <c r="U494" s="689">
        <v>0</v>
      </c>
    </row>
    <row r="495" spans="1:21" ht="14.4" customHeight="1" x14ac:dyDescent="0.3">
      <c r="A495" s="649">
        <v>31</v>
      </c>
      <c r="B495" s="650" t="s">
        <v>576</v>
      </c>
      <c r="C495" s="650">
        <v>89301312</v>
      </c>
      <c r="D495" s="729" t="s">
        <v>2873</v>
      </c>
      <c r="E495" s="730" t="s">
        <v>1947</v>
      </c>
      <c r="F495" s="650" t="s">
        <v>1932</v>
      </c>
      <c r="G495" s="650" t="s">
        <v>2284</v>
      </c>
      <c r="H495" s="650" t="s">
        <v>577</v>
      </c>
      <c r="I495" s="650" t="s">
        <v>2287</v>
      </c>
      <c r="J495" s="650" t="s">
        <v>2286</v>
      </c>
      <c r="K495" s="650" t="s">
        <v>2288</v>
      </c>
      <c r="L495" s="651">
        <v>42.18</v>
      </c>
      <c r="M495" s="651">
        <v>42.18</v>
      </c>
      <c r="N495" s="650">
        <v>1</v>
      </c>
      <c r="O495" s="731">
        <v>0.5</v>
      </c>
      <c r="P495" s="651">
        <v>42.18</v>
      </c>
      <c r="Q495" s="666">
        <v>1</v>
      </c>
      <c r="R495" s="650">
        <v>1</v>
      </c>
      <c r="S495" s="666">
        <v>1</v>
      </c>
      <c r="T495" s="731">
        <v>0.5</v>
      </c>
      <c r="U495" s="689">
        <v>1</v>
      </c>
    </row>
    <row r="496" spans="1:21" ht="14.4" customHeight="1" x14ac:dyDescent="0.3">
      <c r="A496" s="649">
        <v>31</v>
      </c>
      <c r="B496" s="650" t="s">
        <v>576</v>
      </c>
      <c r="C496" s="650">
        <v>89301312</v>
      </c>
      <c r="D496" s="729" t="s">
        <v>2873</v>
      </c>
      <c r="E496" s="730" t="s">
        <v>1947</v>
      </c>
      <c r="F496" s="650" t="s">
        <v>1932</v>
      </c>
      <c r="G496" s="650" t="s">
        <v>2487</v>
      </c>
      <c r="H496" s="650" t="s">
        <v>577</v>
      </c>
      <c r="I496" s="650" t="s">
        <v>2488</v>
      </c>
      <c r="J496" s="650" t="s">
        <v>2489</v>
      </c>
      <c r="K496" s="650" t="s">
        <v>817</v>
      </c>
      <c r="L496" s="651">
        <v>0</v>
      </c>
      <c r="M496" s="651">
        <v>0</v>
      </c>
      <c r="N496" s="650">
        <v>1</v>
      </c>
      <c r="O496" s="731">
        <v>1</v>
      </c>
      <c r="P496" s="651">
        <v>0</v>
      </c>
      <c r="Q496" s="666"/>
      <c r="R496" s="650">
        <v>1</v>
      </c>
      <c r="S496" s="666">
        <v>1</v>
      </c>
      <c r="T496" s="731">
        <v>1</v>
      </c>
      <c r="U496" s="689">
        <v>1</v>
      </c>
    </row>
    <row r="497" spans="1:21" ht="14.4" customHeight="1" x14ac:dyDescent="0.3">
      <c r="A497" s="649">
        <v>31</v>
      </c>
      <c r="B497" s="650" t="s">
        <v>576</v>
      </c>
      <c r="C497" s="650">
        <v>89301312</v>
      </c>
      <c r="D497" s="729" t="s">
        <v>2873</v>
      </c>
      <c r="E497" s="730" t="s">
        <v>1947</v>
      </c>
      <c r="F497" s="650" t="s">
        <v>1932</v>
      </c>
      <c r="G497" s="650" t="s">
        <v>1988</v>
      </c>
      <c r="H497" s="650" t="s">
        <v>577</v>
      </c>
      <c r="I497" s="650" t="s">
        <v>1989</v>
      </c>
      <c r="J497" s="650" t="s">
        <v>801</v>
      </c>
      <c r="K497" s="650" t="s">
        <v>1990</v>
      </c>
      <c r="L497" s="651">
        <v>0</v>
      </c>
      <c r="M497" s="651">
        <v>0</v>
      </c>
      <c r="N497" s="650">
        <v>1</v>
      </c>
      <c r="O497" s="731">
        <v>0.5</v>
      </c>
      <c r="P497" s="651">
        <v>0</v>
      </c>
      <c r="Q497" s="666"/>
      <c r="R497" s="650">
        <v>1</v>
      </c>
      <c r="S497" s="666">
        <v>1</v>
      </c>
      <c r="T497" s="731">
        <v>0.5</v>
      </c>
      <c r="U497" s="689">
        <v>1</v>
      </c>
    </row>
    <row r="498" spans="1:21" ht="14.4" customHeight="1" x14ac:dyDescent="0.3">
      <c r="A498" s="649">
        <v>31</v>
      </c>
      <c r="B498" s="650" t="s">
        <v>576</v>
      </c>
      <c r="C498" s="650">
        <v>89301312</v>
      </c>
      <c r="D498" s="729" t="s">
        <v>2873</v>
      </c>
      <c r="E498" s="730" t="s">
        <v>1947</v>
      </c>
      <c r="F498" s="650" t="s">
        <v>1932</v>
      </c>
      <c r="G498" s="650" t="s">
        <v>2289</v>
      </c>
      <c r="H498" s="650" t="s">
        <v>577</v>
      </c>
      <c r="I498" s="650" t="s">
        <v>728</v>
      </c>
      <c r="J498" s="650" t="s">
        <v>729</v>
      </c>
      <c r="K498" s="650" t="s">
        <v>2290</v>
      </c>
      <c r="L498" s="651">
        <v>0</v>
      </c>
      <c r="M498" s="651">
        <v>0</v>
      </c>
      <c r="N498" s="650">
        <v>1</v>
      </c>
      <c r="O498" s="731">
        <v>1</v>
      </c>
      <c r="P498" s="651"/>
      <c r="Q498" s="666"/>
      <c r="R498" s="650"/>
      <c r="S498" s="666">
        <v>0</v>
      </c>
      <c r="T498" s="731"/>
      <c r="U498" s="689">
        <v>0</v>
      </c>
    </row>
    <row r="499" spans="1:21" ht="14.4" customHeight="1" x14ac:dyDescent="0.3">
      <c r="A499" s="649">
        <v>31</v>
      </c>
      <c r="B499" s="650" t="s">
        <v>576</v>
      </c>
      <c r="C499" s="650">
        <v>89301312</v>
      </c>
      <c r="D499" s="729" t="s">
        <v>2873</v>
      </c>
      <c r="E499" s="730" t="s">
        <v>1947</v>
      </c>
      <c r="F499" s="650" t="s">
        <v>1932</v>
      </c>
      <c r="G499" s="650" t="s">
        <v>2289</v>
      </c>
      <c r="H499" s="650" t="s">
        <v>577</v>
      </c>
      <c r="I499" s="650" t="s">
        <v>2490</v>
      </c>
      <c r="J499" s="650" t="s">
        <v>729</v>
      </c>
      <c r="K499" s="650" t="s">
        <v>2491</v>
      </c>
      <c r="L499" s="651">
        <v>0</v>
      </c>
      <c r="M499" s="651">
        <v>0</v>
      </c>
      <c r="N499" s="650">
        <v>3</v>
      </c>
      <c r="O499" s="731">
        <v>2.5</v>
      </c>
      <c r="P499" s="651">
        <v>0</v>
      </c>
      <c r="Q499" s="666"/>
      <c r="R499" s="650">
        <v>2</v>
      </c>
      <c r="S499" s="666">
        <v>0.66666666666666663</v>
      </c>
      <c r="T499" s="731">
        <v>1.5</v>
      </c>
      <c r="U499" s="689">
        <v>0.6</v>
      </c>
    </row>
    <row r="500" spans="1:21" ht="14.4" customHeight="1" x14ac:dyDescent="0.3">
      <c r="A500" s="649">
        <v>31</v>
      </c>
      <c r="B500" s="650" t="s">
        <v>576</v>
      </c>
      <c r="C500" s="650">
        <v>89301312</v>
      </c>
      <c r="D500" s="729" t="s">
        <v>2873</v>
      </c>
      <c r="E500" s="730" t="s">
        <v>1947</v>
      </c>
      <c r="F500" s="650" t="s">
        <v>1932</v>
      </c>
      <c r="G500" s="650" t="s">
        <v>2413</v>
      </c>
      <c r="H500" s="650" t="s">
        <v>577</v>
      </c>
      <c r="I500" s="650" t="s">
        <v>2414</v>
      </c>
      <c r="J500" s="650" t="s">
        <v>2415</v>
      </c>
      <c r="K500" s="650" t="s">
        <v>2416</v>
      </c>
      <c r="L500" s="651">
        <v>77.08</v>
      </c>
      <c r="M500" s="651">
        <v>77.08</v>
      </c>
      <c r="N500" s="650">
        <v>1</v>
      </c>
      <c r="O500" s="731">
        <v>1</v>
      </c>
      <c r="P500" s="651"/>
      <c r="Q500" s="666">
        <v>0</v>
      </c>
      <c r="R500" s="650"/>
      <c r="S500" s="666">
        <v>0</v>
      </c>
      <c r="T500" s="731"/>
      <c r="U500" s="689">
        <v>0</v>
      </c>
    </row>
    <row r="501" spans="1:21" ht="14.4" customHeight="1" x14ac:dyDescent="0.3">
      <c r="A501" s="649">
        <v>31</v>
      </c>
      <c r="B501" s="650" t="s">
        <v>576</v>
      </c>
      <c r="C501" s="650">
        <v>89301312</v>
      </c>
      <c r="D501" s="729" t="s">
        <v>2873</v>
      </c>
      <c r="E501" s="730" t="s">
        <v>1947</v>
      </c>
      <c r="F501" s="650" t="s">
        <v>1932</v>
      </c>
      <c r="G501" s="650" t="s">
        <v>1991</v>
      </c>
      <c r="H501" s="650" t="s">
        <v>1100</v>
      </c>
      <c r="I501" s="650" t="s">
        <v>1323</v>
      </c>
      <c r="J501" s="650" t="s">
        <v>1324</v>
      </c>
      <c r="K501" s="650" t="s">
        <v>1325</v>
      </c>
      <c r="L501" s="651">
        <v>154.01</v>
      </c>
      <c r="M501" s="651">
        <v>1694.11</v>
      </c>
      <c r="N501" s="650">
        <v>11</v>
      </c>
      <c r="O501" s="731">
        <v>3</v>
      </c>
      <c r="P501" s="651">
        <v>1694.11</v>
      </c>
      <c r="Q501" s="666">
        <v>1</v>
      </c>
      <c r="R501" s="650">
        <v>11</v>
      </c>
      <c r="S501" s="666">
        <v>1</v>
      </c>
      <c r="T501" s="731">
        <v>3</v>
      </c>
      <c r="U501" s="689">
        <v>1</v>
      </c>
    </row>
    <row r="502" spans="1:21" ht="14.4" customHeight="1" x14ac:dyDescent="0.3">
      <c r="A502" s="649">
        <v>31</v>
      </c>
      <c r="B502" s="650" t="s">
        <v>576</v>
      </c>
      <c r="C502" s="650">
        <v>89301312</v>
      </c>
      <c r="D502" s="729" t="s">
        <v>2873</v>
      </c>
      <c r="E502" s="730" t="s">
        <v>1947</v>
      </c>
      <c r="F502" s="650" t="s">
        <v>1932</v>
      </c>
      <c r="G502" s="650" t="s">
        <v>2492</v>
      </c>
      <c r="H502" s="650" t="s">
        <v>577</v>
      </c>
      <c r="I502" s="650" t="s">
        <v>2493</v>
      </c>
      <c r="J502" s="650" t="s">
        <v>2494</v>
      </c>
      <c r="K502" s="650" t="s">
        <v>2495</v>
      </c>
      <c r="L502" s="651">
        <v>0</v>
      </c>
      <c r="M502" s="651">
        <v>0</v>
      </c>
      <c r="N502" s="650">
        <v>1</v>
      </c>
      <c r="O502" s="731">
        <v>1</v>
      </c>
      <c r="P502" s="651"/>
      <c r="Q502" s="666"/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31</v>
      </c>
      <c r="B503" s="650" t="s">
        <v>576</v>
      </c>
      <c r="C503" s="650">
        <v>89301312</v>
      </c>
      <c r="D503" s="729" t="s">
        <v>2873</v>
      </c>
      <c r="E503" s="730" t="s">
        <v>1947</v>
      </c>
      <c r="F503" s="650" t="s">
        <v>1932</v>
      </c>
      <c r="G503" s="650" t="s">
        <v>2496</v>
      </c>
      <c r="H503" s="650" t="s">
        <v>577</v>
      </c>
      <c r="I503" s="650" t="s">
        <v>2497</v>
      </c>
      <c r="J503" s="650" t="s">
        <v>2498</v>
      </c>
      <c r="K503" s="650" t="s">
        <v>2499</v>
      </c>
      <c r="L503" s="651">
        <v>200.07</v>
      </c>
      <c r="M503" s="651">
        <v>200.07</v>
      </c>
      <c r="N503" s="650">
        <v>1</v>
      </c>
      <c r="O503" s="731">
        <v>1</v>
      </c>
      <c r="P503" s="651"/>
      <c r="Q503" s="666">
        <v>0</v>
      </c>
      <c r="R503" s="650"/>
      <c r="S503" s="666">
        <v>0</v>
      </c>
      <c r="T503" s="731"/>
      <c r="U503" s="689">
        <v>0</v>
      </c>
    </row>
    <row r="504" spans="1:21" ht="14.4" customHeight="1" x14ac:dyDescent="0.3">
      <c r="A504" s="649">
        <v>31</v>
      </c>
      <c r="B504" s="650" t="s">
        <v>576</v>
      </c>
      <c r="C504" s="650">
        <v>89301312</v>
      </c>
      <c r="D504" s="729" t="s">
        <v>2873</v>
      </c>
      <c r="E504" s="730" t="s">
        <v>1947</v>
      </c>
      <c r="F504" s="650" t="s">
        <v>1932</v>
      </c>
      <c r="G504" s="650" t="s">
        <v>1959</v>
      </c>
      <c r="H504" s="650" t="s">
        <v>1100</v>
      </c>
      <c r="I504" s="650" t="s">
        <v>2500</v>
      </c>
      <c r="J504" s="650" t="s">
        <v>1192</v>
      </c>
      <c r="K504" s="650" t="s">
        <v>2501</v>
      </c>
      <c r="L504" s="651">
        <v>0</v>
      </c>
      <c r="M504" s="651">
        <v>0</v>
      </c>
      <c r="N504" s="650">
        <v>6</v>
      </c>
      <c r="O504" s="731">
        <v>2</v>
      </c>
      <c r="P504" s="651">
        <v>0</v>
      </c>
      <c r="Q504" s="666"/>
      <c r="R504" s="650">
        <v>3</v>
      </c>
      <c r="S504" s="666">
        <v>0.5</v>
      </c>
      <c r="T504" s="731">
        <v>1</v>
      </c>
      <c r="U504" s="689">
        <v>0.5</v>
      </c>
    </row>
    <row r="505" spans="1:21" ht="14.4" customHeight="1" x14ac:dyDescent="0.3">
      <c r="A505" s="649">
        <v>31</v>
      </c>
      <c r="B505" s="650" t="s">
        <v>576</v>
      </c>
      <c r="C505" s="650">
        <v>89301312</v>
      </c>
      <c r="D505" s="729" t="s">
        <v>2873</v>
      </c>
      <c r="E505" s="730" t="s">
        <v>1947</v>
      </c>
      <c r="F505" s="650" t="s">
        <v>1932</v>
      </c>
      <c r="G505" s="650" t="s">
        <v>1959</v>
      </c>
      <c r="H505" s="650" t="s">
        <v>1100</v>
      </c>
      <c r="I505" s="650" t="s">
        <v>1191</v>
      </c>
      <c r="J505" s="650" t="s">
        <v>1192</v>
      </c>
      <c r="K505" s="650" t="s">
        <v>1193</v>
      </c>
      <c r="L505" s="651">
        <v>468.96</v>
      </c>
      <c r="M505" s="651">
        <v>4220.6399999999994</v>
      </c>
      <c r="N505" s="650">
        <v>9</v>
      </c>
      <c r="O505" s="731">
        <v>4</v>
      </c>
      <c r="P505" s="651">
        <v>4220.6399999999994</v>
      </c>
      <c r="Q505" s="666">
        <v>1</v>
      </c>
      <c r="R505" s="650">
        <v>9</v>
      </c>
      <c r="S505" s="666">
        <v>1</v>
      </c>
      <c r="T505" s="731">
        <v>4</v>
      </c>
      <c r="U505" s="689">
        <v>1</v>
      </c>
    </row>
    <row r="506" spans="1:21" ht="14.4" customHeight="1" x14ac:dyDescent="0.3">
      <c r="A506" s="649">
        <v>31</v>
      </c>
      <c r="B506" s="650" t="s">
        <v>576</v>
      </c>
      <c r="C506" s="650">
        <v>89301312</v>
      </c>
      <c r="D506" s="729" t="s">
        <v>2873</v>
      </c>
      <c r="E506" s="730" t="s">
        <v>1947</v>
      </c>
      <c r="F506" s="650" t="s">
        <v>1932</v>
      </c>
      <c r="G506" s="650" t="s">
        <v>1959</v>
      </c>
      <c r="H506" s="650" t="s">
        <v>1100</v>
      </c>
      <c r="I506" s="650" t="s">
        <v>1195</v>
      </c>
      <c r="J506" s="650" t="s">
        <v>1192</v>
      </c>
      <c r="K506" s="650" t="s">
        <v>1196</v>
      </c>
      <c r="L506" s="651">
        <v>625.29</v>
      </c>
      <c r="M506" s="651">
        <v>30639.210000000003</v>
      </c>
      <c r="N506" s="650">
        <v>49</v>
      </c>
      <c r="O506" s="731">
        <v>22.5</v>
      </c>
      <c r="P506" s="651">
        <v>27512.760000000002</v>
      </c>
      <c r="Q506" s="666">
        <v>0.89795918367346939</v>
      </c>
      <c r="R506" s="650">
        <v>44</v>
      </c>
      <c r="S506" s="666">
        <v>0.89795918367346939</v>
      </c>
      <c r="T506" s="731">
        <v>19.5</v>
      </c>
      <c r="U506" s="689">
        <v>0.8666666666666667</v>
      </c>
    </row>
    <row r="507" spans="1:21" ht="14.4" customHeight="1" x14ac:dyDescent="0.3">
      <c r="A507" s="649">
        <v>31</v>
      </c>
      <c r="B507" s="650" t="s">
        <v>576</v>
      </c>
      <c r="C507" s="650">
        <v>89301312</v>
      </c>
      <c r="D507" s="729" t="s">
        <v>2873</v>
      </c>
      <c r="E507" s="730" t="s">
        <v>1947</v>
      </c>
      <c r="F507" s="650" t="s">
        <v>1932</v>
      </c>
      <c r="G507" s="650" t="s">
        <v>1959</v>
      </c>
      <c r="H507" s="650" t="s">
        <v>1100</v>
      </c>
      <c r="I507" s="650" t="s">
        <v>1638</v>
      </c>
      <c r="J507" s="650" t="s">
        <v>1192</v>
      </c>
      <c r="K507" s="650" t="s">
        <v>1639</v>
      </c>
      <c r="L507" s="651">
        <v>937.93</v>
      </c>
      <c r="M507" s="651">
        <v>2813.79</v>
      </c>
      <c r="N507" s="650">
        <v>3</v>
      </c>
      <c r="O507" s="731">
        <v>1</v>
      </c>
      <c r="P507" s="651">
        <v>2813.79</v>
      </c>
      <c r="Q507" s="666">
        <v>1</v>
      </c>
      <c r="R507" s="650">
        <v>3</v>
      </c>
      <c r="S507" s="666">
        <v>1</v>
      </c>
      <c r="T507" s="731">
        <v>1</v>
      </c>
      <c r="U507" s="689">
        <v>1</v>
      </c>
    </row>
    <row r="508" spans="1:21" ht="14.4" customHeight="1" x14ac:dyDescent="0.3">
      <c r="A508" s="649">
        <v>31</v>
      </c>
      <c r="B508" s="650" t="s">
        <v>576</v>
      </c>
      <c r="C508" s="650">
        <v>89301312</v>
      </c>
      <c r="D508" s="729" t="s">
        <v>2873</v>
      </c>
      <c r="E508" s="730" t="s">
        <v>1947</v>
      </c>
      <c r="F508" s="650" t="s">
        <v>1932</v>
      </c>
      <c r="G508" s="650" t="s">
        <v>1959</v>
      </c>
      <c r="H508" s="650" t="s">
        <v>1100</v>
      </c>
      <c r="I508" s="650" t="s">
        <v>2074</v>
      </c>
      <c r="J508" s="650" t="s">
        <v>1192</v>
      </c>
      <c r="K508" s="650" t="s">
        <v>2075</v>
      </c>
      <c r="L508" s="651">
        <v>1166.47</v>
      </c>
      <c r="M508" s="651">
        <v>2332.94</v>
      </c>
      <c r="N508" s="650">
        <v>2</v>
      </c>
      <c r="O508" s="731">
        <v>1</v>
      </c>
      <c r="P508" s="651">
        <v>2332.94</v>
      </c>
      <c r="Q508" s="666">
        <v>1</v>
      </c>
      <c r="R508" s="650">
        <v>2</v>
      </c>
      <c r="S508" s="666">
        <v>1</v>
      </c>
      <c r="T508" s="731">
        <v>1</v>
      </c>
      <c r="U508" s="689">
        <v>1</v>
      </c>
    </row>
    <row r="509" spans="1:21" ht="14.4" customHeight="1" x14ac:dyDescent="0.3">
      <c r="A509" s="649">
        <v>31</v>
      </c>
      <c r="B509" s="650" t="s">
        <v>576</v>
      </c>
      <c r="C509" s="650">
        <v>89301312</v>
      </c>
      <c r="D509" s="729" t="s">
        <v>2873</v>
      </c>
      <c r="E509" s="730" t="s">
        <v>1947</v>
      </c>
      <c r="F509" s="650" t="s">
        <v>1932</v>
      </c>
      <c r="G509" s="650" t="s">
        <v>1997</v>
      </c>
      <c r="H509" s="650" t="s">
        <v>1100</v>
      </c>
      <c r="I509" s="650" t="s">
        <v>1160</v>
      </c>
      <c r="J509" s="650" t="s">
        <v>1103</v>
      </c>
      <c r="K509" s="650" t="s">
        <v>1878</v>
      </c>
      <c r="L509" s="651">
        <v>48.31</v>
      </c>
      <c r="M509" s="651">
        <v>96.62</v>
      </c>
      <c r="N509" s="650">
        <v>2</v>
      </c>
      <c r="O509" s="731">
        <v>2</v>
      </c>
      <c r="P509" s="651">
        <v>48.31</v>
      </c>
      <c r="Q509" s="666">
        <v>0.5</v>
      </c>
      <c r="R509" s="650">
        <v>1</v>
      </c>
      <c r="S509" s="666">
        <v>0.5</v>
      </c>
      <c r="T509" s="731">
        <v>1</v>
      </c>
      <c r="U509" s="689">
        <v>0.5</v>
      </c>
    </row>
    <row r="510" spans="1:21" ht="14.4" customHeight="1" x14ac:dyDescent="0.3">
      <c r="A510" s="649">
        <v>31</v>
      </c>
      <c r="B510" s="650" t="s">
        <v>576</v>
      </c>
      <c r="C510" s="650">
        <v>89301312</v>
      </c>
      <c r="D510" s="729" t="s">
        <v>2873</v>
      </c>
      <c r="E510" s="730" t="s">
        <v>1947</v>
      </c>
      <c r="F510" s="650" t="s">
        <v>1932</v>
      </c>
      <c r="G510" s="650" t="s">
        <v>1997</v>
      </c>
      <c r="H510" s="650" t="s">
        <v>1100</v>
      </c>
      <c r="I510" s="650" t="s">
        <v>1102</v>
      </c>
      <c r="J510" s="650" t="s">
        <v>1103</v>
      </c>
      <c r="K510" s="650" t="s">
        <v>1879</v>
      </c>
      <c r="L510" s="651">
        <v>96.63</v>
      </c>
      <c r="M510" s="651">
        <v>96.63</v>
      </c>
      <c r="N510" s="650">
        <v>1</v>
      </c>
      <c r="O510" s="731">
        <v>1</v>
      </c>
      <c r="P510" s="651">
        <v>96.63</v>
      </c>
      <c r="Q510" s="666">
        <v>1</v>
      </c>
      <c r="R510" s="650">
        <v>1</v>
      </c>
      <c r="S510" s="666">
        <v>1</v>
      </c>
      <c r="T510" s="731">
        <v>1</v>
      </c>
      <c r="U510" s="689">
        <v>1</v>
      </c>
    </row>
    <row r="511" spans="1:21" ht="14.4" customHeight="1" x14ac:dyDescent="0.3">
      <c r="A511" s="649">
        <v>31</v>
      </c>
      <c r="B511" s="650" t="s">
        <v>576</v>
      </c>
      <c r="C511" s="650">
        <v>89301312</v>
      </c>
      <c r="D511" s="729" t="s">
        <v>2873</v>
      </c>
      <c r="E511" s="730" t="s">
        <v>1947</v>
      </c>
      <c r="F511" s="650" t="s">
        <v>1932</v>
      </c>
      <c r="G511" s="650" t="s">
        <v>1997</v>
      </c>
      <c r="H511" s="650" t="s">
        <v>577</v>
      </c>
      <c r="I511" s="650" t="s">
        <v>2426</v>
      </c>
      <c r="J511" s="650" t="s">
        <v>2427</v>
      </c>
      <c r="K511" s="650" t="s">
        <v>2428</v>
      </c>
      <c r="L511" s="651">
        <v>96.63</v>
      </c>
      <c r="M511" s="651">
        <v>193.26</v>
      </c>
      <c r="N511" s="650">
        <v>2</v>
      </c>
      <c r="O511" s="731">
        <v>2</v>
      </c>
      <c r="P511" s="651">
        <v>193.26</v>
      </c>
      <c r="Q511" s="666">
        <v>1</v>
      </c>
      <c r="R511" s="650">
        <v>2</v>
      </c>
      <c r="S511" s="666">
        <v>1</v>
      </c>
      <c r="T511" s="731">
        <v>2</v>
      </c>
      <c r="U511" s="689">
        <v>1</v>
      </c>
    </row>
    <row r="512" spans="1:21" ht="14.4" customHeight="1" x14ac:dyDescent="0.3">
      <c r="A512" s="649">
        <v>31</v>
      </c>
      <c r="B512" s="650" t="s">
        <v>576</v>
      </c>
      <c r="C512" s="650">
        <v>89301312</v>
      </c>
      <c r="D512" s="729" t="s">
        <v>2873</v>
      </c>
      <c r="E512" s="730" t="s">
        <v>1947</v>
      </c>
      <c r="F512" s="650" t="s">
        <v>1932</v>
      </c>
      <c r="G512" s="650" t="s">
        <v>2502</v>
      </c>
      <c r="H512" s="650" t="s">
        <v>577</v>
      </c>
      <c r="I512" s="650" t="s">
        <v>2503</v>
      </c>
      <c r="J512" s="650" t="s">
        <v>1418</v>
      </c>
      <c r="K512" s="650" t="s">
        <v>2504</v>
      </c>
      <c r="L512" s="651">
        <v>0</v>
      </c>
      <c r="M512" s="651">
        <v>0</v>
      </c>
      <c r="N512" s="650">
        <v>1</v>
      </c>
      <c r="O512" s="731">
        <v>1</v>
      </c>
      <c r="P512" s="651">
        <v>0</v>
      </c>
      <c r="Q512" s="666"/>
      <c r="R512" s="650">
        <v>1</v>
      </c>
      <c r="S512" s="666">
        <v>1</v>
      </c>
      <c r="T512" s="731">
        <v>1</v>
      </c>
      <c r="U512" s="689">
        <v>1</v>
      </c>
    </row>
    <row r="513" spans="1:21" ht="14.4" customHeight="1" x14ac:dyDescent="0.3">
      <c r="A513" s="649">
        <v>31</v>
      </c>
      <c r="B513" s="650" t="s">
        <v>576</v>
      </c>
      <c r="C513" s="650">
        <v>89301312</v>
      </c>
      <c r="D513" s="729" t="s">
        <v>2873</v>
      </c>
      <c r="E513" s="730" t="s">
        <v>1947</v>
      </c>
      <c r="F513" s="650" t="s">
        <v>1932</v>
      </c>
      <c r="G513" s="650" t="s">
        <v>2315</v>
      </c>
      <c r="H513" s="650" t="s">
        <v>577</v>
      </c>
      <c r="I513" s="650" t="s">
        <v>2505</v>
      </c>
      <c r="J513" s="650" t="s">
        <v>2506</v>
      </c>
      <c r="K513" s="650" t="s">
        <v>2416</v>
      </c>
      <c r="L513" s="651">
        <v>0</v>
      </c>
      <c r="M513" s="651">
        <v>0</v>
      </c>
      <c r="N513" s="650">
        <v>1</v>
      </c>
      <c r="O513" s="731">
        <v>1</v>
      </c>
      <c r="P513" s="651"/>
      <c r="Q513" s="666"/>
      <c r="R513" s="650"/>
      <c r="S513" s="666">
        <v>0</v>
      </c>
      <c r="T513" s="731"/>
      <c r="U513" s="689">
        <v>0</v>
      </c>
    </row>
    <row r="514" spans="1:21" ht="14.4" customHeight="1" x14ac:dyDescent="0.3">
      <c r="A514" s="649">
        <v>31</v>
      </c>
      <c r="B514" s="650" t="s">
        <v>576</v>
      </c>
      <c r="C514" s="650">
        <v>89301312</v>
      </c>
      <c r="D514" s="729" t="s">
        <v>2873</v>
      </c>
      <c r="E514" s="730" t="s">
        <v>1947</v>
      </c>
      <c r="F514" s="650" t="s">
        <v>1932</v>
      </c>
      <c r="G514" s="650" t="s">
        <v>2507</v>
      </c>
      <c r="H514" s="650" t="s">
        <v>577</v>
      </c>
      <c r="I514" s="650" t="s">
        <v>2508</v>
      </c>
      <c r="J514" s="650" t="s">
        <v>2509</v>
      </c>
      <c r="K514" s="650" t="s">
        <v>2510</v>
      </c>
      <c r="L514" s="651">
        <v>0</v>
      </c>
      <c r="M514" s="651">
        <v>0</v>
      </c>
      <c r="N514" s="650">
        <v>1</v>
      </c>
      <c r="O514" s="731">
        <v>1</v>
      </c>
      <c r="P514" s="651">
        <v>0</v>
      </c>
      <c r="Q514" s="666"/>
      <c r="R514" s="650">
        <v>1</v>
      </c>
      <c r="S514" s="666">
        <v>1</v>
      </c>
      <c r="T514" s="731">
        <v>1</v>
      </c>
      <c r="U514" s="689">
        <v>1</v>
      </c>
    </row>
    <row r="515" spans="1:21" ht="14.4" customHeight="1" x14ac:dyDescent="0.3">
      <c r="A515" s="649">
        <v>31</v>
      </c>
      <c r="B515" s="650" t="s">
        <v>576</v>
      </c>
      <c r="C515" s="650">
        <v>89301312</v>
      </c>
      <c r="D515" s="729" t="s">
        <v>2873</v>
      </c>
      <c r="E515" s="730" t="s">
        <v>1947</v>
      </c>
      <c r="F515" s="650" t="s">
        <v>1932</v>
      </c>
      <c r="G515" s="650" t="s">
        <v>2017</v>
      </c>
      <c r="H515" s="650" t="s">
        <v>577</v>
      </c>
      <c r="I515" s="650" t="s">
        <v>2018</v>
      </c>
      <c r="J515" s="650" t="s">
        <v>2019</v>
      </c>
      <c r="K515" s="650" t="s">
        <v>2020</v>
      </c>
      <c r="L515" s="651">
        <v>23.46</v>
      </c>
      <c r="M515" s="651">
        <v>23.46</v>
      </c>
      <c r="N515" s="650">
        <v>1</v>
      </c>
      <c r="O515" s="731">
        <v>1</v>
      </c>
      <c r="P515" s="651">
        <v>23.46</v>
      </c>
      <c r="Q515" s="666">
        <v>1</v>
      </c>
      <c r="R515" s="650">
        <v>1</v>
      </c>
      <c r="S515" s="666">
        <v>1</v>
      </c>
      <c r="T515" s="731">
        <v>1</v>
      </c>
      <c r="U515" s="689">
        <v>1</v>
      </c>
    </row>
    <row r="516" spans="1:21" ht="14.4" customHeight="1" x14ac:dyDescent="0.3">
      <c r="A516" s="649">
        <v>31</v>
      </c>
      <c r="B516" s="650" t="s">
        <v>576</v>
      </c>
      <c r="C516" s="650">
        <v>89301312</v>
      </c>
      <c r="D516" s="729" t="s">
        <v>2873</v>
      </c>
      <c r="E516" s="730" t="s">
        <v>1947</v>
      </c>
      <c r="F516" s="650" t="s">
        <v>1932</v>
      </c>
      <c r="G516" s="650" t="s">
        <v>2322</v>
      </c>
      <c r="H516" s="650" t="s">
        <v>577</v>
      </c>
      <c r="I516" s="650" t="s">
        <v>2323</v>
      </c>
      <c r="J516" s="650" t="s">
        <v>2324</v>
      </c>
      <c r="K516" s="650" t="s">
        <v>2325</v>
      </c>
      <c r="L516" s="651">
        <v>472.71</v>
      </c>
      <c r="M516" s="651">
        <v>6145.23</v>
      </c>
      <c r="N516" s="650">
        <v>13</v>
      </c>
      <c r="O516" s="731">
        <v>8.5</v>
      </c>
      <c r="P516" s="651">
        <v>4254.3899999999994</v>
      </c>
      <c r="Q516" s="666">
        <v>0.69230769230769229</v>
      </c>
      <c r="R516" s="650">
        <v>9</v>
      </c>
      <c r="S516" s="666">
        <v>0.69230769230769229</v>
      </c>
      <c r="T516" s="731">
        <v>5.5</v>
      </c>
      <c r="U516" s="689">
        <v>0.6470588235294118</v>
      </c>
    </row>
    <row r="517" spans="1:21" ht="14.4" customHeight="1" x14ac:dyDescent="0.3">
      <c r="A517" s="649">
        <v>31</v>
      </c>
      <c r="B517" s="650" t="s">
        <v>576</v>
      </c>
      <c r="C517" s="650">
        <v>89301312</v>
      </c>
      <c r="D517" s="729" t="s">
        <v>2873</v>
      </c>
      <c r="E517" s="730" t="s">
        <v>1947</v>
      </c>
      <c r="F517" s="650" t="s">
        <v>1932</v>
      </c>
      <c r="G517" s="650" t="s">
        <v>2322</v>
      </c>
      <c r="H517" s="650" t="s">
        <v>577</v>
      </c>
      <c r="I517" s="650" t="s">
        <v>2323</v>
      </c>
      <c r="J517" s="650" t="s">
        <v>2324</v>
      </c>
      <c r="K517" s="650" t="s">
        <v>2325</v>
      </c>
      <c r="L517" s="651">
        <v>687.56</v>
      </c>
      <c r="M517" s="651">
        <v>687.56</v>
      </c>
      <c r="N517" s="650">
        <v>1</v>
      </c>
      <c r="O517" s="731">
        <v>1</v>
      </c>
      <c r="P517" s="651">
        <v>687.56</v>
      </c>
      <c r="Q517" s="666">
        <v>1</v>
      </c>
      <c r="R517" s="650">
        <v>1</v>
      </c>
      <c r="S517" s="666">
        <v>1</v>
      </c>
      <c r="T517" s="731">
        <v>1</v>
      </c>
      <c r="U517" s="689">
        <v>1</v>
      </c>
    </row>
    <row r="518" spans="1:21" ht="14.4" customHeight="1" x14ac:dyDescent="0.3">
      <c r="A518" s="649">
        <v>31</v>
      </c>
      <c r="B518" s="650" t="s">
        <v>576</v>
      </c>
      <c r="C518" s="650">
        <v>89301312</v>
      </c>
      <c r="D518" s="729" t="s">
        <v>2873</v>
      </c>
      <c r="E518" s="730" t="s">
        <v>1947</v>
      </c>
      <c r="F518" s="650" t="s">
        <v>1932</v>
      </c>
      <c r="G518" s="650" t="s">
        <v>1960</v>
      </c>
      <c r="H518" s="650" t="s">
        <v>577</v>
      </c>
      <c r="I518" s="650" t="s">
        <v>1252</v>
      </c>
      <c r="J518" s="650" t="s">
        <v>1253</v>
      </c>
      <c r="K518" s="650" t="s">
        <v>1961</v>
      </c>
      <c r="L518" s="651">
        <v>194.73</v>
      </c>
      <c r="M518" s="651">
        <v>973.64999999999986</v>
      </c>
      <c r="N518" s="650">
        <v>5</v>
      </c>
      <c r="O518" s="731">
        <v>1.5</v>
      </c>
      <c r="P518" s="651">
        <v>973.64999999999986</v>
      </c>
      <c r="Q518" s="666">
        <v>1</v>
      </c>
      <c r="R518" s="650">
        <v>5</v>
      </c>
      <c r="S518" s="666">
        <v>1</v>
      </c>
      <c r="T518" s="731">
        <v>1.5</v>
      </c>
      <c r="U518" s="689">
        <v>1</v>
      </c>
    </row>
    <row r="519" spans="1:21" ht="14.4" customHeight="1" x14ac:dyDescent="0.3">
      <c r="A519" s="649">
        <v>31</v>
      </c>
      <c r="B519" s="650" t="s">
        <v>576</v>
      </c>
      <c r="C519" s="650">
        <v>89301312</v>
      </c>
      <c r="D519" s="729" t="s">
        <v>2873</v>
      </c>
      <c r="E519" s="730" t="s">
        <v>1947</v>
      </c>
      <c r="F519" s="650" t="s">
        <v>1932</v>
      </c>
      <c r="G519" s="650" t="s">
        <v>2511</v>
      </c>
      <c r="H519" s="650" t="s">
        <v>577</v>
      </c>
      <c r="I519" s="650" t="s">
        <v>2512</v>
      </c>
      <c r="J519" s="650" t="s">
        <v>2513</v>
      </c>
      <c r="K519" s="650" t="s">
        <v>676</v>
      </c>
      <c r="L519" s="651">
        <v>0</v>
      </c>
      <c r="M519" s="651">
        <v>0</v>
      </c>
      <c r="N519" s="650">
        <v>1</v>
      </c>
      <c r="O519" s="731">
        <v>0.5</v>
      </c>
      <c r="P519" s="651">
        <v>0</v>
      </c>
      <c r="Q519" s="666"/>
      <c r="R519" s="650">
        <v>1</v>
      </c>
      <c r="S519" s="666">
        <v>1</v>
      </c>
      <c r="T519" s="731">
        <v>0.5</v>
      </c>
      <c r="U519" s="689">
        <v>1</v>
      </c>
    </row>
    <row r="520" spans="1:21" ht="14.4" customHeight="1" x14ac:dyDescent="0.3">
      <c r="A520" s="649">
        <v>31</v>
      </c>
      <c r="B520" s="650" t="s">
        <v>576</v>
      </c>
      <c r="C520" s="650">
        <v>89301312</v>
      </c>
      <c r="D520" s="729" t="s">
        <v>2873</v>
      </c>
      <c r="E520" s="730" t="s">
        <v>1947</v>
      </c>
      <c r="F520" s="650" t="s">
        <v>1934</v>
      </c>
      <c r="G520" s="650" t="s">
        <v>2038</v>
      </c>
      <c r="H520" s="650" t="s">
        <v>577</v>
      </c>
      <c r="I520" s="650" t="s">
        <v>2514</v>
      </c>
      <c r="J520" s="650" t="s">
        <v>2515</v>
      </c>
      <c r="K520" s="650" t="s">
        <v>2516</v>
      </c>
      <c r="L520" s="651">
        <v>200</v>
      </c>
      <c r="M520" s="651">
        <v>2000</v>
      </c>
      <c r="N520" s="650">
        <v>10</v>
      </c>
      <c r="O520" s="731">
        <v>1</v>
      </c>
      <c r="P520" s="651">
        <v>2000</v>
      </c>
      <c r="Q520" s="666">
        <v>1</v>
      </c>
      <c r="R520" s="650">
        <v>10</v>
      </c>
      <c r="S520" s="666">
        <v>1</v>
      </c>
      <c r="T520" s="731">
        <v>1</v>
      </c>
      <c r="U520" s="689">
        <v>1</v>
      </c>
    </row>
    <row r="521" spans="1:21" ht="14.4" customHeight="1" x14ac:dyDescent="0.3">
      <c r="A521" s="649">
        <v>31</v>
      </c>
      <c r="B521" s="650" t="s">
        <v>576</v>
      </c>
      <c r="C521" s="650">
        <v>89301312</v>
      </c>
      <c r="D521" s="729" t="s">
        <v>2873</v>
      </c>
      <c r="E521" s="730" t="s">
        <v>1947</v>
      </c>
      <c r="F521" s="650" t="s">
        <v>1934</v>
      </c>
      <c r="G521" s="650" t="s">
        <v>2038</v>
      </c>
      <c r="H521" s="650" t="s">
        <v>577</v>
      </c>
      <c r="I521" s="650" t="s">
        <v>2517</v>
      </c>
      <c r="J521" s="650" t="s">
        <v>2518</v>
      </c>
      <c r="K521" s="650" t="s">
        <v>2519</v>
      </c>
      <c r="L521" s="651">
        <v>175.15</v>
      </c>
      <c r="M521" s="651">
        <v>1751.5</v>
      </c>
      <c r="N521" s="650">
        <v>10</v>
      </c>
      <c r="O521" s="731">
        <v>1</v>
      </c>
      <c r="P521" s="651">
        <v>1751.5</v>
      </c>
      <c r="Q521" s="666">
        <v>1</v>
      </c>
      <c r="R521" s="650">
        <v>10</v>
      </c>
      <c r="S521" s="666">
        <v>1</v>
      </c>
      <c r="T521" s="731">
        <v>1</v>
      </c>
      <c r="U521" s="689">
        <v>1</v>
      </c>
    </row>
    <row r="522" spans="1:21" ht="14.4" customHeight="1" x14ac:dyDescent="0.3">
      <c r="A522" s="649">
        <v>31</v>
      </c>
      <c r="B522" s="650" t="s">
        <v>576</v>
      </c>
      <c r="C522" s="650">
        <v>89301312</v>
      </c>
      <c r="D522" s="729" t="s">
        <v>2873</v>
      </c>
      <c r="E522" s="730" t="s">
        <v>1947</v>
      </c>
      <c r="F522" s="650" t="s">
        <v>1934</v>
      </c>
      <c r="G522" s="650" t="s">
        <v>2038</v>
      </c>
      <c r="H522" s="650" t="s">
        <v>577</v>
      </c>
      <c r="I522" s="650" t="s">
        <v>2039</v>
      </c>
      <c r="J522" s="650" t="s">
        <v>2040</v>
      </c>
      <c r="K522" s="650" t="s">
        <v>2041</v>
      </c>
      <c r="L522" s="651">
        <v>35.75</v>
      </c>
      <c r="M522" s="651">
        <v>71.5</v>
      </c>
      <c r="N522" s="650">
        <v>2</v>
      </c>
      <c r="O522" s="731">
        <v>2</v>
      </c>
      <c r="P522" s="651">
        <v>71.5</v>
      </c>
      <c r="Q522" s="666">
        <v>1</v>
      </c>
      <c r="R522" s="650">
        <v>2</v>
      </c>
      <c r="S522" s="666">
        <v>1</v>
      </c>
      <c r="T522" s="731">
        <v>2</v>
      </c>
      <c r="U522" s="689">
        <v>1</v>
      </c>
    </row>
    <row r="523" spans="1:21" ht="14.4" customHeight="1" x14ac:dyDescent="0.3">
      <c r="A523" s="649">
        <v>31</v>
      </c>
      <c r="B523" s="650" t="s">
        <v>576</v>
      </c>
      <c r="C523" s="650">
        <v>89301312</v>
      </c>
      <c r="D523" s="729" t="s">
        <v>2873</v>
      </c>
      <c r="E523" s="730" t="s">
        <v>1947</v>
      </c>
      <c r="F523" s="650" t="s">
        <v>1934</v>
      </c>
      <c r="G523" s="650" t="s">
        <v>2038</v>
      </c>
      <c r="H523" s="650" t="s">
        <v>577</v>
      </c>
      <c r="I523" s="650" t="s">
        <v>2082</v>
      </c>
      <c r="J523" s="650" t="s">
        <v>2040</v>
      </c>
      <c r="K523" s="650" t="s">
        <v>2083</v>
      </c>
      <c r="L523" s="651">
        <v>47.57</v>
      </c>
      <c r="M523" s="651">
        <v>285.42</v>
      </c>
      <c r="N523" s="650">
        <v>6</v>
      </c>
      <c r="O523" s="731">
        <v>6</v>
      </c>
      <c r="P523" s="651">
        <v>285.42</v>
      </c>
      <c r="Q523" s="666">
        <v>1</v>
      </c>
      <c r="R523" s="650">
        <v>6</v>
      </c>
      <c r="S523" s="666">
        <v>1</v>
      </c>
      <c r="T523" s="731">
        <v>6</v>
      </c>
      <c r="U523" s="689">
        <v>1</v>
      </c>
    </row>
    <row r="524" spans="1:21" ht="14.4" customHeight="1" x14ac:dyDescent="0.3">
      <c r="A524" s="649">
        <v>31</v>
      </c>
      <c r="B524" s="650" t="s">
        <v>576</v>
      </c>
      <c r="C524" s="650">
        <v>89301312</v>
      </c>
      <c r="D524" s="729" t="s">
        <v>2873</v>
      </c>
      <c r="E524" s="730" t="s">
        <v>1947</v>
      </c>
      <c r="F524" s="650" t="s">
        <v>1934</v>
      </c>
      <c r="G524" s="650" t="s">
        <v>2038</v>
      </c>
      <c r="H524" s="650" t="s">
        <v>577</v>
      </c>
      <c r="I524" s="650" t="s">
        <v>2336</v>
      </c>
      <c r="J524" s="650" t="s">
        <v>2334</v>
      </c>
      <c r="K524" s="650" t="s">
        <v>2337</v>
      </c>
      <c r="L524" s="651">
        <v>30.99</v>
      </c>
      <c r="M524" s="651">
        <v>61.98</v>
      </c>
      <c r="N524" s="650">
        <v>2</v>
      </c>
      <c r="O524" s="731">
        <v>2</v>
      </c>
      <c r="P524" s="651">
        <v>61.98</v>
      </c>
      <c r="Q524" s="666">
        <v>1</v>
      </c>
      <c r="R524" s="650">
        <v>2</v>
      </c>
      <c r="S524" s="666">
        <v>1</v>
      </c>
      <c r="T524" s="731">
        <v>2</v>
      </c>
      <c r="U524" s="689">
        <v>1</v>
      </c>
    </row>
    <row r="525" spans="1:21" ht="14.4" customHeight="1" x14ac:dyDescent="0.3">
      <c r="A525" s="649">
        <v>31</v>
      </c>
      <c r="B525" s="650" t="s">
        <v>576</v>
      </c>
      <c r="C525" s="650">
        <v>89301312</v>
      </c>
      <c r="D525" s="729" t="s">
        <v>2873</v>
      </c>
      <c r="E525" s="730" t="s">
        <v>1947</v>
      </c>
      <c r="F525" s="650" t="s">
        <v>1934</v>
      </c>
      <c r="G525" s="650" t="s">
        <v>2042</v>
      </c>
      <c r="H525" s="650" t="s">
        <v>577</v>
      </c>
      <c r="I525" s="650" t="s">
        <v>2046</v>
      </c>
      <c r="J525" s="650" t="s">
        <v>2047</v>
      </c>
      <c r="K525" s="650" t="s">
        <v>2048</v>
      </c>
      <c r="L525" s="651">
        <v>200</v>
      </c>
      <c r="M525" s="651">
        <v>400</v>
      </c>
      <c r="N525" s="650">
        <v>2</v>
      </c>
      <c r="O525" s="731">
        <v>1</v>
      </c>
      <c r="P525" s="651">
        <v>400</v>
      </c>
      <c r="Q525" s="666">
        <v>1</v>
      </c>
      <c r="R525" s="650">
        <v>2</v>
      </c>
      <c r="S525" s="666">
        <v>1</v>
      </c>
      <c r="T525" s="731">
        <v>1</v>
      </c>
      <c r="U525" s="689">
        <v>1</v>
      </c>
    </row>
    <row r="526" spans="1:21" ht="14.4" customHeight="1" x14ac:dyDescent="0.3">
      <c r="A526" s="649">
        <v>31</v>
      </c>
      <c r="B526" s="650" t="s">
        <v>576</v>
      </c>
      <c r="C526" s="650">
        <v>89301312</v>
      </c>
      <c r="D526" s="729" t="s">
        <v>2873</v>
      </c>
      <c r="E526" s="730" t="s">
        <v>1947</v>
      </c>
      <c r="F526" s="650" t="s">
        <v>1934</v>
      </c>
      <c r="G526" s="650" t="s">
        <v>2049</v>
      </c>
      <c r="H526" s="650" t="s">
        <v>577</v>
      </c>
      <c r="I526" s="650" t="s">
        <v>2050</v>
      </c>
      <c r="J526" s="650" t="s">
        <v>2051</v>
      </c>
      <c r="K526" s="650" t="s">
        <v>2052</v>
      </c>
      <c r="L526" s="651">
        <v>3000</v>
      </c>
      <c r="M526" s="651">
        <v>3000</v>
      </c>
      <c r="N526" s="650">
        <v>1</v>
      </c>
      <c r="O526" s="731">
        <v>1</v>
      </c>
      <c r="P526" s="651"/>
      <c r="Q526" s="666">
        <v>0</v>
      </c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31</v>
      </c>
      <c r="B527" s="650" t="s">
        <v>576</v>
      </c>
      <c r="C527" s="650">
        <v>89301312</v>
      </c>
      <c r="D527" s="729" t="s">
        <v>2873</v>
      </c>
      <c r="E527" s="730" t="s">
        <v>1947</v>
      </c>
      <c r="F527" s="650" t="s">
        <v>1934</v>
      </c>
      <c r="G527" s="650" t="s">
        <v>2049</v>
      </c>
      <c r="H527" s="650" t="s">
        <v>577</v>
      </c>
      <c r="I527" s="650" t="s">
        <v>2199</v>
      </c>
      <c r="J527" s="650" t="s">
        <v>2200</v>
      </c>
      <c r="K527" s="650" t="s">
        <v>2201</v>
      </c>
      <c r="L527" s="651">
        <v>347.81</v>
      </c>
      <c r="M527" s="651">
        <v>347.81</v>
      </c>
      <c r="N527" s="650">
        <v>1</v>
      </c>
      <c r="O527" s="731">
        <v>1</v>
      </c>
      <c r="P527" s="651">
        <v>347.81</v>
      </c>
      <c r="Q527" s="666">
        <v>1</v>
      </c>
      <c r="R527" s="650">
        <v>1</v>
      </c>
      <c r="S527" s="666">
        <v>1</v>
      </c>
      <c r="T527" s="731">
        <v>1</v>
      </c>
      <c r="U527" s="689">
        <v>1</v>
      </c>
    </row>
    <row r="528" spans="1:21" ht="14.4" customHeight="1" x14ac:dyDescent="0.3">
      <c r="A528" s="649">
        <v>31</v>
      </c>
      <c r="B528" s="650" t="s">
        <v>576</v>
      </c>
      <c r="C528" s="650">
        <v>89301312</v>
      </c>
      <c r="D528" s="729" t="s">
        <v>2873</v>
      </c>
      <c r="E528" s="730" t="s">
        <v>1947</v>
      </c>
      <c r="F528" s="650" t="s">
        <v>1934</v>
      </c>
      <c r="G528" s="650" t="s">
        <v>2049</v>
      </c>
      <c r="H528" s="650" t="s">
        <v>577</v>
      </c>
      <c r="I528" s="650" t="s">
        <v>2165</v>
      </c>
      <c r="J528" s="650" t="s">
        <v>2166</v>
      </c>
      <c r="K528" s="650" t="s">
        <v>2167</v>
      </c>
      <c r="L528" s="651">
        <v>2296.87</v>
      </c>
      <c r="M528" s="651">
        <v>4593.74</v>
      </c>
      <c r="N528" s="650">
        <v>2</v>
      </c>
      <c r="O528" s="731">
        <v>2</v>
      </c>
      <c r="P528" s="651">
        <v>4593.74</v>
      </c>
      <c r="Q528" s="666">
        <v>1</v>
      </c>
      <c r="R528" s="650">
        <v>2</v>
      </c>
      <c r="S528" s="666">
        <v>1</v>
      </c>
      <c r="T528" s="731">
        <v>2</v>
      </c>
      <c r="U528" s="689">
        <v>1</v>
      </c>
    </row>
    <row r="529" spans="1:21" ht="14.4" customHeight="1" x14ac:dyDescent="0.3">
      <c r="A529" s="649">
        <v>31</v>
      </c>
      <c r="B529" s="650" t="s">
        <v>576</v>
      </c>
      <c r="C529" s="650">
        <v>89301312</v>
      </c>
      <c r="D529" s="729" t="s">
        <v>2873</v>
      </c>
      <c r="E529" s="730" t="s">
        <v>1947</v>
      </c>
      <c r="F529" s="650" t="s">
        <v>1934</v>
      </c>
      <c r="G529" s="650" t="s">
        <v>2049</v>
      </c>
      <c r="H529" s="650" t="s">
        <v>577</v>
      </c>
      <c r="I529" s="650" t="s">
        <v>2111</v>
      </c>
      <c r="J529" s="650" t="s">
        <v>2112</v>
      </c>
      <c r="K529" s="650" t="s">
        <v>2113</v>
      </c>
      <c r="L529" s="651">
        <v>320.25</v>
      </c>
      <c r="M529" s="651">
        <v>320.25</v>
      </c>
      <c r="N529" s="650">
        <v>1</v>
      </c>
      <c r="O529" s="731">
        <v>1</v>
      </c>
      <c r="P529" s="651">
        <v>320.25</v>
      </c>
      <c r="Q529" s="666">
        <v>1</v>
      </c>
      <c r="R529" s="650">
        <v>1</v>
      </c>
      <c r="S529" s="666">
        <v>1</v>
      </c>
      <c r="T529" s="731">
        <v>1</v>
      </c>
      <c r="U529" s="689">
        <v>1</v>
      </c>
    </row>
    <row r="530" spans="1:21" ht="14.4" customHeight="1" x14ac:dyDescent="0.3">
      <c r="A530" s="649">
        <v>31</v>
      </c>
      <c r="B530" s="650" t="s">
        <v>576</v>
      </c>
      <c r="C530" s="650">
        <v>89301312</v>
      </c>
      <c r="D530" s="729" t="s">
        <v>2873</v>
      </c>
      <c r="E530" s="730" t="s">
        <v>1947</v>
      </c>
      <c r="F530" s="650" t="s">
        <v>1934</v>
      </c>
      <c r="G530" s="650" t="s">
        <v>2049</v>
      </c>
      <c r="H530" s="650" t="s">
        <v>577</v>
      </c>
      <c r="I530" s="650" t="s">
        <v>2114</v>
      </c>
      <c r="J530" s="650" t="s">
        <v>2115</v>
      </c>
      <c r="K530" s="650" t="s">
        <v>2116</v>
      </c>
      <c r="L530" s="651">
        <v>245.43</v>
      </c>
      <c r="M530" s="651">
        <v>490.86</v>
      </c>
      <c r="N530" s="650">
        <v>2</v>
      </c>
      <c r="O530" s="731">
        <v>2</v>
      </c>
      <c r="P530" s="651">
        <v>490.86</v>
      </c>
      <c r="Q530" s="666">
        <v>1</v>
      </c>
      <c r="R530" s="650">
        <v>2</v>
      </c>
      <c r="S530" s="666">
        <v>1</v>
      </c>
      <c r="T530" s="731">
        <v>2</v>
      </c>
      <c r="U530" s="689">
        <v>1</v>
      </c>
    </row>
    <row r="531" spans="1:21" ht="14.4" customHeight="1" x14ac:dyDescent="0.3">
      <c r="A531" s="649">
        <v>31</v>
      </c>
      <c r="B531" s="650" t="s">
        <v>576</v>
      </c>
      <c r="C531" s="650">
        <v>89301312</v>
      </c>
      <c r="D531" s="729" t="s">
        <v>2873</v>
      </c>
      <c r="E531" s="730" t="s">
        <v>1947</v>
      </c>
      <c r="F531" s="650" t="s">
        <v>1934</v>
      </c>
      <c r="G531" s="650" t="s">
        <v>2049</v>
      </c>
      <c r="H531" s="650" t="s">
        <v>577</v>
      </c>
      <c r="I531" s="650" t="s">
        <v>2520</v>
      </c>
      <c r="J531" s="650" t="s">
        <v>2521</v>
      </c>
      <c r="K531" s="650" t="s">
        <v>2522</v>
      </c>
      <c r="L531" s="651">
        <v>350</v>
      </c>
      <c r="M531" s="651">
        <v>350</v>
      </c>
      <c r="N531" s="650">
        <v>1</v>
      </c>
      <c r="O531" s="731">
        <v>1</v>
      </c>
      <c r="P531" s="651">
        <v>350</v>
      </c>
      <c r="Q531" s="666">
        <v>1</v>
      </c>
      <c r="R531" s="650">
        <v>1</v>
      </c>
      <c r="S531" s="666">
        <v>1</v>
      </c>
      <c r="T531" s="731">
        <v>1</v>
      </c>
      <c r="U531" s="689">
        <v>1</v>
      </c>
    </row>
    <row r="532" spans="1:21" ht="14.4" customHeight="1" x14ac:dyDescent="0.3">
      <c r="A532" s="649">
        <v>31</v>
      </c>
      <c r="B532" s="650" t="s">
        <v>576</v>
      </c>
      <c r="C532" s="650">
        <v>89301312</v>
      </c>
      <c r="D532" s="729" t="s">
        <v>2873</v>
      </c>
      <c r="E532" s="730" t="s">
        <v>1947</v>
      </c>
      <c r="F532" s="650" t="s">
        <v>1934</v>
      </c>
      <c r="G532" s="650" t="s">
        <v>2049</v>
      </c>
      <c r="H532" s="650" t="s">
        <v>577</v>
      </c>
      <c r="I532" s="650" t="s">
        <v>2523</v>
      </c>
      <c r="J532" s="650" t="s">
        <v>2524</v>
      </c>
      <c r="K532" s="650" t="s">
        <v>2525</v>
      </c>
      <c r="L532" s="651">
        <v>750</v>
      </c>
      <c r="M532" s="651">
        <v>1500</v>
      </c>
      <c r="N532" s="650">
        <v>2</v>
      </c>
      <c r="O532" s="731">
        <v>1</v>
      </c>
      <c r="P532" s="651"/>
      <c r="Q532" s="666">
        <v>0</v>
      </c>
      <c r="R532" s="650"/>
      <c r="S532" s="666">
        <v>0</v>
      </c>
      <c r="T532" s="731"/>
      <c r="U532" s="689">
        <v>0</v>
      </c>
    </row>
    <row r="533" spans="1:21" ht="14.4" customHeight="1" x14ac:dyDescent="0.3">
      <c r="A533" s="649">
        <v>31</v>
      </c>
      <c r="B533" s="650" t="s">
        <v>576</v>
      </c>
      <c r="C533" s="650">
        <v>89301312</v>
      </c>
      <c r="D533" s="729" t="s">
        <v>2873</v>
      </c>
      <c r="E533" s="730" t="s">
        <v>1947</v>
      </c>
      <c r="F533" s="650" t="s">
        <v>1934</v>
      </c>
      <c r="G533" s="650" t="s">
        <v>2049</v>
      </c>
      <c r="H533" s="650" t="s">
        <v>577</v>
      </c>
      <c r="I533" s="650" t="s">
        <v>2064</v>
      </c>
      <c r="J533" s="650" t="s">
        <v>2065</v>
      </c>
      <c r="K533" s="650" t="s">
        <v>2066</v>
      </c>
      <c r="L533" s="651">
        <v>971.25</v>
      </c>
      <c r="M533" s="651">
        <v>971.25</v>
      </c>
      <c r="N533" s="650">
        <v>1</v>
      </c>
      <c r="O533" s="731">
        <v>1</v>
      </c>
      <c r="P533" s="651">
        <v>971.25</v>
      </c>
      <c r="Q533" s="666">
        <v>1</v>
      </c>
      <c r="R533" s="650">
        <v>1</v>
      </c>
      <c r="S533" s="666">
        <v>1</v>
      </c>
      <c r="T533" s="731">
        <v>1</v>
      </c>
      <c r="U533" s="689">
        <v>1</v>
      </c>
    </row>
    <row r="534" spans="1:21" ht="14.4" customHeight="1" x14ac:dyDescent="0.3">
      <c r="A534" s="649">
        <v>31</v>
      </c>
      <c r="B534" s="650" t="s">
        <v>576</v>
      </c>
      <c r="C534" s="650">
        <v>89301312</v>
      </c>
      <c r="D534" s="729" t="s">
        <v>2873</v>
      </c>
      <c r="E534" s="730" t="s">
        <v>1947</v>
      </c>
      <c r="F534" s="650" t="s">
        <v>1934</v>
      </c>
      <c r="G534" s="650" t="s">
        <v>2049</v>
      </c>
      <c r="H534" s="650" t="s">
        <v>577</v>
      </c>
      <c r="I534" s="650" t="s">
        <v>2168</v>
      </c>
      <c r="J534" s="650" t="s">
        <v>2169</v>
      </c>
      <c r="K534" s="650" t="s">
        <v>2170</v>
      </c>
      <c r="L534" s="651">
        <v>350</v>
      </c>
      <c r="M534" s="651">
        <v>1750</v>
      </c>
      <c r="N534" s="650">
        <v>5</v>
      </c>
      <c r="O534" s="731">
        <v>5</v>
      </c>
      <c r="P534" s="651">
        <v>1400</v>
      </c>
      <c r="Q534" s="666">
        <v>0.8</v>
      </c>
      <c r="R534" s="650">
        <v>4</v>
      </c>
      <c r="S534" s="666">
        <v>0.8</v>
      </c>
      <c r="T534" s="731">
        <v>4</v>
      </c>
      <c r="U534" s="689">
        <v>0.8</v>
      </c>
    </row>
    <row r="535" spans="1:21" ht="14.4" customHeight="1" x14ac:dyDescent="0.3">
      <c r="A535" s="649">
        <v>31</v>
      </c>
      <c r="B535" s="650" t="s">
        <v>576</v>
      </c>
      <c r="C535" s="650">
        <v>89301312</v>
      </c>
      <c r="D535" s="729" t="s">
        <v>2873</v>
      </c>
      <c r="E535" s="730" t="s">
        <v>1948</v>
      </c>
      <c r="F535" s="650" t="s">
        <v>1932</v>
      </c>
      <c r="G535" s="650" t="s">
        <v>1965</v>
      </c>
      <c r="H535" s="650" t="s">
        <v>577</v>
      </c>
      <c r="I535" s="650" t="s">
        <v>1268</v>
      </c>
      <c r="J535" s="650" t="s">
        <v>1859</v>
      </c>
      <c r="K535" s="650" t="s">
        <v>1860</v>
      </c>
      <c r="L535" s="651">
        <v>333.31</v>
      </c>
      <c r="M535" s="651">
        <v>333.31</v>
      </c>
      <c r="N535" s="650">
        <v>1</v>
      </c>
      <c r="O535" s="731">
        <v>1</v>
      </c>
      <c r="P535" s="651">
        <v>333.31</v>
      </c>
      <c r="Q535" s="666">
        <v>1</v>
      </c>
      <c r="R535" s="650">
        <v>1</v>
      </c>
      <c r="S535" s="666">
        <v>1</v>
      </c>
      <c r="T535" s="731">
        <v>1</v>
      </c>
      <c r="U535" s="689">
        <v>1</v>
      </c>
    </row>
    <row r="536" spans="1:21" ht="14.4" customHeight="1" x14ac:dyDescent="0.3">
      <c r="A536" s="649">
        <v>31</v>
      </c>
      <c r="B536" s="650" t="s">
        <v>576</v>
      </c>
      <c r="C536" s="650">
        <v>89301312</v>
      </c>
      <c r="D536" s="729" t="s">
        <v>2873</v>
      </c>
      <c r="E536" s="730" t="s">
        <v>1948</v>
      </c>
      <c r="F536" s="650" t="s">
        <v>1932</v>
      </c>
      <c r="G536" s="650" t="s">
        <v>1969</v>
      </c>
      <c r="H536" s="650" t="s">
        <v>1100</v>
      </c>
      <c r="I536" s="650" t="s">
        <v>1309</v>
      </c>
      <c r="J536" s="650" t="s">
        <v>1310</v>
      </c>
      <c r="K536" s="650" t="s">
        <v>1864</v>
      </c>
      <c r="L536" s="651">
        <v>184.22</v>
      </c>
      <c r="M536" s="651">
        <v>184.22</v>
      </c>
      <c r="N536" s="650">
        <v>1</v>
      </c>
      <c r="O536" s="731">
        <v>1</v>
      </c>
      <c r="P536" s="651">
        <v>184.22</v>
      </c>
      <c r="Q536" s="666">
        <v>1</v>
      </c>
      <c r="R536" s="650">
        <v>1</v>
      </c>
      <c r="S536" s="666">
        <v>1</v>
      </c>
      <c r="T536" s="731">
        <v>1</v>
      </c>
      <c r="U536" s="689">
        <v>1</v>
      </c>
    </row>
    <row r="537" spans="1:21" ht="14.4" customHeight="1" x14ac:dyDescent="0.3">
      <c r="A537" s="649">
        <v>31</v>
      </c>
      <c r="B537" s="650" t="s">
        <v>576</v>
      </c>
      <c r="C537" s="650">
        <v>89301312</v>
      </c>
      <c r="D537" s="729" t="s">
        <v>2873</v>
      </c>
      <c r="E537" s="730" t="s">
        <v>1948</v>
      </c>
      <c r="F537" s="650" t="s">
        <v>1932</v>
      </c>
      <c r="G537" s="650" t="s">
        <v>1972</v>
      </c>
      <c r="H537" s="650" t="s">
        <v>1100</v>
      </c>
      <c r="I537" s="650" t="s">
        <v>1313</v>
      </c>
      <c r="J537" s="650" t="s">
        <v>1314</v>
      </c>
      <c r="K537" s="650" t="s">
        <v>1864</v>
      </c>
      <c r="L537" s="651">
        <v>69.86</v>
      </c>
      <c r="M537" s="651">
        <v>489.02</v>
      </c>
      <c r="N537" s="650">
        <v>7</v>
      </c>
      <c r="O537" s="731">
        <v>4</v>
      </c>
      <c r="P537" s="651">
        <v>489.02</v>
      </c>
      <c r="Q537" s="666">
        <v>1</v>
      </c>
      <c r="R537" s="650">
        <v>7</v>
      </c>
      <c r="S537" s="666">
        <v>1</v>
      </c>
      <c r="T537" s="731">
        <v>4</v>
      </c>
      <c r="U537" s="689">
        <v>1</v>
      </c>
    </row>
    <row r="538" spans="1:21" ht="14.4" customHeight="1" x14ac:dyDescent="0.3">
      <c r="A538" s="649">
        <v>31</v>
      </c>
      <c r="B538" s="650" t="s">
        <v>576</v>
      </c>
      <c r="C538" s="650">
        <v>89301312</v>
      </c>
      <c r="D538" s="729" t="s">
        <v>2873</v>
      </c>
      <c r="E538" s="730" t="s">
        <v>1948</v>
      </c>
      <c r="F538" s="650" t="s">
        <v>1932</v>
      </c>
      <c r="G538" s="650" t="s">
        <v>1977</v>
      </c>
      <c r="H538" s="650" t="s">
        <v>577</v>
      </c>
      <c r="I538" s="650" t="s">
        <v>1978</v>
      </c>
      <c r="J538" s="650" t="s">
        <v>1979</v>
      </c>
      <c r="K538" s="650" t="s">
        <v>1980</v>
      </c>
      <c r="L538" s="651">
        <v>84.78</v>
      </c>
      <c r="M538" s="651">
        <v>84.78</v>
      </c>
      <c r="N538" s="650">
        <v>1</v>
      </c>
      <c r="O538" s="731">
        <v>1</v>
      </c>
      <c r="P538" s="651"/>
      <c r="Q538" s="666">
        <v>0</v>
      </c>
      <c r="R538" s="650"/>
      <c r="S538" s="666">
        <v>0</v>
      </c>
      <c r="T538" s="731"/>
      <c r="U538" s="689">
        <v>0</v>
      </c>
    </row>
    <row r="539" spans="1:21" ht="14.4" customHeight="1" x14ac:dyDescent="0.3">
      <c r="A539" s="649">
        <v>31</v>
      </c>
      <c r="B539" s="650" t="s">
        <v>576</v>
      </c>
      <c r="C539" s="650">
        <v>89301312</v>
      </c>
      <c r="D539" s="729" t="s">
        <v>2873</v>
      </c>
      <c r="E539" s="730" t="s">
        <v>1948</v>
      </c>
      <c r="F539" s="650" t="s">
        <v>1932</v>
      </c>
      <c r="G539" s="650" t="s">
        <v>1977</v>
      </c>
      <c r="H539" s="650" t="s">
        <v>577</v>
      </c>
      <c r="I539" s="650" t="s">
        <v>2526</v>
      </c>
      <c r="J539" s="650" t="s">
        <v>2268</v>
      </c>
      <c r="K539" s="650" t="s">
        <v>2527</v>
      </c>
      <c r="L539" s="651">
        <v>37.68</v>
      </c>
      <c r="M539" s="651">
        <v>37.68</v>
      </c>
      <c r="N539" s="650">
        <v>1</v>
      </c>
      <c r="O539" s="731">
        <v>1</v>
      </c>
      <c r="P539" s="651">
        <v>37.68</v>
      </c>
      <c r="Q539" s="666">
        <v>1</v>
      </c>
      <c r="R539" s="650">
        <v>1</v>
      </c>
      <c r="S539" s="666">
        <v>1</v>
      </c>
      <c r="T539" s="731">
        <v>1</v>
      </c>
      <c r="U539" s="689">
        <v>1</v>
      </c>
    </row>
    <row r="540" spans="1:21" ht="14.4" customHeight="1" x14ac:dyDescent="0.3">
      <c r="A540" s="649">
        <v>31</v>
      </c>
      <c r="B540" s="650" t="s">
        <v>576</v>
      </c>
      <c r="C540" s="650">
        <v>89301312</v>
      </c>
      <c r="D540" s="729" t="s">
        <v>2873</v>
      </c>
      <c r="E540" s="730" t="s">
        <v>1948</v>
      </c>
      <c r="F540" s="650" t="s">
        <v>1932</v>
      </c>
      <c r="G540" s="650" t="s">
        <v>2281</v>
      </c>
      <c r="H540" s="650" t="s">
        <v>577</v>
      </c>
      <c r="I540" s="650" t="s">
        <v>999</v>
      </c>
      <c r="J540" s="650" t="s">
        <v>2282</v>
      </c>
      <c r="K540" s="650" t="s">
        <v>2283</v>
      </c>
      <c r="L540" s="651">
        <v>33.36</v>
      </c>
      <c r="M540" s="651">
        <v>100.08</v>
      </c>
      <c r="N540" s="650">
        <v>3</v>
      </c>
      <c r="O540" s="731">
        <v>2</v>
      </c>
      <c r="P540" s="651">
        <v>66.72</v>
      </c>
      <c r="Q540" s="666">
        <v>0.66666666666666663</v>
      </c>
      <c r="R540" s="650">
        <v>2</v>
      </c>
      <c r="S540" s="666">
        <v>0.66666666666666663</v>
      </c>
      <c r="T540" s="731">
        <v>1.5</v>
      </c>
      <c r="U540" s="689">
        <v>0.75</v>
      </c>
    </row>
    <row r="541" spans="1:21" ht="14.4" customHeight="1" x14ac:dyDescent="0.3">
      <c r="A541" s="649">
        <v>31</v>
      </c>
      <c r="B541" s="650" t="s">
        <v>576</v>
      </c>
      <c r="C541" s="650">
        <v>89301312</v>
      </c>
      <c r="D541" s="729" t="s">
        <v>2873</v>
      </c>
      <c r="E541" s="730" t="s">
        <v>1948</v>
      </c>
      <c r="F541" s="650" t="s">
        <v>1932</v>
      </c>
      <c r="G541" s="650" t="s">
        <v>2528</v>
      </c>
      <c r="H541" s="650" t="s">
        <v>577</v>
      </c>
      <c r="I541" s="650" t="s">
        <v>2529</v>
      </c>
      <c r="J541" s="650" t="s">
        <v>2530</v>
      </c>
      <c r="K541" s="650" t="s">
        <v>2531</v>
      </c>
      <c r="L541" s="651">
        <v>86.16</v>
      </c>
      <c r="M541" s="651">
        <v>86.16</v>
      </c>
      <c r="N541" s="650">
        <v>1</v>
      </c>
      <c r="O541" s="731">
        <v>0.5</v>
      </c>
      <c r="P541" s="651">
        <v>86.16</v>
      </c>
      <c r="Q541" s="666">
        <v>1</v>
      </c>
      <c r="R541" s="650">
        <v>1</v>
      </c>
      <c r="S541" s="666">
        <v>1</v>
      </c>
      <c r="T541" s="731">
        <v>0.5</v>
      </c>
      <c r="U541" s="689">
        <v>1</v>
      </c>
    </row>
    <row r="542" spans="1:21" ht="14.4" customHeight="1" x14ac:dyDescent="0.3">
      <c r="A542" s="649">
        <v>31</v>
      </c>
      <c r="B542" s="650" t="s">
        <v>576</v>
      </c>
      <c r="C542" s="650">
        <v>89301312</v>
      </c>
      <c r="D542" s="729" t="s">
        <v>2873</v>
      </c>
      <c r="E542" s="730" t="s">
        <v>1948</v>
      </c>
      <c r="F542" s="650" t="s">
        <v>1932</v>
      </c>
      <c r="G542" s="650" t="s">
        <v>2528</v>
      </c>
      <c r="H542" s="650" t="s">
        <v>577</v>
      </c>
      <c r="I542" s="650" t="s">
        <v>2532</v>
      </c>
      <c r="J542" s="650" t="s">
        <v>2533</v>
      </c>
      <c r="K542" s="650" t="s">
        <v>2534</v>
      </c>
      <c r="L542" s="651">
        <v>86.16</v>
      </c>
      <c r="M542" s="651">
        <v>86.16</v>
      </c>
      <c r="N542" s="650">
        <v>1</v>
      </c>
      <c r="O542" s="731">
        <v>0.5</v>
      </c>
      <c r="P542" s="651">
        <v>86.16</v>
      </c>
      <c r="Q542" s="666">
        <v>1</v>
      </c>
      <c r="R542" s="650">
        <v>1</v>
      </c>
      <c r="S542" s="666">
        <v>1</v>
      </c>
      <c r="T542" s="731">
        <v>0.5</v>
      </c>
      <c r="U542" s="689">
        <v>1</v>
      </c>
    </row>
    <row r="543" spans="1:21" ht="14.4" customHeight="1" x14ac:dyDescent="0.3">
      <c r="A543" s="649">
        <v>31</v>
      </c>
      <c r="B543" s="650" t="s">
        <v>576</v>
      </c>
      <c r="C543" s="650">
        <v>89301312</v>
      </c>
      <c r="D543" s="729" t="s">
        <v>2873</v>
      </c>
      <c r="E543" s="730" t="s">
        <v>1948</v>
      </c>
      <c r="F543" s="650" t="s">
        <v>1932</v>
      </c>
      <c r="G543" s="650" t="s">
        <v>1988</v>
      </c>
      <c r="H543" s="650" t="s">
        <v>577</v>
      </c>
      <c r="I543" s="650" t="s">
        <v>800</v>
      </c>
      <c r="J543" s="650" t="s">
        <v>801</v>
      </c>
      <c r="K543" s="650" t="s">
        <v>2102</v>
      </c>
      <c r="L543" s="651">
        <v>0</v>
      </c>
      <c r="M543" s="651">
        <v>0</v>
      </c>
      <c r="N543" s="650">
        <v>2</v>
      </c>
      <c r="O543" s="731">
        <v>1</v>
      </c>
      <c r="P543" s="651">
        <v>0</v>
      </c>
      <c r="Q543" s="666"/>
      <c r="R543" s="650">
        <v>2</v>
      </c>
      <c r="S543" s="666">
        <v>1</v>
      </c>
      <c r="T543" s="731">
        <v>1</v>
      </c>
      <c r="U543" s="689">
        <v>1</v>
      </c>
    </row>
    <row r="544" spans="1:21" ht="14.4" customHeight="1" x14ac:dyDescent="0.3">
      <c r="A544" s="649">
        <v>31</v>
      </c>
      <c r="B544" s="650" t="s">
        <v>576</v>
      </c>
      <c r="C544" s="650">
        <v>89301312</v>
      </c>
      <c r="D544" s="729" t="s">
        <v>2873</v>
      </c>
      <c r="E544" s="730" t="s">
        <v>1948</v>
      </c>
      <c r="F544" s="650" t="s">
        <v>1932</v>
      </c>
      <c r="G544" s="650" t="s">
        <v>2289</v>
      </c>
      <c r="H544" s="650" t="s">
        <v>577</v>
      </c>
      <c r="I544" s="650" t="s">
        <v>728</v>
      </c>
      <c r="J544" s="650" t="s">
        <v>729</v>
      </c>
      <c r="K544" s="650" t="s">
        <v>2290</v>
      </c>
      <c r="L544" s="651">
        <v>0</v>
      </c>
      <c r="M544" s="651">
        <v>0</v>
      </c>
      <c r="N544" s="650">
        <v>1</v>
      </c>
      <c r="O544" s="731">
        <v>1</v>
      </c>
      <c r="P544" s="651">
        <v>0</v>
      </c>
      <c r="Q544" s="666"/>
      <c r="R544" s="650">
        <v>1</v>
      </c>
      <c r="S544" s="666">
        <v>1</v>
      </c>
      <c r="T544" s="731">
        <v>1</v>
      </c>
      <c r="U544" s="689">
        <v>1</v>
      </c>
    </row>
    <row r="545" spans="1:21" ht="14.4" customHeight="1" x14ac:dyDescent="0.3">
      <c r="A545" s="649">
        <v>31</v>
      </c>
      <c r="B545" s="650" t="s">
        <v>576</v>
      </c>
      <c r="C545" s="650">
        <v>89301312</v>
      </c>
      <c r="D545" s="729" t="s">
        <v>2873</v>
      </c>
      <c r="E545" s="730" t="s">
        <v>1948</v>
      </c>
      <c r="F545" s="650" t="s">
        <v>1932</v>
      </c>
      <c r="G545" s="650" t="s">
        <v>1991</v>
      </c>
      <c r="H545" s="650" t="s">
        <v>1100</v>
      </c>
      <c r="I545" s="650" t="s">
        <v>1323</v>
      </c>
      <c r="J545" s="650" t="s">
        <v>1324</v>
      </c>
      <c r="K545" s="650" t="s">
        <v>1325</v>
      </c>
      <c r="L545" s="651">
        <v>154.01</v>
      </c>
      <c r="M545" s="651">
        <v>3696.24</v>
      </c>
      <c r="N545" s="650">
        <v>24</v>
      </c>
      <c r="O545" s="731">
        <v>10</v>
      </c>
      <c r="P545" s="651">
        <v>2926.1899999999996</v>
      </c>
      <c r="Q545" s="666">
        <v>0.79166666666666663</v>
      </c>
      <c r="R545" s="650">
        <v>19</v>
      </c>
      <c r="S545" s="666">
        <v>0.79166666666666663</v>
      </c>
      <c r="T545" s="731">
        <v>7</v>
      </c>
      <c r="U545" s="689">
        <v>0.7</v>
      </c>
    </row>
    <row r="546" spans="1:21" ht="14.4" customHeight="1" x14ac:dyDescent="0.3">
      <c r="A546" s="649">
        <v>31</v>
      </c>
      <c r="B546" s="650" t="s">
        <v>576</v>
      </c>
      <c r="C546" s="650">
        <v>89301312</v>
      </c>
      <c r="D546" s="729" t="s">
        <v>2873</v>
      </c>
      <c r="E546" s="730" t="s">
        <v>1948</v>
      </c>
      <c r="F546" s="650" t="s">
        <v>1932</v>
      </c>
      <c r="G546" s="650" t="s">
        <v>1991</v>
      </c>
      <c r="H546" s="650" t="s">
        <v>577</v>
      </c>
      <c r="I546" s="650" t="s">
        <v>2259</v>
      </c>
      <c r="J546" s="650" t="s">
        <v>1324</v>
      </c>
      <c r="K546" s="650" t="s">
        <v>1325</v>
      </c>
      <c r="L546" s="651">
        <v>154.01</v>
      </c>
      <c r="M546" s="651">
        <v>308.02</v>
      </c>
      <c r="N546" s="650">
        <v>2</v>
      </c>
      <c r="O546" s="731">
        <v>1</v>
      </c>
      <c r="P546" s="651">
        <v>308.02</v>
      </c>
      <c r="Q546" s="666">
        <v>1</v>
      </c>
      <c r="R546" s="650">
        <v>2</v>
      </c>
      <c r="S546" s="666">
        <v>1</v>
      </c>
      <c r="T546" s="731">
        <v>1</v>
      </c>
      <c r="U546" s="689">
        <v>1</v>
      </c>
    </row>
    <row r="547" spans="1:21" ht="14.4" customHeight="1" x14ac:dyDescent="0.3">
      <c r="A547" s="649">
        <v>31</v>
      </c>
      <c r="B547" s="650" t="s">
        <v>576</v>
      </c>
      <c r="C547" s="650">
        <v>89301312</v>
      </c>
      <c r="D547" s="729" t="s">
        <v>2873</v>
      </c>
      <c r="E547" s="730" t="s">
        <v>1948</v>
      </c>
      <c r="F547" s="650" t="s">
        <v>1932</v>
      </c>
      <c r="G547" s="650" t="s">
        <v>1959</v>
      </c>
      <c r="H547" s="650" t="s">
        <v>1100</v>
      </c>
      <c r="I547" s="650" t="s">
        <v>1191</v>
      </c>
      <c r="J547" s="650" t="s">
        <v>1192</v>
      </c>
      <c r="K547" s="650" t="s">
        <v>1193</v>
      </c>
      <c r="L547" s="651">
        <v>468.96</v>
      </c>
      <c r="M547" s="651">
        <v>468.96</v>
      </c>
      <c r="N547" s="650">
        <v>1</v>
      </c>
      <c r="O547" s="731">
        <v>1</v>
      </c>
      <c r="P547" s="651">
        <v>468.96</v>
      </c>
      <c r="Q547" s="666">
        <v>1</v>
      </c>
      <c r="R547" s="650">
        <v>1</v>
      </c>
      <c r="S547" s="666">
        <v>1</v>
      </c>
      <c r="T547" s="731">
        <v>1</v>
      </c>
      <c r="U547" s="689">
        <v>1</v>
      </c>
    </row>
    <row r="548" spans="1:21" ht="14.4" customHeight="1" x14ac:dyDescent="0.3">
      <c r="A548" s="649">
        <v>31</v>
      </c>
      <c r="B548" s="650" t="s">
        <v>576</v>
      </c>
      <c r="C548" s="650">
        <v>89301312</v>
      </c>
      <c r="D548" s="729" t="s">
        <v>2873</v>
      </c>
      <c r="E548" s="730" t="s">
        <v>1948</v>
      </c>
      <c r="F548" s="650" t="s">
        <v>1932</v>
      </c>
      <c r="G548" s="650" t="s">
        <v>1959</v>
      </c>
      <c r="H548" s="650" t="s">
        <v>1100</v>
      </c>
      <c r="I548" s="650" t="s">
        <v>1195</v>
      </c>
      <c r="J548" s="650" t="s">
        <v>1192</v>
      </c>
      <c r="K548" s="650" t="s">
        <v>1196</v>
      </c>
      <c r="L548" s="651">
        <v>625.29</v>
      </c>
      <c r="M548" s="651">
        <v>15632.249999999996</v>
      </c>
      <c r="N548" s="650">
        <v>25</v>
      </c>
      <c r="O548" s="731">
        <v>11.5</v>
      </c>
      <c r="P548" s="651">
        <v>13756.379999999997</v>
      </c>
      <c r="Q548" s="666">
        <v>0.88</v>
      </c>
      <c r="R548" s="650">
        <v>22</v>
      </c>
      <c r="S548" s="666">
        <v>0.88</v>
      </c>
      <c r="T548" s="731">
        <v>9.5</v>
      </c>
      <c r="U548" s="689">
        <v>0.82608695652173914</v>
      </c>
    </row>
    <row r="549" spans="1:21" ht="14.4" customHeight="1" x14ac:dyDescent="0.3">
      <c r="A549" s="649">
        <v>31</v>
      </c>
      <c r="B549" s="650" t="s">
        <v>576</v>
      </c>
      <c r="C549" s="650">
        <v>89301312</v>
      </c>
      <c r="D549" s="729" t="s">
        <v>2873</v>
      </c>
      <c r="E549" s="730" t="s">
        <v>1948</v>
      </c>
      <c r="F549" s="650" t="s">
        <v>1932</v>
      </c>
      <c r="G549" s="650" t="s">
        <v>1959</v>
      </c>
      <c r="H549" s="650" t="s">
        <v>1100</v>
      </c>
      <c r="I549" s="650" t="s">
        <v>1638</v>
      </c>
      <c r="J549" s="650" t="s">
        <v>1192</v>
      </c>
      <c r="K549" s="650" t="s">
        <v>1639</v>
      </c>
      <c r="L549" s="651">
        <v>937.93</v>
      </c>
      <c r="M549" s="651">
        <v>4689.6499999999996</v>
      </c>
      <c r="N549" s="650">
        <v>5</v>
      </c>
      <c r="O549" s="731">
        <v>3.5</v>
      </c>
      <c r="P549" s="651">
        <v>4689.6499999999996</v>
      </c>
      <c r="Q549" s="666">
        <v>1</v>
      </c>
      <c r="R549" s="650">
        <v>5</v>
      </c>
      <c r="S549" s="666">
        <v>1</v>
      </c>
      <c r="T549" s="731">
        <v>3.5</v>
      </c>
      <c r="U549" s="689">
        <v>1</v>
      </c>
    </row>
    <row r="550" spans="1:21" ht="14.4" customHeight="1" x14ac:dyDescent="0.3">
      <c r="A550" s="649">
        <v>31</v>
      </c>
      <c r="B550" s="650" t="s">
        <v>576</v>
      </c>
      <c r="C550" s="650">
        <v>89301312</v>
      </c>
      <c r="D550" s="729" t="s">
        <v>2873</v>
      </c>
      <c r="E550" s="730" t="s">
        <v>1948</v>
      </c>
      <c r="F550" s="650" t="s">
        <v>1932</v>
      </c>
      <c r="G550" s="650" t="s">
        <v>1997</v>
      </c>
      <c r="H550" s="650" t="s">
        <v>1100</v>
      </c>
      <c r="I550" s="650" t="s">
        <v>1160</v>
      </c>
      <c r="J550" s="650" t="s">
        <v>1103</v>
      </c>
      <c r="K550" s="650" t="s">
        <v>1878</v>
      </c>
      <c r="L550" s="651">
        <v>48.31</v>
      </c>
      <c r="M550" s="651">
        <v>96.62</v>
      </c>
      <c r="N550" s="650">
        <v>2</v>
      </c>
      <c r="O550" s="731">
        <v>2</v>
      </c>
      <c r="P550" s="651">
        <v>48.31</v>
      </c>
      <c r="Q550" s="666">
        <v>0.5</v>
      </c>
      <c r="R550" s="650">
        <v>1</v>
      </c>
      <c r="S550" s="666">
        <v>0.5</v>
      </c>
      <c r="T550" s="731">
        <v>1</v>
      </c>
      <c r="U550" s="689">
        <v>0.5</v>
      </c>
    </row>
    <row r="551" spans="1:21" ht="14.4" customHeight="1" x14ac:dyDescent="0.3">
      <c r="A551" s="649">
        <v>31</v>
      </c>
      <c r="B551" s="650" t="s">
        <v>576</v>
      </c>
      <c r="C551" s="650">
        <v>89301312</v>
      </c>
      <c r="D551" s="729" t="s">
        <v>2873</v>
      </c>
      <c r="E551" s="730" t="s">
        <v>1948</v>
      </c>
      <c r="F551" s="650" t="s">
        <v>1932</v>
      </c>
      <c r="G551" s="650" t="s">
        <v>1997</v>
      </c>
      <c r="H551" s="650" t="s">
        <v>1100</v>
      </c>
      <c r="I551" s="650" t="s">
        <v>1102</v>
      </c>
      <c r="J551" s="650" t="s">
        <v>1103</v>
      </c>
      <c r="K551" s="650" t="s">
        <v>1879</v>
      </c>
      <c r="L551" s="651">
        <v>96.63</v>
      </c>
      <c r="M551" s="651">
        <v>289.89</v>
      </c>
      <c r="N551" s="650">
        <v>3</v>
      </c>
      <c r="O551" s="731">
        <v>2</v>
      </c>
      <c r="P551" s="651">
        <v>193.26</v>
      </c>
      <c r="Q551" s="666">
        <v>0.66666666666666663</v>
      </c>
      <c r="R551" s="650">
        <v>2</v>
      </c>
      <c r="S551" s="666">
        <v>0.66666666666666663</v>
      </c>
      <c r="T551" s="731">
        <v>1.5</v>
      </c>
      <c r="U551" s="689">
        <v>0.75</v>
      </c>
    </row>
    <row r="552" spans="1:21" ht="14.4" customHeight="1" x14ac:dyDescent="0.3">
      <c r="A552" s="649">
        <v>31</v>
      </c>
      <c r="B552" s="650" t="s">
        <v>576</v>
      </c>
      <c r="C552" s="650">
        <v>89301312</v>
      </c>
      <c r="D552" s="729" t="s">
        <v>2873</v>
      </c>
      <c r="E552" s="730" t="s">
        <v>1948</v>
      </c>
      <c r="F552" s="650" t="s">
        <v>1932</v>
      </c>
      <c r="G552" s="650" t="s">
        <v>2535</v>
      </c>
      <c r="H552" s="650" t="s">
        <v>1100</v>
      </c>
      <c r="I552" s="650" t="s">
        <v>2536</v>
      </c>
      <c r="J552" s="650" t="s">
        <v>2537</v>
      </c>
      <c r="K552" s="650" t="s">
        <v>2538</v>
      </c>
      <c r="L552" s="651">
        <v>69.86</v>
      </c>
      <c r="M552" s="651">
        <v>349.29999999999995</v>
      </c>
      <c r="N552" s="650">
        <v>5</v>
      </c>
      <c r="O552" s="731">
        <v>3</v>
      </c>
      <c r="P552" s="651">
        <v>209.57999999999998</v>
      </c>
      <c r="Q552" s="666">
        <v>0.6</v>
      </c>
      <c r="R552" s="650">
        <v>3</v>
      </c>
      <c r="S552" s="666">
        <v>0.6</v>
      </c>
      <c r="T552" s="731">
        <v>2</v>
      </c>
      <c r="U552" s="689">
        <v>0.66666666666666663</v>
      </c>
    </row>
    <row r="553" spans="1:21" ht="14.4" customHeight="1" x14ac:dyDescent="0.3">
      <c r="A553" s="649">
        <v>31</v>
      </c>
      <c r="B553" s="650" t="s">
        <v>576</v>
      </c>
      <c r="C553" s="650">
        <v>89301312</v>
      </c>
      <c r="D553" s="729" t="s">
        <v>2873</v>
      </c>
      <c r="E553" s="730" t="s">
        <v>1948</v>
      </c>
      <c r="F553" s="650" t="s">
        <v>1932</v>
      </c>
      <c r="G553" s="650" t="s">
        <v>2014</v>
      </c>
      <c r="H553" s="650" t="s">
        <v>577</v>
      </c>
      <c r="I553" s="650" t="s">
        <v>705</v>
      </c>
      <c r="J553" s="650" t="s">
        <v>2015</v>
      </c>
      <c r="K553" s="650" t="s">
        <v>2016</v>
      </c>
      <c r="L553" s="651">
        <v>0</v>
      </c>
      <c r="M553" s="651">
        <v>0</v>
      </c>
      <c r="N553" s="650">
        <v>5</v>
      </c>
      <c r="O553" s="731">
        <v>4</v>
      </c>
      <c r="P553" s="651">
        <v>0</v>
      </c>
      <c r="Q553" s="666"/>
      <c r="R553" s="650">
        <v>3</v>
      </c>
      <c r="S553" s="666">
        <v>0.6</v>
      </c>
      <c r="T553" s="731">
        <v>3</v>
      </c>
      <c r="U553" s="689">
        <v>0.75</v>
      </c>
    </row>
    <row r="554" spans="1:21" ht="14.4" customHeight="1" x14ac:dyDescent="0.3">
      <c r="A554" s="649">
        <v>31</v>
      </c>
      <c r="B554" s="650" t="s">
        <v>576</v>
      </c>
      <c r="C554" s="650">
        <v>89301312</v>
      </c>
      <c r="D554" s="729" t="s">
        <v>2873</v>
      </c>
      <c r="E554" s="730" t="s">
        <v>1948</v>
      </c>
      <c r="F554" s="650" t="s">
        <v>1932</v>
      </c>
      <c r="G554" s="650" t="s">
        <v>2322</v>
      </c>
      <c r="H554" s="650" t="s">
        <v>577</v>
      </c>
      <c r="I554" s="650" t="s">
        <v>2323</v>
      </c>
      <c r="J554" s="650" t="s">
        <v>2324</v>
      </c>
      <c r="K554" s="650" t="s">
        <v>2325</v>
      </c>
      <c r="L554" s="651">
        <v>472.71</v>
      </c>
      <c r="M554" s="651">
        <v>472.71</v>
      </c>
      <c r="N554" s="650">
        <v>1</v>
      </c>
      <c r="O554" s="731">
        <v>1</v>
      </c>
      <c r="P554" s="651"/>
      <c r="Q554" s="666">
        <v>0</v>
      </c>
      <c r="R554" s="650"/>
      <c r="S554" s="666">
        <v>0</v>
      </c>
      <c r="T554" s="731"/>
      <c r="U554" s="689">
        <v>0</v>
      </c>
    </row>
    <row r="555" spans="1:21" ht="14.4" customHeight="1" x14ac:dyDescent="0.3">
      <c r="A555" s="649">
        <v>31</v>
      </c>
      <c r="B555" s="650" t="s">
        <v>576</v>
      </c>
      <c r="C555" s="650">
        <v>89301312</v>
      </c>
      <c r="D555" s="729" t="s">
        <v>2873</v>
      </c>
      <c r="E555" s="730" t="s">
        <v>1948</v>
      </c>
      <c r="F555" s="650" t="s">
        <v>1932</v>
      </c>
      <c r="G555" s="650" t="s">
        <v>2021</v>
      </c>
      <c r="H555" s="650" t="s">
        <v>1100</v>
      </c>
      <c r="I555" s="650" t="s">
        <v>2028</v>
      </c>
      <c r="J555" s="650" t="s">
        <v>1130</v>
      </c>
      <c r="K555" s="650" t="s">
        <v>2024</v>
      </c>
      <c r="L555" s="651">
        <v>98.23</v>
      </c>
      <c r="M555" s="651">
        <v>392.92</v>
      </c>
      <c r="N555" s="650">
        <v>4</v>
      </c>
      <c r="O555" s="731">
        <v>4</v>
      </c>
      <c r="P555" s="651">
        <v>196.46</v>
      </c>
      <c r="Q555" s="666">
        <v>0.5</v>
      </c>
      <c r="R555" s="650">
        <v>2</v>
      </c>
      <c r="S555" s="666">
        <v>0.5</v>
      </c>
      <c r="T555" s="731">
        <v>2</v>
      </c>
      <c r="U555" s="689">
        <v>0.5</v>
      </c>
    </row>
    <row r="556" spans="1:21" ht="14.4" customHeight="1" x14ac:dyDescent="0.3">
      <c r="A556" s="649">
        <v>31</v>
      </c>
      <c r="B556" s="650" t="s">
        <v>576</v>
      </c>
      <c r="C556" s="650">
        <v>89301312</v>
      </c>
      <c r="D556" s="729" t="s">
        <v>2873</v>
      </c>
      <c r="E556" s="730" t="s">
        <v>1948</v>
      </c>
      <c r="F556" s="650" t="s">
        <v>1932</v>
      </c>
      <c r="G556" s="650" t="s">
        <v>2539</v>
      </c>
      <c r="H556" s="650" t="s">
        <v>577</v>
      </c>
      <c r="I556" s="650" t="s">
        <v>2540</v>
      </c>
      <c r="J556" s="650" t="s">
        <v>2541</v>
      </c>
      <c r="K556" s="650" t="s">
        <v>2542</v>
      </c>
      <c r="L556" s="651">
        <v>0</v>
      </c>
      <c r="M556" s="651">
        <v>0</v>
      </c>
      <c r="N556" s="650">
        <v>3</v>
      </c>
      <c r="O556" s="731">
        <v>1</v>
      </c>
      <c r="P556" s="651">
        <v>0</v>
      </c>
      <c r="Q556" s="666"/>
      <c r="R556" s="650">
        <v>3</v>
      </c>
      <c r="S556" s="666">
        <v>1</v>
      </c>
      <c r="T556" s="731">
        <v>1</v>
      </c>
      <c r="U556" s="689">
        <v>1</v>
      </c>
    </row>
    <row r="557" spans="1:21" ht="14.4" customHeight="1" x14ac:dyDescent="0.3">
      <c r="A557" s="649">
        <v>31</v>
      </c>
      <c r="B557" s="650" t="s">
        <v>576</v>
      </c>
      <c r="C557" s="650">
        <v>89301312</v>
      </c>
      <c r="D557" s="729" t="s">
        <v>2873</v>
      </c>
      <c r="E557" s="730" t="s">
        <v>1948</v>
      </c>
      <c r="F557" s="650" t="s">
        <v>1934</v>
      </c>
      <c r="G557" s="650" t="s">
        <v>2029</v>
      </c>
      <c r="H557" s="650" t="s">
        <v>577</v>
      </c>
      <c r="I557" s="650" t="s">
        <v>2030</v>
      </c>
      <c r="J557" s="650" t="s">
        <v>2033</v>
      </c>
      <c r="K557" s="650" t="s">
        <v>2034</v>
      </c>
      <c r="L557" s="651">
        <v>410</v>
      </c>
      <c r="M557" s="651">
        <v>820</v>
      </c>
      <c r="N557" s="650">
        <v>2</v>
      </c>
      <c r="O557" s="731">
        <v>1</v>
      </c>
      <c r="P557" s="651">
        <v>820</v>
      </c>
      <c r="Q557" s="666">
        <v>1</v>
      </c>
      <c r="R557" s="650">
        <v>2</v>
      </c>
      <c r="S557" s="666">
        <v>1</v>
      </c>
      <c r="T557" s="731">
        <v>1</v>
      </c>
      <c r="U557" s="689">
        <v>1</v>
      </c>
    </row>
    <row r="558" spans="1:21" ht="14.4" customHeight="1" x14ac:dyDescent="0.3">
      <c r="A558" s="649">
        <v>31</v>
      </c>
      <c r="B558" s="650" t="s">
        <v>576</v>
      </c>
      <c r="C558" s="650">
        <v>89301312</v>
      </c>
      <c r="D558" s="729" t="s">
        <v>2873</v>
      </c>
      <c r="E558" s="730" t="s">
        <v>1948</v>
      </c>
      <c r="F558" s="650" t="s">
        <v>1934</v>
      </c>
      <c r="G558" s="650" t="s">
        <v>2543</v>
      </c>
      <c r="H558" s="650" t="s">
        <v>577</v>
      </c>
      <c r="I558" s="650" t="s">
        <v>2544</v>
      </c>
      <c r="J558" s="650" t="s">
        <v>2545</v>
      </c>
      <c r="K558" s="650" t="s">
        <v>2546</v>
      </c>
      <c r="L558" s="651">
        <v>0</v>
      </c>
      <c r="M558" s="651">
        <v>0</v>
      </c>
      <c r="N558" s="650">
        <v>1</v>
      </c>
      <c r="O558" s="731">
        <v>1</v>
      </c>
      <c r="P558" s="651"/>
      <c r="Q558" s="666"/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31</v>
      </c>
      <c r="B559" s="650" t="s">
        <v>576</v>
      </c>
      <c r="C559" s="650">
        <v>89301312</v>
      </c>
      <c r="D559" s="729" t="s">
        <v>2873</v>
      </c>
      <c r="E559" s="730" t="s">
        <v>1948</v>
      </c>
      <c r="F559" s="650" t="s">
        <v>1934</v>
      </c>
      <c r="G559" s="650" t="s">
        <v>2038</v>
      </c>
      <c r="H559" s="650" t="s">
        <v>577</v>
      </c>
      <c r="I559" s="650" t="s">
        <v>2039</v>
      </c>
      <c r="J559" s="650" t="s">
        <v>2040</v>
      </c>
      <c r="K559" s="650" t="s">
        <v>2041</v>
      </c>
      <c r="L559" s="651">
        <v>35.75</v>
      </c>
      <c r="M559" s="651">
        <v>71.5</v>
      </c>
      <c r="N559" s="650">
        <v>2</v>
      </c>
      <c r="O559" s="731">
        <v>2</v>
      </c>
      <c r="P559" s="651">
        <v>71.5</v>
      </c>
      <c r="Q559" s="666">
        <v>1</v>
      </c>
      <c r="R559" s="650">
        <v>2</v>
      </c>
      <c r="S559" s="666">
        <v>1</v>
      </c>
      <c r="T559" s="731">
        <v>2</v>
      </c>
      <c r="U559" s="689">
        <v>1</v>
      </c>
    </row>
    <row r="560" spans="1:21" ht="14.4" customHeight="1" x14ac:dyDescent="0.3">
      <c r="A560" s="649">
        <v>31</v>
      </c>
      <c r="B560" s="650" t="s">
        <v>576</v>
      </c>
      <c r="C560" s="650">
        <v>89301312</v>
      </c>
      <c r="D560" s="729" t="s">
        <v>2873</v>
      </c>
      <c r="E560" s="730" t="s">
        <v>1948</v>
      </c>
      <c r="F560" s="650" t="s">
        <v>1934</v>
      </c>
      <c r="G560" s="650" t="s">
        <v>2038</v>
      </c>
      <c r="H560" s="650" t="s">
        <v>577</v>
      </c>
      <c r="I560" s="650" t="s">
        <v>2336</v>
      </c>
      <c r="J560" s="650" t="s">
        <v>2334</v>
      </c>
      <c r="K560" s="650" t="s">
        <v>2337</v>
      </c>
      <c r="L560" s="651">
        <v>30.99</v>
      </c>
      <c r="M560" s="651">
        <v>30.99</v>
      </c>
      <c r="N560" s="650">
        <v>1</v>
      </c>
      <c r="O560" s="731">
        <v>1</v>
      </c>
      <c r="P560" s="651">
        <v>30.99</v>
      </c>
      <c r="Q560" s="666">
        <v>1</v>
      </c>
      <c r="R560" s="650">
        <v>1</v>
      </c>
      <c r="S560" s="666">
        <v>1</v>
      </c>
      <c r="T560" s="731">
        <v>1</v>
      </c>
      <c r="U560" s="689">
        <v>1</v>
      </c>
    </row>
    <row r="561" spans="1:21" ht="14.4" customHeight="1" x14ac:dyDescent="0.3">
      <c r="A561" s="649">
        <v>31</v>
      </c>
      <c r="B561" s="650" t="s">
        <v>576</v>
      </c>
      <c r="C561" s="650">
        <v>89301312</v>
      </c>
      <c r="D561" s="729" t="s">
        <v>2873</v>
      </c>
      <c r="E561" s="730" t="s">
        <v>1948</v>
      </c>
      <c r="F561" s="650" t="s">
        <v>1934</v>
      </c>
      <c r="G561" s="650" t="s">
        <v>2038</v>
      </c>
      <c r="H561" s="650" t="s">
        <v>577</v>
      </c>
      <c r="I561" s="650" t="s">
        <v>2338</v>
      </c>
      <c r="J561" s="650" t="s">
        <v>2334</v>
      </c>
      <c r="K561" s="650" t="s">
        <v>2339</v>
      </c>
      <c r="L561" s="651">
        <v>24.77</v>
      </c>
      <c r="M561" s="651">
        <v>74.31</v>
      </c>
      <c r="N561" s="650">
        <v>3</v>
      </c>
      <c r="O561" s="731">
        <v>3</v>
      </c>
      <c r="P561" s="651">
        <v>74.31</v>
      </c>
      <c r="Q561" s="666">
        <v>1</v>
      </c>
      <c r="R561" s="650">
        <v>3</v>
      </c>
      <c r="S561" s="666">
        <v>1</v>
      </c>
      <c r="T561" s="731">
        <v>3</v>
      </c>
      <c r="U561" s="689">
        <v>1</v>
      </c>
    </row>
    <row r="562" spans="1:21" ht="14.4" customHeight="1" x14ac:dyDescent="0.3">
      <c r="A562" s="649">
        <v>31</v>
      </c>
      <c r="B562" s="650" t="s">
        <v>576</v>
      </c>
      <c r="C562" s="650">
        <v>89301312</v>
      </c>
      <c r="D562" s="729" t="s">
        <v>2873</v>
      </c>
      <c r="E562" s="730" t="s">
        <v>1948</v>
      </c>
      <c r="F562" s="650" t="s">
        <v>1934</v>
      </c>
      <c r="G562" s="650" t="s">
        <v>2042</v>
      </c>
      <c r="H562" s="650" t="s">
        <v>577</v>
      </c>
      <c r="I562" s="650" t="s">
        <v>2043</v>
      </c>
      <c r="J562" s="650" t="s">
        <v>2044</v>
      </c>
      <c r="K562" s="650" t="s">
        <v>2045</v>
      </c>
      <c r="L562" s="651">
        <v>260</v>
      </c>
      <c r="M562" s="651">
        <v>520</v>
      </c>
      <c r="N562" s="650">
        <v>2</v>
      </c>
      <c r="O562" s="731">
        <v>1</v>
      </c>
      <c r="P562" s="651">
        <v>520</v>
      </c>
      <c r="Q562" s="666">
        <v>1</v>
      </c>
      <c r="R562" s="650">
        <v>2</v>
      </c>
      <c r="S562" s="666">
        <v>1</v>
      </c>
      <c r="T562" s="731">
        <v>1</v>
      </c>
      <c r="U562" s="689">
        <v>1</v>
      </c>
    </row>
    <row r="563" spans="1:21" ht="14.4" customHeight="1" x14ac:dyDescent="0.3">
      <c r="A563" s="649">
        <v>31</v>
      </c>
      <c r="B563" s="650" t="s">
        <v>576</v>
      </c>
      <c r="C563" s="650">
        <v>89301312</v>
      </c>
      <c r="D563" s="729" t="s">
        <v>2873</v>
      </c>
      <c r="E563" s="730" t="s">
        <v>1948</v>
      </c>
      <c r="F563" s="650" t="s">
        <v>1934</v>
      </c>
      <c r="G563" s="650" t="s">
        <v>2042</v>
      </c>
      <c r="H563" s="650" t="s">
        <v>577</v>
      </c>
      <c r="I563" s="650" t="s">
        <v>2046</v>
      </c>
      <c r="J563" s="650" t="s">
        <v>2047</v>
      </c>
      <c r="K563" s="650" t="s">
        <v>2048</v>
      </c>
      <c r="L563" s="651">
        <v>200</v>
      </c>
      <c r="M563" s="651">
        <v>400</v>
      </c>
      <c r="N563" s="650">
        <v>2</v>
      </c>
      <c r="O563" s="731">
        <v>1</v>
      </c>
      <c r="P563" s="651">
        <v>400</v>
      </c>
      <c r="Q563" s="666">
        <v>1</v>
      </c>
      <c r="R563" s="650">
        <v>2</v>
      </c>
      <c r="S563" s="666">
        <v>1</v>
      </c>
      <c r="T563" s="731">
        <v>1</v>
      </c>
      <c r="U563" s="689">
        <v>1</v>
      </c>
    </row>
    <row r="564" spans="1:21" ht="14.4" customHeight="1" x14ac:dyDescent="0.3">
      <c r="A564" s="649">
        <v>31</v>
      </c>
      <c r="B564" s="650" t="s">
        <v>576</v>
      </c>
      <c r="C564" s="650">
        <v>89301312</v>
      </c>
      <c r="D564" s="729" t="s">
        <v>2873</v>
      </c>
      <c r="E564" s="730" t="s">
        <v>1948</v>
      </c>
      <c r="F564" s="650" t="s">
        <v>1934</v>
      </c>
      <c r="G564" s="650" t="s">
        <v>2049</v>
      </c>
      <c r="H564" s="650" t="s">
        <v>577</v>
      </c>
      <c r="I564" s="650" t="s">
        <v>2053</v>
      </c>
      <c r="J564" s="650" t="s">
        <v>2054</v>
      </c>
      <c r="K564" s="650" t="s">
        <v>2055</v>
      </c>
      <c r="L564" s="651">
        <v>199.5</v>
      </c>
      <c r="M564" s="651">
        <v>199.5</v>
      </c>
      <c r="N564" s="650">
        <v>1</v>
      </c>
      <c r="O564" s="731">
        <v>1</v>
      </c>
      <c r="P564" s="651">
        <v>199.5</v>
      </c>
      <c r="Q564" s="666">
        <v>1</v>
      </c>
      <c r="R564" s="650">
        <v>1</v>
      </c>
      <c r="S564" s="666">
        <v>1</v>
      </c>
      <c r="T564" s="731">
        <v>1</v>
      </c>
      <c r="U564" s="689">
        <v>1</v>
      </c>
    </row>
    <row r="565" spans="1:21" ht="14.4" customHeight="1" x14ac:dyDescent="0.3">
      <c r="A565" s="649">
        <v>31</v>
      </c>
      <c r="B565" s="650" t="s">
        <v>576</v>
      </c>
      <c r="C565" s="650">
        <v>89301312</v>
      </c>
      <c r="D565" s="729" t="s">
        <v>2873</v>
      </c>
      <c r="E565" s="730" t="s">
        <v>1948</v>
      </c>
      <c r="F565" s="650" t="s">
        <v>1934</v>
      </c>
      <c r="G565" s="650" t="s">
        <v>2049</v>
      </c>
      <c r="H565" s="650" t="s">
        <v>577</v>
      </c>
      <c r="I565" s="650" t="s">
        <v>2056</v>
      </c>
      <c r="J565" s="650" t="s">
        <v>2057</v>
      </c>
      <c r="K565" s="650" t="s">
        <v>2058</v>
      </c>
      <c r="L565" s="651">
        <v>492.18</v>
      </c>
      <c r="M565" s="651">
        <v>492.18</v>
      </c>
      <c r="N565" s="650">
        <v>1</v>
      </c>
      <c r="O565" s="731">
        <v>1</v>
      </c>
      <c r="P565" s="651">
        <v>492.18</v>
      </c>
      <c r="Q565" s="666">
        <v>1</v>
      </c>
      <c r="R565" s="650">
        <v>1</v>
      </c>
      <c r="S565" s="666">
        <v>1</v>
      </c>
      <c r="T565" s="731">
        <v>1</v>
      </c>
      <c r="U565" s="689">
        <v>1</v>
      </c>
    </row>
    <row r="566" spans="1:21" ht="14.4" customHeight="1" x14ac:dyDescent="0.3">
      <c r="A566" s="649">
        <v>31</v>
      </c>
      <c r="B566" s="650" t="s">
        <v>576</v>
      </c>
      <c r="C566" s="650">
        <v>89301312</v>
      </c>
      <c r="D566" s="729" t="s">
        <v>2873</v>
      </c>
      <c r="E566" s="730" t="s">
        <v>1948</v>
      </c>
      <c r="F566" s="650" t="s">
        <v>1934</v>
      </c>
      <c r="G566" s="650" t="s">
        <v>2049</v>
      </c>
      <c r="H566" s="650" t="s">
        <v>577</v>
      </c>
      <c r="I566" s="650" t="s">
        <v>2111</v>
      </c>
      <c r="J566" s="650" t="s">
        <v>2112</v>
      </c>
      <c r="K566" s="650" t="s">
        <v>2113</v>
      </c>
      <c r="L566" s="651">
        <v>320.25</v>
      </c>
      <c r="M566" s="651">
        <v>640.5</v>
      </c>
      <c r="N566" s="650">
        <v>2</v>
      </c>
      <c r="O566" s="731">
        <v>2</v>
      </c>
      <c r="P566" s="651">
        <v>640.5</v>
      </c>
      <c r="Q566" s="666">
        <v>1</v>
      </c>
      <c r="R566" s="650">
        <v>2</v>
      </c>
      <c r="S566" s="666">
        <v>1</v>
      </c>
      <c r="T566" s="731">
        <v>2</v>
      </c>
      <c r="U566" s="689">
        <v>1</v>
      </c>
    </row>
    <row r="567" spans="1:21" ht="14.4" customHeight="1" x14ac:dyDescent="0.3">
      <c r="A567" s="649">
        <v>31</v>
      </c>
      <c r="B567" s="650" t="s">
        <v>576</v>
      </c>
      <c r="C567" s="650">
        <v>89301312</v>
      </c>
      <c r="D567" s="729" t="s">
        <v>2873</v>
      </c>
      <c r="E567" s="730" t="s">
        <v>1948</v>
      </c>
      <c r="F567" s="650" t="s">
        <v>1934</v>
      </c>
      <c r="G567" s="650" t="s">
        <v>2049</v>
      </c>
      <c r="H567" s="650" t="s">
        <v>577</v>
      </c>
      <c r="I567" s="650" t="s">
        <v>2349</v>
      </c>
      <c r="J567" s="650" t="s">
        <v>2350</v>
      </c>
      <c r="K567" s="650" t="s">
        <v>2351</v>
      </c>
      <c r="L567" s="651">
        <v>1575</v>
      </c>
      <c r="M567" s="651">
        <v>1575</v>
      </c>
      <c r="N567" s="650">
        <v>1</v>
      </c>
      <c r="O567" s="731">
        <v>1</v>
      </c>
      <c r="P567" s="651">
        <v>1575</v>
      </c>
      <c r="Q567" s="666">
        <v>1</v>
      </c>
      <c r="R567" s="650">
        <v>1</v>
      </c>
      <c r="S567" s="666">
        <v>1</v>
      </c>
      <c r="T567" s="731">
        <v>1</v>
      </c>
      <c r="U567" s="689">
        <v>1</v>
      </c>
    </row>
    <row r="568" spans="1:21" ht="14.4" customHeight="1" x14ac:dyDescent="0.3">
      <c r="A568" s="649">
        <v>31</v>
      </c>
      <c r="B568" s="650" t="s">
        <v>576</v>
      </c>
      <c r="C568" s="650">
        <v>89301312</v>
      </c>
      <c r="D568" s="729" t="s">
        <v>2873</v>
      </c>
      <c r="E568" s="730" t="s">
        <v>1948</v>
      </c>
      <c r="F568" s="650" t="s">
        <v>1934</v>
      </c>
      <c r="G568" s="650" t="s">
        <v>2049</v>
      </c>
      <c r="H568" s="650" t="s">
        <v>577</v>
      </c>
      <c r="I568" s="650" t="s">
        <v>2059</v>
      </c>
      <c r="J568" s="650" t="s">
        <v>2060</v>
      </c>
      <c r="K568" s="650" t="s">
        <v>2061</v>
      </c>
      <c r="L568" s="651">
        <v>750</v>
      </c>
      <c r="M568" s="651">
        <v>3000</v>
      </c>
      <c r="N568" s="650">
        <v>4</v>
      </c>
      <c r="O568" s="731">
        <v>4</v>
      </c>
      <c r="P568" s="651">
        <v>3000</v>
      </c>
      <c r="Q568" s="666">
        <v>1</v>
      </c>
      <c r="R568" s="650">
        <v>4</v>
      </c>
      <c r="S568" s="666">
        <v>1</v>
      </c>
      <c r="T568" s="731">
        <v>4</v>
      </c>
      <c r="U568" s="689">
        <v>1</v>
      </c>
    </row>
    <row r="569" spans="1:21" ht="14.4" customHeight="1" x14ac:dyDescent="0.3">
      <c r="A569" s="649">
        <v>31</v>
      </c>
      <c r="B569" s="650" t="s">
        <v>576</v>
      </c>
      <c r="C569" s="650">
        <v>89301312</v>
      </c>
      <c r="D569" s="729" t="s">
        <v>2873</v>
      </c>
      <c r="E569" s="730" t="s">
        <v>1948</v>
      </c>
      <c r="F569" s="650" t="s">
        <v>1934</v>
      </c>
      <c r="G569" s="650" t="s">
        <v>2049</v>
      </c>
      <c r="H569" s="650" t="s">
        <v>577</v>
      </c>
      <c r="I569" s="650" t="s">
        <v>2547</v>
      </c>
      <c r="J569" s="650" t="s">
        <v>2548</v>
      </c>
      <c r="K569" s="650" t="s">
        <v>2549</v>
      </c>
      <c r="L569" s="651">
        <v>1600</v>
      </c>
      <c r="M569" s="651">
        <v>3200</v>
      </c>
      <c r="N569" s="650">
        <v>2</v>
      </c>
      <c r="O569" s="731">
        <v>2</v>
      </c>
      <c r="P569" s="651"/>
      <c r="Q569" s="666">
        <v>0</v>
      </c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31</v>
      </c>
      <c r="B570" s="650" t="s">
        <v>576</v>
      </c>
      <c r="C570" s="650">
        <v>89301312</v>
      </c>
      <c r="D570" s="729" t="s">
        <v>2873</v>
      </c>
      <c r="E570" s="730" t="s">
        <v>1948</v>
      </c>
      <c r="F570" s="650" t="s">
        <v>1934</v>
      </c>
      <c r="G570" s="650" t="s">
        <v>2049</v>
      </c>
      <c r="H570" s="650" t="s">
        <v>577</v>
      </c>
      <c r="I570" s="650" t="s">
        <v>1733</v>
      </c>
      <c r="J570" s="650" t="s">
        <v>2062</v>
      </c>
      <c r="K570" s="650" t="s">
        <v>2063</v>
      </c>
      <c r="L570" s="651">
        <v>2202.1999999999998</v>
      </c>
      <c r="M570" s="651">
        <v>2202.1999999999998</v>
      </c>
      <c r="N570" s="650">
        <v>1</v>
      </c>
      <c r="O570" s="731">
        <v>1</v>
      </c>
      <c r="P570" s="651"/>
      <c r="Q570" s="666">
        <v>0</v>
      </c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31</v>
      </c>
      <c r="B571" s="650" t="s">
        <v>576</v>
      </c>
      <c r="C571" s="650">
        <v>89301312</v>
      </c>
      <c r="D571" s="729" t="s">
        <v>2873</v>
      </c>
      <c r="E571" s="730" t="s">
        <v>1948</v>
      </c>
      <c r="F571" s="650" t="s">
        <v>1934</v>
      </c>
      <c r="G571" s="650" t="s">
        <v>2049</v>
      </c>
      <c r="H571" s="650" t="s">
        <v>577</v>
      </c>
      <c r="I571" s="650" t="s">
        <v>2064</v>
      </c>
      <c r="J571" s="650" t="s">
        <v>2065</v>
      </c>
      <c r="K571" s="650" t="s">
        <v>2066</v>
      </c>
      <c r="L571" s="651">
        <v>971.25</v>
      </c>
      <c r="M571" s="651">
        <v>1942.5</v>
      </c>
      <c r="N571" s="650">
        <v>2</v>
      </c>
      <c r="O571" s="731">
        <v>2</v>
      </c>
      <c r="P571" s="651">
        <v>1942.5</v>
      </c>
      <c r="Q571" s="666">
        <v>1</v>
      </c>
      <c r="R571" s="650">
        <v>2</v>
      </c>
      <c r="S571" s="666">
        <v>1</v>
      </c>
      <c r="T571" s="731">
        <v>2</v>
      </c>
      <c r="U571" s="689">
        <v>1</v>
      </c>
    </row>
    <row r="572" spans="1:21" ht="14.4" customHeight="1" x14ac:dyDescent="0.3">
      <c r="A572" s="649">
        <v>31</v>
      </c>
      <c r="B572" s="650" t="s">
        <v>576</v>
      </c>
      <c r="C572" s="650">
        <v>89301312</v>
      </c>
      <c r="D572" s="729" t="s">
        <v>2873</v>
      </c>
      <c r="E572" s="730" t="s">
        <v>1948</v>
      </c>
      <c r="F572" s="650" t="s">
        <v>1934</v>
      </c>
      <c r="G572" s="650" t="s">
        <v>2049</v>
      </c>
      <c r="H572" s="650" t="s">
        <v>577</v>
      </c>
      <c r="I572" s="650" t="s">
        <v>2090</v>
      </c>
      <c r="J572" s="650" t="s">
        <v>2091</v>
      </c>
      <c r="K572" s="650" t="s">
        <v>2092</v>
      </c>
      <c r="L572" s="651">
        <v>2010.55</v>
      </c>
      <c r="M572" s="651">
        <v>2010.55</v>
      </c>
      <c r="N572" s="650">
        <v>1</v>
      </c>
      <c r="O572" s="731">
        <v>1</v>
      </c>
      <c r="P572" s="651">
        <v>2010.55</v>
      </c>
      <c r="Q572" s="666">
        <v>1</v>
      </c>
      <c r="R572" s="650">
        <v>1</v>
      </c>
      <c r="S572" s="666">
        <v>1</v>
      </c>
      <c r="T572" s="731">
        <v>1</v>
      </c>
      <c r="U572" s="689">
        <v>1</v>
      </c>
    </row>
    <row r="573" spans="1:21" ht="14.4" customHeight="1" x14ac:dyDescent="0.3">
      <c r="A573" s="649">
        <v>31</v>
      </c>
      <c r="B573" s="650" t="s">
        <v>576</v>
      </c>
      <c r="C573" s="650">
        <v>89301312</v>
      </c>
      <c r="D573" s="729" t="s">
        <v>2873</v>
      </c>
      <c r="E573" s="730" t="s">
        <v>1948</v>
      </c>
      <c r="F573" s="650" t="s">
        <v>1934</v>
      </c>
      <c r="G573" s="650" t="s">
        <v>2049</v>
      </c>
      <c r="H573" s="650" t="s">
        <v>577</v>
      </c>
      <c r="I573" s="650" t="s">
        <v>2168</v>
      </c>
      <c r="J573" s="650" t="s">
        <v>2169</v>
      </c>
      <c r="K573" s="650" t="s">
        <v>2170</v>
      </c>
      <c r="L573" s="651">
        <v>350</v>
      </c>
      <c r="M573" s="651">
        <v>2450</v>
      </c>
      <c r="N573" s="650">
        <v>7</v>
      </c>
      <c r="O573" s="731">
        <v>7</v>
      </c>
      <c r="P573" s="651">
        <v>2450</v>
      </c>
      <c r="Q573" s="666">
        <v>1</v>
      </c>
      <c r="R573" s="650">
        <v>7</v>
      </c>
      <c r="S573" s="666">
        <v>1</v>
      </c>
      <c r="T573" s="731">
        <v>7</v>
      </c>
      <c r="U573" s="689">
        <v>1</v>
      </c>
    </row>
    <row r="574" spans="1:21" ht="14.4" customHeight="1" x14ac:dyDescent="0.3">
      <c r="A574" s="649">
        <v>31</v>
      </c>
      <c r="B574" s="650" t="s">
        <v>576</v>
      </c>
      <c r="C574" s="650">
        <v>89301312</v>
      </c>
      <c r="D574" s="729" t="s">
        <v>2873</v>
      </c>
      <c r="E574" s="730" t="s">
        <v>1948</v>
      </c>
      <c r="F574" s="650" t="s">
        <v>1934</v>
      </c>
      <c r="G574" s="650" t="s">
        <v>2049</v>
      </c>
      <c r="H574" s="650" t="s">
        <v>577</v>
      </c>
      <c r="I574" s="650" t="s">
        <v>2550</v>
      </c>
      <c r="J574" s="650" t="s">
        <v>2551</v>
      </c>
      <c r="K574" s="650" t="s">
        <v>2552</v>
      </c>
      <c r="L574" s="651">
        <v>1600</v>
      </c>
      <c r="M574" s="651">
        <v>1600</v>
      </c>
      <c r="N574" s="650">
        <v>1</v>
      </c>
      <c r="O574" s="731">
        <v>1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31</v>
      </c>
      <c r="B575" s="650" t="s">
        <v>576</v>
      </c>
      <c r="C575" s="650">
        <v>89301312</v>
      </c>
      <c r="D575" s="729" t="s">
        <v>2873</v>
      </c>
      <c r="E575" s="730" t="s">
        <v>1948</v>
      </c>
      <c r="F575" s="650" t="s">
        <v>1934</v>
      </c>
      <c r="G575" s="650" t="s">
        <v>2049</v>
      </c>
      <c r="H575" s="650" t="s">
        <v>577</v>
      </c>
      <c r="I575" s="650" t="s">
        <v>2553</v>
      </c>
      <c r="J575" s="650" t="s">
        <v>2554</v>
      </c>
      <c r="K575" s="650" t="s">
        <v>2555</v>
      </c>
      <c r="L575" s="651">
        <v>180</v>
      </c>
      <c r="M575" s="651">
        <v>180</v>
      </c>
      <c r="N575" s="650">
        <v>1</v>
      </c>
      <c r="O575" s="731">
        <v>1</v>
      </c>
      <c r="P575" s="651">
        <v>180</v>
      </c>
      <c r="Q575" s="666">
        <v>1</v>
      </c>
      <c r="R575" s="650">
        <v>1</v>
      </c>
      <c r="S575" s="666">
        <v>1</v>
      </c>
      <c r="T575" s="731">
        <v>1</v>
      </c>
      <c r="U575" s="689">
        <v>1</v>
      </c>
    </row>
    <row r="576" spans="1:21" ht="14.4" customHeight="1" x14ac:dyDescent="0.3">
      <c r="A576" s="649">
        <v>31</v>
      </c>
      <c r="B576" s="650" t="s">
        <v>576</v>
      </c>
      <c r="C576" s="650">
        <v>89301312</v>
      </c>
      <c r="D576" s="729" t="s">
        <v>2873</v>
      </c>
      <c r="E576" s="730" t="s">
        <v>1948</v>
      </c>
      <c r="F576" s="650" t="s">
        <v>1934</v>
      </c>
      <c r="G576" s="650" t="s">
        <v>2049</v>
      </c>
      <c r="H576" s="650" t="s">
        <v>577</v>
      </c>
      <c r="I576" s="650" t="s">
        <v>2245</v>
      </c>
      <c r="J576" s="650" t="s">
        <v>2246</v>
      </c>
      <c r="K576" s="650" t="s">
        <v>2244</v>
      </c>
      <c r="L576" s="651">
        <v>250</v>
      </c>
      <c r="M576" s="651">
        <v>250</v>
      </c>
      <c r="N576" s="650">
        <v>1</v>
      </c>
      <c r="O576" s="731">
        <v>1</v>
      </c>
      <c r="P576" s="651"/>
      <c r="Q576" s="666">
        <v>0</v>
      </c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31</v>
      </c>
      <c r="B577" s="650" t="s">
        <v>576</v>
      </c>
      <c r="C577" s="650">
        <v>89301312</v>
      </c>
      <c r="D577" s="729" t="s">
        <v>2873</v>
      </c>
      <c r="E577" s="730" t="s">
        <v>1948</v>
      </c>
      <c r="F577" s="650" t="s">
        <v>1934</v>
      </c>
      <c r="G577" s="650" t="s">
        <v>2049</v>
      </c>
      <c r="H577" s="650" t="s">
        <v>577</v>
      </c>
      <c r="I577" s="650" t="s">
        <v>2556</v>
      </c>
      <c r="J577" s="650" t="s">
        <v>2557</v>
      </c>
      <c r="K577" s="650" t="s">
        <v>2558</v>
      </c>
      <c r="L577" s="651">
        <v>3200</v>
      </c>
      <c r="M577" s="651">
        <v>3200</v>
      </c>
      <c r="N577" s="650">
        <v>1</v>
      </c>
      <c r="O577" s="731">
        <v>1</v>
      </c>
      <c r="P577" s="651"/>
      <c r="Q577" s="666">
        <v>0</v>
      </c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31</v>
      </c>
      <c r="B578" s="650" t="s">
        <v>576</v>
      </c>
      <c r="C578" s="650">
        <v>89301312</v>
      </c>
      <c r="D578" s="729" t="s">
        <v>2873</v>
      </c>
      <c r="E578" s="730" t="s">
        <v>1948</v>
      </c>
      <c r="F578" s="650" t="s">
        <v>1934</v>
      </c>
      <c r="G578" s="650" t="s">
        <v>2049</v>
      </c>
      <c r="H578" s="650" t="s">
        <v>577</v>
      </c>
      <c r="I578" s="650" t="s">
        <v>2559</v>
      </c>
      <c r="J578" s="650" t="s">
        <v>2560</v>
      </c>
      <c r="K578" s="650" t="s">
        <v>2561</v>
      </c>
      <c r="L578" s="651">
        <v>700</v>
      </c>
      <c r="M578" s="651">
        <v>700</v>
      </c>
      <c r="N578" s="650">
        <v>1</v>
      </c>
      <c r="O578" s="731">
        <v>1</v>
      </c>
      <c r="P578" s="651">
        <v>700</v>
      </c>
      <c r="Q578" s="666">
        <v>1</v>
      </c>
      <c r="R578" s="650">
        <v>1</v>
      </c>
      <c r="S578" s="666">
        <v>1</v>
      </c>
      <c r="T578" s="731">
        <v>1</v>
      </c>
      <c r="U578" s="689">
        <v>1</v>
      </c>
    </row>
    <row r="579" spans="1:21" ht="14.4" customHeight="1" x14ac:dyDescent="0.3">
      <c r="A579" s="649">
        <v>31</v>
      </c>
      <c r="B579" s="650" t="s">
        <v>576</v>
      </c>
      <c r="C579" s="650">
        <v>89301312</v>
      </c>
      <c r="D579" s="729" t="s">
        <v>2873</v>
      </c>
      <c r="E579" s="730" t="s">
        <v>1948</v>
      </c>
      <c r="F579" s="650" t="s">
        <v>1934</v>
      </c>
      <c r="G579" s="650" t="s">
        <v>2247</v>
      </c>
      <c r="H579" s="650" t="s">
        <v>577</v>
      </c>
      <c r="I579" s="650" t="s">
        <v>2248</v>
      </c>
      <c r="J579" s="650" t="s">
        <v>2249</v>
      </c>
      <c r="K579" s="650" t="s">
        <v>2250</v>
      </c>
      <c r="L579" s="651">
        <v>0</v>
      </c>
      <c r="M579" s="651">
        <v>0</v>
      </c>
      <c r="N579" s="650">
        <v>1</v>
      </c>
      <c r="O579" s="731">
        <v>1</v>
      </c>
      <c r="P579" s="651"/>
      <c r="Q579" s="666"/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31</v>
      </c>
      <c r="B580" s="650" t="s">
        <v>576</v>
      </c>
      <c r="C580" s="650">
        <v>89301312</v>
      </c>
      <c r="D580" s="729" t="s">
        <v>2873</v>
      </c>
      <c r="E580" s="730" t="s">
        <v>1949</v>
      </c>
      <c r="F580" s="650" t="s">
        <v>1932</v>
      </c>
      <c r="G580" s="650" t="s">
        <v>1959</v>
      </c>
      <c r="H580" s="650" t="s">
        <v>1100</v>
      </c>
      <c r="I580" s="650" t="s">
        <v>1195</v>
      </c>
      <c r="J580" s="650" t="s">
        <v>1192</v>
      </c>
      <c r="K580" s="650" t="s">
        <v>1196</v>
      </c>
      <c r="L580" s="651">
        <v>625.29</v>
      </c>
      <c r="M580" s="651">
        <v>625.29</v>
      </c>
      <c r="N580" s="650">
        <v>1</v>
      </c>
      <c r="O580" s="731">
        <v>1</v>
      </c>
      <c r="P580" s="651"/>
      <c r="Q580" s="666">
        <v>0</v>
      </c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31</v>
      </c>
      <c r="B581" s="650" t="s">
        <v>576</v>
      </c>
      <c r="C581" s="650">
        <v>89301312</v>
      </c>
      <c r="D581" s="729" t="s">
        <v>2873</v>
      </c>
      <c r="E581" s="730" t="s">
        <v>1949</v>
      </c>
      <c r="F581" s="650" t="s">
        <v>1932</v>
      </c>
      <c r="G581" s="650" t="s">
        <v>2460</v>
      </c>
      <c r="H581" s="650" t="s">
        <v>577</v>
      </c>
      <c r="I581" s="650" t="s">
        <v>2562</v>
      </c>
      <c r="J581" s="650" t="s">
        <v>1096</v>
      </c>
      <c r="K581" s="650" t="s">
        <v>2563</v>
      </c>
      <c r="L581" s="651">
        <v>0</v>
      </c>
      <c r="M581" s="651">
        <v>0</v>
      </c>
      <c r="N581" s="650">
        <v>1</v>
      </c>
      <c r="O581" s="731">
        <v>1</v>
      </c>
      <c r="P581" s="651"/>
      <c r="Q581" s="666"/>
      <c r="R581" s="650"/>
      <c r="S581" s="666">
        <v>0</v>
      </c>
      <c r="T581" s="731"/>
      <c r="U581" s="689">
        <v>0</v>
      </c>
    </row>
    <row r="582" spans="1:21" ht="14.4" customHeight="1" x14ac:dyDescent="0.3">
      <c r="A582" s="649">
        <v>31</v>
      </c>
      <c r="B582" s="650" t="s">
        <v>576</v>
      </c>
      <c r="C582" s="650">
        <v>89301312</v>
      </c>
      <c r="D582" s="729" t="s">
        <v>2873</v>
      </c>
      <c r="E582" s="730" t="s">
        <v>1949</v>
      </c>
      <c r="F582" s="650" t="s">
        <v>1934</v>
      </c>
      <c r="G582" s="650" t="s">
        <v>2049</v>
      </c>
      <c r="H582" s="650" t="s">
        <v>577</v>
      </c>
      <c r="I582" s="650" t="s">
        <v>2050</v>
      </c>
      <c r="J582" s="650" t="s">
        <v>2051</v>
      </c>
      <c r="K582" s="650" t="s">
        <v>2052</v>
      </c>
      <c r="L582" s="651">
        <v>3000</v>
      </c>
      <c r="M582" s="651">
        <v>3000</v>
      </c>
      <c r="N582" s="650">
        <v>1</v>
      </c>
      <c r="O582" s="731">
        <v>1</v>
      </c>
      <c r="P582" s="651">
        <v>3000</v>
      </c>
      <c r="Q582" s="666">
        <v>1</v>
      </c>
      <c r="R582" s="650">
        <v>1</v>
      </c>
      <c r="S582" s="666">
        <v>1</v>
      </c>
      <c r="T582" s="731">
        <v>1</v>
      </c>
      <c r="U582" s="689">
        <v>1</v>
      </c>
    </row>
    <row r="583" spans="1:21" ht="14.4" customHeight="1" x14ac:dyDescent="0.3">
      <c r="A583" s="649">
        <v>31</v>
      </c>
      <c r="B583" s="650" t="s">
        <v>576</v>
      </c>
      <c r="C583" s="650">
        <v>89301312</v>
      </c>
      <c r="D583" s="729" t="s">
        <v>2873</v>
      </c>
      <c r="E583" s="730" t="s">
        <v>1950</v>
      </c>
      <c r="F583" s="650" t="s">
        <v>1932</v>
      </c>
      <c r="G583" s="650" t="s">
        <v>1965</v>
      </c>
      <c r="H583" s="650" t="s">
        <v>577</v>
      </c>
      <c r="I583" s="650" t="s">
        <v>1240</v>
      </c>
      <c r="J583" s="650" t="s">
        <v>1855</v>
      </c>
      <c r="K583" s="650" t="s">
        <v>1856</v>
      </c>
      <c r="L583" s="651">
        <v>333.31</v>
      </c>
      <c r="M583" s="651">
        <v>333.31</v>
      </c>
      <c r="N583" s="650">
        <v>1</v>
      </c>
      <c r="O583" s="731">
        <v>1</v>
      </c>
      <c r="P583" s="651">
        <v>333.31</v>
      </c>
      <c r="Q583" s="666">
        <v>1</v>
      </c>
      <c r="R583" s="650">
        <v>1</v>
      </c>
      <c r="S583" s="666">
        <v>1</v>
      </c>
      <c r="T583" s="731">
        <v>1</v>
      </c>
      <c r="U583" s="689">
        <v>1</v>
      </c>
    </row>
    <row r="584" spans="1:21" ht="14.4" customHeight="1" x14ac:dyDescent="0.3">
      <c r="A584" s="649">
        <v>31</v>
      </c>
      <c r="B584" s="650" t="s">
        <v>576</v>
      </c>
      <c r="C584" s="650">
        <v>89301312</v>
      </c>
      <c r="D584" s="729" t="s">
        <v>2873</v>
      </c>
      <c r="E584" s="730" t="s">
        <v>1950</v>
      </c>
      <c r="F584" s="650" t="s">
        <v>1932</v>
      </c>
      <c r="G584" s="650" t="s">
        <v>1959</v>
      </c>
      <c r="H584" s="650" t="s">
        <v>1100</v>
      </c>
      <c r="I584" s="650" t="s">
        <v>1195</v>
      </c>
      <c r="J584" s="650" t="s">
        <v>1192</v>
      </c>
      <c r="K584" s="650" t="s">
        <v>1196</v>
      </c>
      <c r="L584" s="651">
        <v>625.29</v>
      </c>
      <c r="M584" s="651">
        <v>15006.96</v>
      </c>
      <c r="N584" s="650">
        <v>24</v>
      </c>
      <c r="O584" s="731">
        <v>15.5</v>
      </c>
      <c r="P584" s="651">
        <v>12505.8</v>
      </c>
      <c r="Q584" s="666">
        <v>0.83333333333333337</v>
      </c>
      <c r="R584" s="650">
        <v>20</v>
      </c>
      <c r="S584" s="666">
        <v>0.83333333333333337</v>
      </c>
      <c r="T584" s="731">
        <v>12.5</v>
      </c>
      <c r="U584" s="689">
        <v>0.80645161290322576</v>
      </c>
    </row>
    <row r="585" spans="1:21" ht="14.4" customHeight="1" x14ac:dyDescent="0.3">
      <c r="A585" s="649">
        <v>31</v>
      </c>
      <c r="B585" s="650" t="s">
        <v>576</v>
      </c>
      <c r="C585" s="650">
        <v>89301312</v>
      </c>
      <c r="D585" s="729" t="s">
        <v>2873</v>
      </c>
      <c r="E585" s="730" t="s">
        <v>1950</v>
      </c>
      <c r="F585" s="650" t="s">
        <v>1932</v>
      </c>
      <c r="G585" s="650" t="s">
        <v>1959</v>
      </c>
      <c r="H585" s="650" t="s">
        <v>1100</v>
      </c>
      <c r="I585" s="650" t="s">
        <v>1638</v>
      </c>
      <c r="J585" s="650" t="s">
        <v>1192</v>
      </c>
      <c r="K585" s="650" t="s">
        <v>1639</v>
      </c>
      <c r="L585" s="651">
        <v>937.93</v>
      </c>
      <c r="M585" s="651">
        <v>12193.09</v>
      </c>
      <c r="N585" s="650">
        <v>13</v>
      </c>
      <c r="O585" s="731">
        <v>6</v>
      </c>
      <c r="P585" s="651">
        <v>12193.09</v>
      </c>
      <c r="Q585" s="666">
        <v>1</v>
      </c>
      <c r="R585" s="650">
        <v>13</v>
      </c>
      <c r="S585" s="666">
        <v>1</v>
      </c>
      <c r="T585" s="731">
        <v>6</v>
      </c>
      <c r="U585" s="689">
        <v>1</v>
      </c>
    </row>
    <row r="586" spans="1:21" ht="14.4" customHeight="1" x14ac:dyDescent="0.3">
      <c r="A586" s="649">
        <v>31</v>
      </c>
      <c r="B586" s="650" t="s">
        <v>576</v>
      </c>
      <c r="C586" s="650">
        <v>89301312</v>
      </c>
      <c r="D586" s="729" t="s">
        <v>2873</v>
      </c>
      <c r="E586" s="730" t="s">
        <v>1950</v>
      </c>
      <c r="F586" s="650" t="s">
        <v>1932</v>
      </c>
      <c r="G586" s="650" t="s">
        <v>1997</v>
      </c>
      <c r="H586" s="650" t="s">
        <v>1100</v>
      </c>
      <c r="I586" s="650" t="s">
        <v>1102</v>
      </c>
      <c r="J586" s="650" t="s">
        <v>1103</v>
      </c>
      <c r="K586" s="650" t="s">
        <v>1879</v>
      </c>
      <c r="L586" s="651">
        <v>96.63</v>
      </c>
      <c r="M586" s="651">
        <v>386.52</v>
      </c>
      <c r="N586" s="650">
        <v>4</v>
      </c>
      <c r="O586" s="731">
        <v>3.5</v>
      </c>
      <c r="P586" s="651">
        <v>289.89</v>
      </c>
      <c r="Q586" s="666">
        <v>0.75</v>
      </c>
      <c r="R586" s="650">
        <v>3</v>
      </c>
      <c r="S586" s="666">
        <v>0.75</v>
      </c>
      <c r="T586" s="731">
        <v>2.5</v>
      </c>
      <c r="U586" s="689">
        <v>0.7142857142857143</v>
      </c>
    </row>
    <row r="587" spans="1:21" ht="14.4" customHeight="1" x14ac:dyDescent="0.3">
      <c r="A587" s="649">
        <v>31</v>
      </c>
      <c r="B587" s="650" t="s">
        <v>576</v>
      </c>
      <c r="C587" s="650">
        <v>89301312</v>
      </c>
      <c r="D587" s="729" t="s">
        <v>2873</v>
      </c>
      <c r="E587" s="730" t="s">
        <v>1950</v>
      </c>
      <c r="F587" s="650" t="s">
        <v>1932</v>
      </c>
      <c r="G587" s="650" t="s">
        <v>1997</v>
      </c>
      <c r="H587" s="650" t="s">
        <v>1100</v>
      </c>
      <c r="I587" s="650" t="s">
        <v>2564</v>
      </c>
      <c r="J587" s="650" t="s">
        <v>1103</v>
      </c>
      <c r="K587" s="650" t="s">
        <v>2565</v>
      </c>
      <c r="L587" s="651">
        <v>193.26</v>
      </c>
      <c r="M587" s="651">
        <v>579.78</v>
      </c>
      <c r="N587" s="650">
        <v>3</v>
      </c>
      <c r="O587" s="731">
        <v>3</v>
      </c>
      <c r="P587" s="651">
        <v>193.26</v>
      </c>
      <c r="Q587" s="666">
        <v>0.33333333333333331</v>
      </c>
      <c r="R587" s="650">
        <v>1</v>
      </c>
      <c r="S587" s="666">
        <v>0.33333333333333331</v>
      </c>
      <c r="T587" s="731">
        <v>1</v>
      </c>
      <c r="U587" s="689">
        <v>0.33333333333333331</v>
      </c>
    </row>
    <row r="588" spans="1:21" ht="14.4" customHeight="1" x14ac:dyDescent="0.3">
      <c r="A588" s="649">
        <v>31</v>
      </c>
      <c r="B588" s="650" t="s">
        <v>576</v>
      </c>
      <c r="C588" s="650">
        <v>89301312</v>
      </c>
      <c r="D588" s="729" t="s">
        <v>2873</v>
      </c>
      <c r="E588" s="730" t="s">
        <v>1950</v>
      </c>
      <c r="F588" s="650" t="s">
        <v>1932</v>
      </c>
      <c r="G588" s="650" t="s">
        <v>2312</v>
      </c>
      <c r="H588" s="650" t="s">
        <v>577</v>
      </c>
      <c r="I588" s="650" t="s">
        <v>2566</v>
      </c>
      <c r="J588" s="650" t="s">
        <v>2567</v>
      </c>
      <c r="K588" s="650" t="s">
        <v>2568</v>
      </c>
      <c r="L588" s="651">
        <v>121.59</v>
      </c>
      <c r="M588" s="651">
        <v>243.18</v>
      </c>
      <c r="N588" s="650">
        <v>2</v>
      </c>
      <c r="O588" s="731">
        <v>0.5</v>
      </c>
      <c r="P588" s="651"/>
      <c r="Q588" s="666">
        <v>0</v>
      </c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31</v>
      </c>
      <c r="B589" s="650" t="s">
        <v>576</v>
      </c>
      <c r="C589" s="650">
        <v>89301312</v>
      </c>
      <c r="D589" s="729" t="s">
        <v>2873</v>
      </c>
      <c r="E589" s="730" t="s">
        <v>1950</v>
      </c>
      <c r="F589" s="650" t="s">
        <v>1932</v>
      </c>
      <c r="G589" s="650" t="s">
        <v>2434</v>
      </c>
      <c r="H589" s="650" t="s">
        <v>577</v>
      </c>
      <c r="I589" s="650" t="s">
        <v>1087</v>
      </c>
      <c r="J589" s="650" t="s">
        <v>1088</v>
      </c>
      <c r="K589" s="650" t="s">
        <v>1089</v>
      </c>
      <c r="L589" s="651">
        <v>113.37</v>
      </c>
      <c r="M589" s="651">
        <v>226.74</v>
      </c>
      <c r="N589" s="650">
        <v>2</v>
      </c>
      <c r="O589" s="731">
        <v>0.5</v>
      </c>
      <c r="P589" s="651"/>
      <c r="Q589" s="666">
        <v>0</v>
      </c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31</v>
      </c>
      <c r="B590" s="650" t="s">
        <v>576</v>
      </c>
      <c r="C590" s="650">
        <v>89301312</v>
      </c>
      <c r="D590" s="729" t="s">
        <v>2873</v>
      </c>
      <c r="E590" s="730" t="s">
        <v>1950</v>
      </c>
      <c r="F590" s="650" t="s">
        <v>1932</v>
      </c>
      <c r="G590" s="650" t="s">
        <v>2322</v>
      </c>
      <c r="H590" s="650" t="s">
        <v>577</v>
      </c>
      <c r="I590" s="650" t="s">
        <v>2323</v>
      </c>
      <c r="J590" s="650" t="s">
        <v>2324</v>
      </c>
      <c r="K590" s="650" t="s">
        <v>2325</v>
      </c>
      <c r="L590" s="651">
        <v>472.71</v>
      </c>
      <c r="M590" s="651">
        <v>945.42</v>
      </c>
      <c r="N590" s="650">
        <v>2</v>
      </c>
      <c r="O590" s="731">
        <v>1</v>
      </c>
      <c r="P590" s="651">
        <v>945.42</v>
      </c>
      <c r="Q590" s="666">
        <v>1</v>
      </c>
      <c r="R590" s="650">
        <v>2</v>
      </c>
      <c r="S590" s="666">
        <v>1</v>
      </c>
      <c r="T590" s="731">
        <v>1</v>
      </c>
      <c r="U590" s="689">
        <v>1</v>
      </c>
    </row>
    <row r="591" spans="1:21" ht="14.4" customHeight="1" x14ac:dyDescent="0.3">
      <c r="A591" s="649">
        <v>31</v>
      </c>
      <c r="B591" s="650" t="s">
        <v>576</v>
      </c>
      <c r="C591" s="650">
        <v>89301312</v>
      </c>
      <c r="D591" s="729" t="s">
        <v>2873</v>
      </c>
      <c r="E591" s="730" t="s">
        <v>1950</v>
      </c>
      <c r="F591" s="650" t="s">
        <v>1934</v>
      </c>
      <c r="G591" s="650" t="s">
        <v>2038</v>
      </c>
      <c r="H591" s="650" t="s">
        <v>577</v>
      </c>
      <c r="I591" s="650" t="s">
        <v>2333</v>
      </c>
      <c r="J591" s="650" t="s">
        <v>2334</v>
      </c>
      <c r="K591" s="650" t="s">
        <v>2335</v>
      </c>
      <c r="L591" s="651">
        <v>35.130000000000003</v>
      </c>
      <c r="M591" s="651">
        <v>105.39000000000001</v>
      </c>
      <c r="N591" s="650">
        <v>3</v>
      </c>
      <c r="O591" s="731">
        <v>3</v>
      </c>
      <c r="P591" s="651">
        <v>105.39000000000001</v>
      </c>
      <c r="Q591" s="666">
        <v>1</v>
      </c>
      <c r="R591" s="650">
        <v>3</v>
      </c>
      <c r="S591" s="666">
        <v>1</v>
      </c>
      <c r="T591" s="731">
        <v>3</v>
      </c>
      <c r="U591" s="689">
        <v>1</v>
      </c>
    </row>
    <row r="592" spans="1:21" ht="14.4" customHeight="1" x14ac:dyDescent="0.3">
      <c r="A592" s="649">
        <v>31</v>
      </c>
      <c r="B592" s="650" t="s">
        <v>576</v>
      </c>
      <c r="C592" s="650">
        <v>89301312</v>
      </c>
      <c r="D592" s="729" t="s">
        <v>2873</v>
      </c>
      <c r="E592" s="730" t="s">
        <v>1950</v>
      </c>
      <c r="F592" s="650" t="s">
        <v>1934</v>
      </c>
      <c r="G592" s="650" t="s">
        <v>2038</v>
      </c>
      <c r="H592" s="650" t="s">
        <v>577</v>
      </c>
      <c r="I592" s="650" t="s">
        <v>2082</v>
      </c>
      <c r="J592" s="650" t="s">
        <v>2040</v>
      </c>
      <c r="K592" s="650" t="s">
        <v>2083</v>
      </c>
      <c r="L592" s="651">
        <v>47.57</v>
      </c>
      <c r="M592" s="651">
        <v>47.57</v>
      </c>
      <c r="N592" s="650">
        <v>1</v>
      </c>
      <c r="O592" s="731">
        <v>1</v>
      </c>
      <c r="P592" s="651">
        <v>47.57</v>
      </c>
      <c r="Q592" s="666">
        <v>1</v>
      </c>
      <c r="R592" s="650">
        <v>1</v>
      </c>
      <c r="S592" s="666">
        <v>1</v>
      </c>
      <c r="T592" s="731">
        <v>1</v>
      </c>
      <c r="U592" s="689">
        <v>1</v>
      </c>
    </row>
    <row r="593" spans="1:21" ht="14.4" customHeight="1" x14ac:dyDescent="0.3">
      <c r="A593" s="649">
        <v>31</v>
      </c>
      <c r="B593" s="650" t="s">
        <v>576</v>
      </c>
      <c r="C593" s="650">
        <v>89301312</v>
      </c>
      <c r="D593" s="729" t="s">
        <v>2873</v>
      </c>
      <c r="E593" s="730" t="s">
        <v>1950</v>
      </c>
      <c r="F593" s="650" t="s">
        <v>1934</v>
      </c>
      <c r="G593" s="650" t="s">
        <v>2038</v>
      </c>
      <c r="H593" s="650" t="s">
        <v>577</v>
      </c>
      <c r="I593" s="650" t="s">
        <v>2336</v>
      </c>
      <c r="J593" s="650" t="s">
        <v>2334</v>
      </c>
      <c r="K593" s="650" t="s">
        <v>2337</v>
      </c>
      <c r="L593" s="651">
        <v>30.99</v>
      </c>
      <c r="M593" s="651">
        <v>92.97</v>
      </c>
      <c r="N593" s="650">
        <v>3</v>
      </c>
      <c r="O593" s="731">
        <v>3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31</v>
      </c>
      <c r="B594" s="650" t="s">
        <v>576</v>
      </c>
      <c r="C594" s="650">
        <v>89301312</v>
      </c>
      <c r="D594" s="729" t="s">
        <v>2873</v>
      </c>
      <c r="E594" s="730" t="s">
        <v>1950</v>
      </c>
      <c r="F594" s="650" t="s">
        <v>1934</v>
      </c>
      <c r="G594" s="650" t="s">
        <v>2042</v>
      </c>
      <c r="H594" s="650" t="s">
        <v>577</v>
      </c>
      <c r="I594" s="650" t="s">
        <v>2046</v>
      </c>
      <c r="J594" s="650" t="s">
        <v>2047</v>
      </c>
      <c r="K594" s="650" t="s">
        <v>2048</v>
      </c>
      <c r="L594" s="651">
        <v>200</v>
      </c>
      <c r="M594" s="651">
        <v>1200</v>
      </c>
      <c r="N594" s="650">
        <v>6</v>
      </c>
      <c r="O594" s="731">
        <v>3</v>
      </c>
      <c r="P594" s="651">
        <v>1200</v>
      </c>
      <c r="Q594" s="666">
        <v>1</v>
      </c>
      <c r="R594" s="650">
        <v>6</v>
      </c>
      <c r="S594" s="666">
        <v>1</v>
      </c>
      <c r="T594" s="731">
        <v>3</v>
      </c>
      <c r="U594" s="689">
        <v>1</v>
      </c>
    </row>
    <row r="595" spans="1:21" ht="14.4" customHeight="1" x14ac:dyDescent="0.3">
      <c r="A595" s="649">
        <v>31</v>
      </c>
      <c r="B595" s="650" t="s">
        <v>576</v>
      </c>
      <c r="C595" s="650">
        <v>89301312</v>
      </c>
      <c r="D595" s="729" t="s">
        <v>2873</v>
      </c>
      <c r="E595" s="730" t="s">
        <v>1950</v>
      </c>
      <c r="F595" s="650" t="s">
        <v>1934</v>
      </c>
      <c r="G595" s="650" t="s">
        <v>2042</v>
      </c>
      <c r="H595" s="650" t="s">
        <v>577</v>
      </c>
      <c r="I595" s="650" t="s">
        <v>2468</v>
      </c>
      <c r="J595" s="650" t="s">
        <v>2469</v>
      </c>
      <c r="K595" s="650" t="s">
        <v>2470</v>
      </c>
      <c r="L595" s="651">
        <v>190</v>
      </c>
      <c r="M595" s="651">
        <v>380</v>
      </c>
      <c r="N595" s="650">
        <v>2</v>
      </c>
      <c r="O595" s="731">
        <v>1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31</v>
      </c>
      <c r="B596" s="650" t="s">
        <v>576</v>
      </c>
      <c r="C596" s="650">
        <v>89301312</v>
      </c>
      <c r="D596" s="729" t="s">
        <v>2873</v>
      </c>
      <c r="E596" s="730" t="s">
        <v>1950</v>
      </c>
      <c r="F596" s="650" t="s">
        <v>1934</v>
      </c>
      <c r="G596" s="650" t="s">
        <v>2042</v>
      </c>
      <c r="H596" s="650" t="s">
        <v>577</v>
      </c>
      <c r="I596" s="650" t="s">
        <v>2569</v>
      </c>
      <c r="J596" s="650" t="s">
        <v>2570</v>
      </c>
      <c r="K596" s="650" t="s">
        <v>2571</v>
      </c>
      <c r="L596" s="651">
        <v>130</v>
      </c>
      <c r="M596" s="651">
        <v>130</v>
      </c>
      <c r="N596" s="650">
        <v>1</v>
      </c>
      <c r="O596" s="731">
        <v>1</v>
      </c>
      <c r="P596" s="651">
        <v>130</v>
      </c>
      <c r="Q596" s="666">
        <v>1</v>
      </c>
      <c r="R596" s="650">
        <v>1</v>
      </c>
      <c r="S596" s="666">
        <v>1</v>
      </c>
      <c r="T596" s="731">
        <v>1</v>
      </c>
      <c r="U596" s="689">
        <v>1</v>
      </c>
    </row>
    <row r="597" spans="1:21" ht="14.4" customHeight="1" x14ac:dyDescent="0.3">
      <c r="A597" s="649">
        <v>31</v>
      </c>
      <c r="B597" s="650" t="s">
        <v>576</v>
      </c>
      <c r="C597" s="650">
        <v>89301312</v>
      </c>
      <c r="D597" s="729" t="s">
        <v>2873</v>
      </c>
      <c r="E597" s="730" t="s">
        <v>1950</v>
      </c>
      <c r="F597" s="650" t="s">
        <v>1934</v>
      </c>
      <c r="G597" s="650" t="s">
        <v>2049</v>
      </c>
      <c r="H597" s="650" t="s">
        <v>577</v>
      </c>
      <c r="I597" s="650" t="s">
        <v>2050</v>
      </c>
      <c r="J597" s="650" t="s">
        <v>2051</v>
      </c>
      <c r="K597" s="650" t="s">
        <v>2052</v>
      </c>
      <c r="L597" s="651">
        <v>3000</v>
      </c>
      <c r="M597" s="651">
        <v>3000</v>
      </c>
      <c r="N597" s="650">
        <v>1</v>
      </c>
      <c r="O597" s="731">
        <v>1</v>
      </c>
      <c r="P597" s="651">
        <v>3000</v>
      </c>
      <c r="Q597" s="666">
        <v>1</v>
      </c>
      <c r="R597" s="650">
        <v>1</v>
      </c>
      <c r="S597" s="666">
        <v>1</v>
      </c>
      <c r="T597" s="731">
        <v>1</v>
      </c>
      <c r="U597" s="689">
        <v>1</v>
      </c>
    </row>
    <row r="598" spans="1:21" ht="14.4" customHeight="1" x14ac:dyDescent="0.3">
      <c r="A598" s="649">
        <v>31</v>
      </c>
      <c r="B598" s="650" t="s">
        <v>576</v>
      </c>
      <c r="C598" s="650">
        <v>89301312</v>
      </c>
      <c r="D598" s="729" t="s">
        <v>2873</v>
      </c>
      <c r="E598" s="730" t="s">
        <v>1950</v>
      </c>
      <c r="F598" s="650" t="s">
        <v>1934</v>
      </c>
      <c r="G598" s="650" t="s">
        <v>2049</v>
      </c>
      <c r="H598" s="650" t="s">
        <v>577</v>
      </c>
      <c r="I598" s="650" t="s">
        <v>2165</v>
      </c>
      <c r="J598" s="650" t="s">
        <v>2166</v>
      </c>
      <c r="K598" s="650" t="s">
        <v>2167</v>
      </c>
      <c r="L598" s="651">
        <v>2296.87</v>
      </c>
      <c r="M598" s="651">
        <v>2296.87</v>
      </c>
      <c r="N598" s="650">
        <v>1</v>
      </c>
      <c r="O598" s="731">
        <v>1</v>
      </c>
      <c r="P598" s="651">
        <v>2296.87</v>
      </c>
      <c r="Q598" s="666">
        <v>1</v>
      </c>
      <c r="R598" s="650">
        <v>1</v>
      </c>
      <c r="S598" s="666">
        <v>1</v>
      </c>
      <c r="T598" s="731">
        <v>1</v>
      </c>
      <c r="U598" s="689">
        <v>1</v>
      </c>
    </row>
    <row r="599" spans="1:21" ht="14.4" customHeight="1" x14ac:dyDescent="0.3">
      <c r="A599" s="649">
        <v>31</v>
      </c>
      <c r="B599" s="650" t="s">
        <v>576</v>
      </c>
      <c r="C599" s="650">
        <v>89301312</v>
      </c>
      <c r="D599" s="729" t="s">
        <v>2873</v>
      </c>
      <c r="E599" s="730" t="s">
        <v>1950</v>
      </c>
      <c r="F599" s="650" t="s">
        <v>1934</v>
      </c>
      <c r="G599" s="650" t="s">
        <v>2049</v>
      </c>
      <c r="H599" s="650" t="s">
        <v>577</v>
      </c>
      <c r="I599" s="650" t="s">
        <v>2111</v>
      </c>
      <c r="J599" s="650" t="s">
        <v>2112</v>
      </c>
      <c r="K599" s="650" t="s">
        <v>2113</v>
      </c>
      <c r="L599" s="651">
        <v>320.25</v>
      </c>
      <c r="M599" s="651">
        <v>1281</v>
      </c>
      <c r="N599" s="650">
        <v>4</v>
      </c>
      <c r="O599" s="731">
        <v>4</v>
      </c>
      <c r="P599" s="651">
        <v>1281</v>
      </c>
      <c r="Q599" s="666">
        <v>1</v>
      </c>
      <c r="R599" s="650">
        <v>4</v>
      </c>
      <c r="S599" s="666">
        <v>1</v>
      </c>
      <c r="T599" s="731">
        <v>4</v>
      </c>
      <c r="U599" s="689">
        <v>1</v>
      </c>
    </row>
    <row r="600" spans="1:21" ht="14.4" customHeight="1" x14ac:dyDescent="0.3">
      <c r="A600" s="649">
        <v>31</v>
      </c>
      <c r="B600" s="650" t="s">
        <v>576</v>
      </c>
      <c r="C600" s="650">
        <v>89301312</v>
      </c>
      <c r="D600" s="729" t="s">
        <v>2873</v>
      </c>
      <c r="E600" s="730" t="s">
        <v>1950</v>
      </c>
      <c r="F600" s="650" t="s">
        <v>1934</v>
      </c>
      <c r="G600" s="650" t="s">
        <v>2049</v>
      </c>
      <c r="H600" s="650" t="s">
        <v>577</v>
      </c>
      <c r="I600" s="650" t="s">
        <v>2114</v>
      </c>
      <c r="J600" s="650" t="s">
        <v>2115</v>
      </c>
      <c r="K600" s="650" t="s">
        <v>2116</v>
      </c>
      <c r="L600" s="651">
        <v>245.43</v>
      </c>
      <c r="M600" s="651">
        <v>490.86</v>
      </c>
      <c r="N600" s="650">
        <v>2</v>
      </c>
      <c r="O600" s="731">
        <v>2</v>
      </c>
      <c r="P600" s="651">
        <v>490.86</v>
      </c>
      <c r="Q600" s="666">
        <v>1</v>
      </c>
      <c r="R600" s="650">
        <v>2</v>
      </c>
      <c r="S600" s="666">
        <v>1</v>
      </c>
      <c r="T600" s="731">
        <v>2</v>
      </c>
      <c r="U600" s="689">
        <v>1</v>
      </c>
    </row>
    <row r="601" spans="1:21" ht="14.4" customHeight="1" x14ac:dyDescent="0.3">
      <c r="A601" s="649">
        <v>31</v>
      </c>
      <c r="B601" s="650" t="s">
        <v>576</v>
      </c>
      <c r="C601" s="650">
        <v>89301312</v>
      </c>
      <c r="D601" s="729" t="s">
        <v>2873</v>
      </c>
      <c r="E601" s="730" t="s">
        <v>1950</v>
      </c>
      <c r="F601" s="650" t="s">
        <v>1934</v>
      </c>
      <c r="G601" s="650" t="s">
        <v>2049</v>
      </c>
      <c r="H601" s="650" t="s">
        <v>577</v>
      </c>
      <c r="I601" s="650" t="s">
        <v>2349</v>
      </c>
      <c r="J601" s="650" t="s">
        <v>2350</v>
      </c>
      <c r="K601" s="650" t="s">
        <v>2351</v>
      </c>
      <c r="L601" s="651">
        <v>1575</v>
      </c>
      <c r="M601" s="651">
        <v>1575</v>
      </c>
      <c r="N601" s="650">
        <v>1</v>
      </c>
      <c r="O601" s="731">
        <v>1</v>
      </c>
      <c r="P601" s="651">
        <v>1575</v>
      </c>
      <c r="Q601" s="666">
        <v>1</v>
      </c>
      <c r="R601" s="650">
        <v>1</v>
      </c>
      <c r="S601" s="666">
        <v>1</v>
      </c>
      <c r="T601" s="731">
        <v>1</v>
      </c>
      <c r="U601" s="689">
        <v>1</v>
      </c>
    </row>
    <row r="602" spans="1:21" ht="14.4" customHeight="1" x14ac:dyDescent="0.3">
      <c r="A602" s="649">
        <v>31</v>
      </c>
      <c r="B602" s="650" t="s">
        <v>576</v>
      </c>
      <c r="C602" s="650">
        <v>89301312</v>
      </c>
      <c r="D602" s="729" t="s">
        <v>2873</v>
      </c>
      <c r="E602" s="730" t="s">
        <v>1950</v>
      </c>
      <c r="F602" s="650" t="s">
        <v>1934</v>
      </c>
      <c r="G602" s="650" t="s">
        <v>2049</v>
      </c>
      <c r="H602" s="650" t="s">
        <v>577</v>
      </c>
      <c r="I602" s="650" t="s">
        <v>2234</v>
      </c>
      <c r="J602" s="650" t="s">
        <v>2235</v>
      </c>
      <c r="K602" s="650" t="s">
        <v>2236</v>
      </c>
      <c r="L602" s="651">
        <v>250</v>
      </c>
      <c r="M602" s="651">
        <v>250</v>
      </c>
      <c r="N602" s="650">
        <v>1</v>
      </c>
      <c r="O602" s="731">
        <v>1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31</v>
      </c>
      <c r="B603" s="650" t="s">
        <v>576</v>
      </c>
      <c r="C603" s="650">
        <v>89301312</v>
      </c>
      <c r="D603" s="729" t="s">
        <v>2873</v>
      </c>
      <c r="E603" s="730" t="s">
        <v>1950</v>
      </c>
      <c r="F603" s="650" t="s">
        <v>1934</v>
      </c>
      <c r="G603" s="650" t="s">
        <v>2049</v>
      </c>
      <c r="H603" s="650" t="s">
        <v>577</v>
      </c>
      <c r="I603" s="650" t="s">
        <v>2523</v>
      </c>
      <c r="J603" s="650" t="s">
        <v>2524</v>
      </c>
      <c r="K603" s="650" t="s">
        <v>2525</v>
      </c>
      <c r="L603" s="651">
        <v>750</v>
      </c>
      <c r="M603" s="651">
        <v>750</v>
      </c>
      <c r="N603" s="650">
        <v>1</v>
      </c>
      <c r="O603" s="731">
        <v>1</v>
      </c>
      <c r="P603" s="651">
        <v>750</v>
      </c>
      <c r="Q603" s="666">
        <v>1</v>
      </c>
      <c r="R603" s="650">
        <v>1</v>
      </c>
      <c r="S603" s="666">
        <v>1</v>
      </c>
      <c r="T603" s="731">
        <v>1</v>
      </c>
      <c r="U603" s="689">
        <v>1</v>
      </c>
    </row>
    <row r="604" spans="1:21" ht="14.4" customHeight="1" x14ac:dyDescent="0.3">
      <c r="A604" s="649">
        <v>31</v>
      </c>
      <c r="B604" s="650" t="s">
        <v>576</v>
      </c>
      <c r="C604" s="650">
        <v>89301312</v>
      </c>
      <c r="D604" s="729" t="s">
        <v>2873</v>
      </c>
      <c r="E604" s="730" t="s">
        <v>1950</v>
      </c>
      <c r="F604" s="650" t="s">
        <v>1934</v>
      </c>
      <c r="G604" s="650" t="s">
        <v>2049</v>
      </c>
      <c r="H604" s="650" t="s">
        <v>577</v>
      </c>
      <c r="I604" s="650" t="s">
        <v>2059</v>
      </c>
      <c r="J604" s="650" t="s">
        <v>2060</v>
      </c>
      <c r="K604" s="650" t="s">
        <v>2061</v>
      </c>
      <c r="L604" s="651">
        <v>750</v>
      </c>
      <c r="M604" s="651">
        <v>5250</v>
      </c>
      <c r="N604" s="650">
        <v>7</v>
      </c>
      <c r="O604" s="731">
        <v>7</v>
      </c>
      <c r="P604" s="651">
        <v>4500</v>
      </c>
      <c r="Q604" s="666">
        <v>0.8571428571428571</v>
      </c>
      <c r="R604" s="650">
        <v>6</v>
      </c>
      <c r="S604" s="666">
        <v>0.8571428571428571</v>
      </c>
      <c r="T604" s="731">
        <v>6</v>
      </c>
      <c r="U604" s="689">
        <v>0.8571428571428571</v>
      </c>
    </row>
    <row r="605" spans="1:21" ht="14.4" customHeight="1" x14ac:dyDescent="0.3">
      <c r="A605" s="649">
        <v>31</v>
      </c>
      <c r="B605" s="650" t="s">
        <v>576</v>
      </c>
      <c r="C605" s="650">
        <v>89301312</v>
      </c>
      <c r="D605" s="729" t="s">
        <v>2873</v>
      </c>
      <c r="E605" s="730" t="s">
        <v>1950</v>
      </c>
      <c r="F605" s="650" t="s">
        <v>1934</v>
      </c>
      <c r="G605" s="650" t="s">
        <v>2049</v>
      </c>
      <c r="H605" s="650" t="s">
        <v>577</v>
      </c>
      <c r="I605" s="650" t="s">
        <v>2064</v>
      </c>
      <c r="J605" s="650" t="s">
        <v>2065</v>
      </c>
      <c r="K605" s="650" t="s">
        <v>2066</v>
      </c>
      <c r="L605" s="651">
        <v>971.25</v>
      </c>
      <c r="M605" s="651">
        <v>1942.5</v>
      </c>
      <c r="N605" s="650">
        <v>2</v>
      </c>
      <c r="O605" s="731">
        <v>2</v>
      </c>
      <c r="P605" s="651">
        <v>1942.5</v>
      </c>
      <c r="Q605" s="666">
        <v>1</v>
      </c>
      <c r="R605" s="650">
        <v>2</v>
      </c>
      <c r="S605" s="666">
        <v>1</v>
      </c>
      <c r="T605" s="731">
        <v>2</v>
      </c>
      <c r="U605" s="689">
        <v>1</v>
      </c>
    </row>
    <row r="606" spans="1:21" ht="14.4" customHeight="1" x14ac:dyDescent="0.3">
      <c r="A606" s="649">
        <v>31</v>
      </c>
      <c r="B606" s="650" t="s">
        <v>576</v>
      </c>
      <c r="C606" s="650">
        <v>89301312</v>
      </c>
      <c r="D606" s="729" t="s">
        <v>2873</v>
      </c>
      <c r="E606" s="730" t="s">
        <v>1950</v>
      </c>
      <c r="F606" s="650" t="s">
        <v>1934</v>
      </c>
      <c r="G606" s="650" t="s">
        <v>2049</v>
      </c>
      <c r="H606" s="650" t="s">
        <v>577</v>
      </c>
      <c r="I606" s="650" t="s">
        <v>2090</v>
      </c>
      <c r="J606" s="650" t="s">
        <v>2091</v>
      </c>
      <c r="K606" s="650" t="s">
        <v>2092</v>
      </c>
      <c r="L606" s="651">
        <v>2010.55</v>
      </c>
      <c r="M606" s="651">
        <v>2010.55</v>
      </c>
      <c r="N606" s="650">
        <v>1</v>
      </c>
      <c r="O606" s="731">
        <v>1</v>
      </c>
      <c r="P606" s="651"/>
      <c r="Q606" s="666">
        <v>0</v>
      </c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31</v>
      </c>
      <c r="B607" s="650" t="s">
        <v>576</v>
      </c>
      <c r="C607" s="650">
        <v>89301312</v>
      </c>
      <c r="D607" s="729" t="s">
        <v>2873</v>
      </c>
      <c r="E607" s="730" t="s">
        <v>1950</v>
      </c>
      <c r="F607" s="650" t="s">
        <v>1934</v>
      </c>
      <c r="G607" s="650" t="s">
        <v>2049</v>
      </c>
      <c r="H607" s="650" t="s">
        <v>577</v>
      </c>
      <c r="I607" s="650" t="s">
        <v>2473</v>
      </c>
      <c r="J607" s="650" t="s">
        <v>2474</v>
      </c>
      <c r="K607" s="650" t="s">
        <v>2475</v>
      </c>
      <c r="L607" s="651">
        <v>1000</v>
      </c>
      <c r="M607" s="651">
        <v>1000</v>
      </c>
      <c r="N607" s="650">
        <v>1</v>
      </c>
      <c r="O607" s="731">
        <v>1</v>
      </c>
      <c r="P607" s="651">
        <v>1000</v>
      </c>
      <c r="Q607" s="666">
        <v>1</v>
      </c>
      <c r="R607" s="650">
        <v>1</v>
      </c>
      <c r="S607" s="666">
        <v>1</v>
      </c>
      <c r="T607" s="731">
        <v>1</v>
      </c>
      <c r="U607" s="689">
        <v>1</v>
      </c>
    </row>
    <row r="608" spans="1:21" ht="14.4" customHeight="1" x14ac:dyDescent="0.3">
      <c r="A608" s="649">
        <v>31</v>
      </c>
      <c r="B608" s="650" t="s">
        <v>576</v>
      </c>
      <c r="C608" s="650">
        <v>89301312</v>
      </c>
      <c r="D608" s="729" t="s">
        <v>2873</v>
      </c>
      <c r="E608" s="730" t="s">
        <v>1950</v>
      </c>
      <c r="F608" s="650" t="s">
        <v>1934</v>
      </c>
      <c r="G608" s="650" t="s">
        <v>2049</v>
      </c>
      <c r="H608" s="650" t="s">
        <v>577</v>
      </c>
      <c r="I608" s="650" t="s">
        <v>2237</v>
      </c>
      <c r="J608" s="650" t="s">
        <v>2238</v>
      </c>
      <c r="K608" s="650" t="s">
        <v>2239</v>
      </c>
      <c r="L608" s="651">
        <v>250</v>
      </c>
      <c r="M608" s="651">
        <v>500</v>
      </c>
      <c r="N608" s="650">
        <v>2</v>
      </c>
      <c r="O608" s="731">
        <v>2</v>
      </c>
      <c r="P608" s="651">
        <v>500</v>
      </c>
      <c r="Q608" s="666">
        <v>1</v>
      </c>
      <c r="R608" s="650">
        <v>2</v>
      </c>
      <c r="S608" s="666">
        <v>1</v>
      </c>
      <c r="T608" s="731">
        <v>2</v>
      </c>
      <c r="U608" s="689">
        <v>1</v>
      </c>
    </row>
    <row r="609" spans="1:21" ht="14.4" customHeight="1" x14ac:dyDescent="0.3">
      <c r="A609" s="649">
        <v>31</v>
      </c>
      <c r="B609" s="650" t="s">
        <v>576</v>
      </c>
      <c r="C609" s="650">
        <v>89301312</v>
      </c>
      <c r="D609" s="729" t="s">
        <v>2873</v>
      </c>
      <c r="E609" s="730" t="s">
        <v>1950</v>
      </c>
      <c r="F609" s="650" t="s">
        <v>1934</v>
      </c>
      <c r="G609" s="650" t="s">
        <v>2049</v>
      </c>
      <c r="H609" s="650" t="s">
        <v>577</v>
      </c>
      <c r="I609" s="650" t="s">
        <v>2572</v>
      </c>
      <c r="J609" s="650" t="s">
        <v>2573</v>
      </c>
      <c r="K609" s="650" t="s">
        <v>2574</v>
      </c>
      <c r="L609" s="651">
        <v>600</v>
      </c>
      <c r="M609" s="651">
        <v>600</v>
      </c>
      <c r="N609" s="650">
        <v>1</v>
      </c>
      <c r="O609" s="731">
        <v>1</v>
      </c>
      <c r="P609" s="651">
        <v>600</v>
      </c>
      <c r="Q609" s="666">
        <v>1</v>
      </c>
      <c r="R609" s="650">
        <v>1</v>
      </c>
      <c r="S609" s="666">
        <v>1</v>
      </c>
      <c r="T609" s="731">
        <v>1</v>
      </c>
      <c r="U609" s="689">
        <v>1</v>
      </c>
    </row>
    <row r="610" spans="1:21" ht="14.4" customHeight="1" x14ac:dyDescent="0.3">
      <c r="A610" s="649">
        <v>31</v>
      </c>
      <c r="B610" s="650" t="s">
        <v>576</v>
      </c>
      <c r="C610" s="650">
        <v>89301312</v>
      </c>
      <c r="D610" s="729" t="s">
        <v>2873</v>
      </c>
      <c r="E610" s="730" t="s">
        <v>1950</v>
      </c>
      <c r="F610" s="650" t="s">
        <v>1934</v>
      </c>
      <c r="G610" s="650" t="s">
        <v>2049</v>
      </c>
      <c r="H610" s="650" t="s">
        <v>577</v>
      </c>
      <c r="I610" s="650" t="s">
        <v>2357</v>
      </c>
      <c r="J610" s="650" t="s">
        <v>2358</v>
      </c>
      <c r="K610" s="650" t="s">
        <v>2359</v>
      </c>
      <c r="L610" s="651">
        <v>750</v>
      </c>
      <c r="M610" s="651">
        <v>750</v>
      </c>
      <c r="N610" s="650">
        <v>1</v>
      </c>
      <c r="O610" s="731">
        <v>1</v>
      </c>
      <c r="P610" s="651">
        <v>750</v>
      </c>
      <c r="Q610" s="666">
        <v>1</v>
      </c>
      <c r="R610" s="650">
        <v>1</v>
      </c>
      <c r="S610" s="666">
        <v>1</v>
      </c>
      <c r="T610" s="731">
        <v>1</v>
      </c>
      <c r="U610" s="689">
        <v>1</v>
      </c>
    </row>
    <row r="611" spans="1:21" ht="14.4" customHeight="1" x14ac:dyDescent="0.3">
      <c r="A611" s="649">
        <v>31</v>
      </c>
      <c r="B611" s="650" t="s">
        <v>576</v>
      </c>
      <c r="C611" s="650">
        <v>89301312</v>
      </c>
      <c r="D611" s="729" t="s">
        <v>2873</v>
      </c>
      <c r="E611" s="730" t="s">
        <v>1950</v>
      </c>
      <c r="F611" s="650" t="s">
        <v>1934</v>
      </c>
      <c r="G611" s="650" t="s">
        <v>2049</v>
      </c>
      <c r="H611" s="650" t="s">
        <v>577</v>
      </c>
      <c r="I611" s="650" t="s">
        <v>2381</v>
      </c>
      <c r="J611" s="650" t="s">
        <v>2382</v>
      </c>
      <c r="K611" s="650"/>
      <c r="L611" s="651">
        <v>80.349999999999994</v>
      </c>
      <c r="M611" s="651">
        <v>80.349999999999994</v>
      </c>
      <c r="N611" s="650">
        <v>1</v>
      </c>
      <c r="O611" s="731">
        <v>1</v>
      </c>
      <c r="P611" s="651">
        <v>80.349999999999994</v>
      </c>
      <c r="Q611" s="666">
        <v>1</v>
      </c>
      <c r="R611" s="650">
        <v>1</v>
      </c>
      <c r="S611" s="666">
        <v>1</v>
      </c>
      <c r="T611" s="731">
        <v>1</v>
      </c>
      <c r="U611" s="689">
        <v>1</v>
      </c>
    </row>
    <row r="612" spans="1:21" ht="14.4" customHeight="1" x14ac:dyDescent="0.3">
      <c r="A612" s="649">
        <v>31</v>
      </c>
      <c r="B612" s="650" t="s">
        <v>576</v>
      </c>
      <c r="C612" s="650">
        <v>89301312</v>
      </c>
      <c r="D612" s="729" t="s">
        <v>2873</v>
      </c>
      <c r="E612" s="730" t="s">
        <v>1950</v>
      </c>
      <c r="F612" s="650" t="s">
        <v>1934</v>
      </c>
      <c r="G612" s="650" t="s">
        <v>2049</v>
      </c>
      <c r="H612" s="650" t="s">
        <v>577</v>
      </c>
      <c r="I612" s="650" t="s">
        <v>2168</v>
      </c>
      <c r="J612" s="650" t="s">
        <v>2169</v>
      </c>
      <c r="K612" s="650" t="s">
        <v>2170</v>
      </c>
      <c r="L612" s="651">
        <v>350</v>
      </c>
      <c r="M612" s="651">
        <v>3850</v>
      </c>
      <c r="N612" s="650">
        <v>11</v>
      </c>
      <c r="O612" s="731">
        <v>11</v>
      </c>
      <c r="P612" s="651">
        <v>3150</v>
      </c>
      <c r="Q612" s="666">
        <v>0.81818181818181823</v>
      </c>
      <c r="R612" s="650">
        <v>9</v>
      </c>
      <c r="S612" s="666">
        <v>0.81818181818181823</v>
      </c>
      <c r="T612" s="731">
        <v>9</v>
      </c>
      <c r="U612" s="689">
        <v>0.81818181818181823</v>
      </c>
    </row>
    <row r="613" spans="1:21" ht="14.4" customHeight="1" x14ac:dyDescent="0.3">
      <c r="A613" s="649">
        <v>31</v>
      </c>
      <c r="B613" s="650" t="s">
        <v>576</v>
      </c>
      <c r="C613" s="650">
        <v>89301312</v>
      </c>
      <c r="D613" s="729" t="s">
        <v>2873</v>
      </c>
      <c r="E613" s="730" t="s">
        <v>1951</v>
      </c>
      <c r="F613" s="650" t="s">
        <v>1932</v>
      </c>
      <c r="G613" s="650" t="s">
        <v>1965</v>
      </c>
      <c r="H613" s="650" t="s">
        <v>577</v>
      </c>
      <c r="I613" s="650" t="s">
        <v>2575</v>
      </c>
      <c r="J613" s="650" t="s">
        <v>2205</v>
      </c>
      <c r="K613" s="650" t="s">
        <v>1856</v>
      </c>
      <c r="L613" s="651">
        <v>156.86000000000001</v>
      </c>
      <c r="M613" s="651">
        <v>156.86000000000001</v>
      </c>
      <c r="N613" s="650">
        <v>1</v>
      </c>
      <c r="O613" s="731">
        <v>1</v>
      </c>
      <c r="P613" s="651">
        <v>156.86000000000001</v>
      </c>
      <c r="Q613" s="666">
        <v>1</v>
      </c>
      <c r="R613" s="650">
        <v>1</v>
      </c>
      <c r="S613" s="666">
        <v>1</v>
      </c>
      <c r="T613" s="731">
        <v>1</v>
      </c>
      <c r="U613" s="689">
        <v>1</v>
      </c>
    </row>
    <row r="614" spans="1:21" ht="14.4" customHeight="1" x14ac:dyDescent="0.3">
      <c r="A614" s="649">
        <v>31</v>
      </c>
      <c r="B614" s="650" t="s">
        <v>576</v>
      </c>
      <c r="C614" s="650">
        <v>89301312</v>
      </c>
      <c r="D614" s="729" t="s">
        <v>2873</v>
      </c>
      <c r="E614" s="730" t="s">
        <v>1951</v>
      </c>
      <c r="F614" s="650" t="s">
        <v>1932</v>
      </c>
      <c r="G614" s="650" t="s">
        <v>1965</v>
      </c>
      <c r="H614" s="650" t="s">
        <v>577</v>
      </c>
      <c r="I614" s="650" t="s">
        <v>2576</v>
      </c>
      <c r="J614" s="650" t="s">
        <v>1855</v>
      </c>
      <c r="K614" s="650" t="s">
        <v>2577</v>
      </c>
      <c r="L614" s="651">
        <v>0</v>
      </c>
      <c r="M614" s="651">
        <v>0</v>
      </c>
      <c r="N614" s="650">
        <v>1</v>
      </c>
      <c r="O614" s="731">
        <v>1</v>
      </c>
      <c r="P614" s="651">
        <v>0</v>
      </c>
      <c r="Q614" s="666"/>
      <c r="R614" s="650">
        <v>1</v>
      </c>
      <c r="S614" s="666">
        <v>1</v>
      </c>
      <c r="T614" s="731">
        <v>1</v>
      </c>
      <c r="U614" s="689">
        <v>1</v>
      </c>
    </row>
    <row r="615" spans="1:21" ht="14.4" customHeight="1" x14ac:dyDescent="0.3">
      <c r="A615" s="649">
        <v>31</v>
      </c>
      <c r="B615" s="650" t="s">
        <v>576</v>
      </c>
      <c r="C615" s="650">
        <v>89301312</v>
      </c>
      <c r="D615" s="729" t="s">
        <v>2873</v>
      </c>
      <c r="E615" s="730" t="s">
        <v>1951</v>
      </c>
      <c r="F615" s="650" t="s">
        <v>1932</v>
      </c>
      <c r="G615" s="650" t="s">
        <v>1965</v>
      </c>
      <c r="H615" s="650" t="s">
        <v>577</v>
      </c>
      <c r="I615" s="650" t="s">
        <v>1240</v>
      </c>
      <c r="J615" s="650" t="s">
        <v>1855</v>
      </c>
      <c r="K615" s="650" t="s">
        <v>1856</v>
      </c>
      <c r="L615" s="651">
        <v>333.31</v>
      </c>
      <c r="M615" s="651">
        <v>666.62</v>
      </c>
      <c r="N615" s="650">
        <v>2</v>
      </c>
      <c r="O615" s="731">
        <v>2</v>
      </c>
      <c r="P615" s="651">
        <v>666.62</v>
      </c>
      <c r="Q615" s="666">
        <v>1</v>
      </c>
      <c r="R615" s="650">
        <v>2</v>
      </c>
      <c r="S615" s="666">
        <v>1</v>
      </c>
      <c r="T615" s="731">
        <v>2</v>
      </c>
      <c r="U615" s="689">
        <v>1</v>
      </c>
    </row>
    <row r="616" spans="1:21" ht="14.4" customHeight="1" x14ac:dyDescent="0.3">
      <c r="A616" s="649">
        <v>31</v>
      </c>
      <c r="B616" s="650" t="s">
        <v>576</v>
      </c>
      <c r="C616" s="650">
        <v>89301312</v>
      </c>
      <c r="D616" s="729" t="s">
        <v>2873</v>
      </c>
      <c r="E616" s="730" t="s">
        <v>1951</v>
      </c>
      <c r="F616" s="650" t="s">
        <v>1932</v>
      </c>
      <c r="G616" s="650" t="s">
        <v>1965</v>
      </c>
      <c r="H616" s="650" t="s">
        <v>577</v>
      </c>
      <c r="I616" s="650" t="s">
        <v>1240</v>
      </c>
      <c r="J616" s="650" t="s">
        <v>1855</v>
      </c>
      <c r="K616" s="650" t="s">
        <v>1856</v>
      </c>
      <c r="L616" s="651">
        <v>156.86000000000001</v>
      </c>
      <c r="M616" s="651">
        <v>156.86000000000001</v>
      </c>
      <c r="N616" s="650">
        <v>1</v>
      </c>
      <c r="O616" s="731">
        <v>1</v>
      </c>
      <c r="P616" s="651"/>
      <c r="Q616" s="666">
        <v>0</v>
      </c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31</v>
      </c>
      <c r="B617" s="650" t="s">
        <v>576</v>
      </c>
      <c r="C617" s="650">
        <v>89301312</v>
      </c>
      <c r="D617" s="729" t="s">
        <v>2873</v>
      </c>
      <c r="E617" s="730" t="s">
        <v>1951</v>
      </c>
      <c r="F617" s="650" t="s">
        <v>1932</v>
      </c>
      <c r="G617" s="650" t="s">
        <v>2578</v>
      </c>
      <c r="H617" s="650" t="s">
        <v>577</v>
      </c>
      <c r="I617" s="650" t="s">
        <v>2579</v>
      </c>
      <c r="J617" s="650" t="s">
        <v>2580</v>
      </c>
      <c r="K617" s="650" t="s">
        <v>1123</v>
      </c>
      <c r="L617" s="651">
        <v>118.82</v>
      </c>
      <c r="M617" s="651">
        <v>118.82</v>
      </c>
      <c r="N617" s="650">
        <v>1</v>
      </c>
      <c r="O617" s="731">
        <v>0.5</v>
      </c>
      <c r="P617" s="651">
        <v>118.82</v>
      </c>
      <c r="Q617" s="666">
        <v>1</v>
      </c>
      <c r="R617" s="650">
        <v>1</v>
      </c>
      <c r="S617" s="666">
        <v>1</v>
      </c>
      <c r="T617" s="731">
        <v>0.5</v>
      </c>
      <c r="U617" s="689">
        <v>1</v>
      </c>
    </row>
    <row r="618" spans="1:21" ht="14.4" customHeight="1" x14ac:dyDescent="0.3">
      <c r="A618" s="649">
        <v>31</v>
      </c>
      <c r="B618" s="650" t="s">
        <v>576</v>
      </c>
      <c r="C618" s="650">
        <v>89301312</v>
      </c>
      <c r="D618" s="729" t="s">
        <v>2873</v>
      </c>
      <c r="E618" s="730" t="s">
        <v>1951</v>
      </c>
      <c r="F618" s="650" t="s">
        <v>1932</v>
      </c>
      <c r="G618" s="650" t="s">
        <v>1977</v>
      </c>
      <c r="H618" s="650" t="s">
        <v>577</v>
      </c>
      <c r="I618" s="650" t="s">
        <v>2581</v>
      </c>
      <c r="J618" s="650" t="s">
        <v>2582</v>
      </c>
      <c r="K618" s="650" t="s">
        <v>2583</v>
      </c>
      <c r="L618" s="651">
        <v>37.68</v>
      </c>
      <c r="M618" s="651">
        <v>37.68</v>
      </c>
      <c r="N618" s="650">
        <v>1</v>
      </c>
      <c r="O618" s="731">
        <v>1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31</v>
      </c>
      <c r="B619" s="650" t="s">
        <v>576</v>
      </c>
      <c r="C619" s="650">
        <v>89301312</v>
      </c>
      <c r="D619" s="729" t="s">
        <v>2873</v>
      </c>
      <c r="E619" s="730" t="s">
        <v>1951</v>
      </c>
      <c r="F619" s="650" t="s">
        <v>1932</v>
      </c>
      <c r="G619" s="650" t="s">
        <v>2584</v>
      </c>
      <c r="H619" s="650" t="s">
        <v>577</v>
      </c>
      <c r="I619" s="650" t="s">
        <v>2585</v>
      </c>
      <c r="J619" s="650" t="s">
        <v>675</v>
      </c>
      <c r="K619" s="650" t="s">
        <v>2586</v>
      </c>
      <c r="L619" s="651">
        <v>115.3</v>
      </c>
      <c r="M619" s="651">
        <v>115.3</v>
      </c>
      <c r="N619" s="650">
        <v>1</v>
      </c>
      <c r="O619" s="731">
        <v>0.5</v>
      </c>
      <c r="P619" s="651">
        <v>115.3</v>
      </c>
      <c r="Q619" s="666">
        <v>1</v>
      </c>
      <c r="R619" s="650">
        <v>1</v>
      </c>
      <c r="S619" s="666">
        <v>1</v>
      </c>
      <c r="T619" s="731">
        <v>0.5</v>
      </c>
      <c r="U619" s="689">
        <v>1</v>
      </c>
    </row>
    <row r="620" spans="1:21" ht="14.4" customHeight="1" x14ac:dyDescent="0.3">
      <c r="A620" s="649">
        <v>31</v>
      </c>
      <c r="B620" s="650" t="s">
        <v>576</v>
      </c>
      <c r="C620" s="650">
        <v>89301312</v>
      </c>
      <c r="D620" s="729" t="s">
        <v>2873</v>
      </c>
      <c r="E620" s="730" t="s">
        <v>1951</v>
      </c>
      <c r="F620" s="650" t="s">
        <v>1932</v>
      </c>
      <c r="G620" s="650" t="s">
        <v>2584</v>
      </c>
      <c r="H620" s="650" t="s">
        <v>577</v>
      </c>
      <c r="I620" s="650" t="s">
        <v>674</v>
      </c>
      <c r="J620" s="650" t="s">
        <v>675</v>
      </c>
      <c r="K620" s="650" t="s">
        <v>2586</v>
      </c>
      <c r="L620" s="651">
        <v>115.3</v>
      </c>
      <c r="M620" s="651">
        <v>115.3</v>
      </c>
      <c r="N620" s="650">
        <v>1</v>
      </c>
      <c r="O620" s="731">
        <v>1</v>
      </c>
      <c r="P620" s="651">
        <v>115.3</v>
      </c>
      <c r="Q620" s="666">
        <v>1</v>
      </c>
      <c r="R620" s="650">
        <v>1</v>
      </c>
      <c r="S620" s="666">
        <v>1</v>
      </c>
      <c r="T620" s="731">
        <v>1</v>
      </c>
      <c r="U620" s="689">
        <v>1</v>
      </c>
    </row>
    <row r="621" spans="1:21" ht="14.4" customHeight="1" x14ac:dyDescent="0.3">
      <c r="A621" s="649">
        <v>31</v>
      </c>
      <c r="B621" s="650" t="s">
        <v>576</v>
      </c>
      <c r="C621" s="650">
        <v>89301312</v>
      </c>
      <c r="D621" s="729" t="s">
        <v>2873</v>
      </c>
      <c r="E621" s="730" t="s">
        <v>1951</v>
      </c>
      <c r="F621" s="650" t="s">
        <v>1932</v>
      </c>
      <c r="G621" s="650" t="s">
        <v>2587</v>
      </c>
      <c r="H621" s="650" t="s">
        <v>577</v>
      </c>
      <c r="I621" s="650" t="s">
        <v>2588</v>
      </c>
      <c r="J621" s="650" t="s">
        <v>2589</v>
      </c>
      <c r="K621" s="650" t="s">
        <v>2590</v>
      </c>
      <c r="L621" s="651">
        <v>22.59</v>
      </c>
      <c r="M621" s="651">
        <v>22.59</v>
      </c>
      <c r="N621" s="650">
        <v>1</v>
      </c>
      <c r="O621" s="731">
        <v>1</v>
      </c>
      <c r="P621" s="651">
        <v>22.59</v>
      </c>
      <c r="Q621" s="666">
        <v>1</v>
      </c>
      <c r="R621" s="650">
        <v>1</v>
      </c>
      <c r="S621" s="666">
        <v>1</v>
      </c>
      <c r="T621" s="731">
        <v>1</v>
      </c>
      <c r="U621" s="689">
        <v>1</v>
      </c>
    </row>
    <row r="622" spans="1:21" ht="14.4" customHeight="1" x14ac:dyDescent="0.3">
      <c r="A622" s="649">
        <v>31</v>
      </c>
      <c r="B622" s="650" t="s">
        <v>576</v>
      </c>
      <c r="C622" s="650">
        <v>89301312</v>
      </c>
      <c r="D622" s="729" t="s">
        <v>2873</v>
      </c>
      <c r="E622" s="730" t="s">
        <v>1951</v>
      </c>
      <c r="F622" s="650" t="s">
        <v>1932</v>
      </c>
      <c r="G622" s="650" t="s">
        <v>2132</v>
      </c>
      <c r="H622" s="650" t="s">
        <v>577</v>
      </c>
      <c r="I622" s="650" t="s">
        <v>2591</v>
      </c>
      <c r="J622" s="650" t="s">
        <v>2592</v>
      </c>
      <c r="K622" s="650" t="s">
        <v>2593</v>
      </c>
      <c r="L622" s="651">
        <v>0</v>
      </c>
      <c r="M622" s="651">
        <v>0</v>
      </c>
      <c r="N622" s="650">
        <v>1</v>
      </c>
      <c r="O622" s="731">
        <v>1</v>
      </c>
      <c r="P622" s="651"/>
      <c r="Q622" s="666"/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31</v>
      </c>
      <c r="B623" s="650" t="s">
        <v>576</v>
      </c>
      <c r="C623" s="650">
        <v>89301312</v>
      </c>
      <c r="D623" s="729" t="s">
        <v>2873</v>
      </c>
      <c r="E623" s="730" t="s">
        <v>1951</v>
      </c>
      <c r="F623" s="650" t="s">
        <v>1932</v>
      </c>
      <c r="G623" s="650" t="s">
        <v>2594</v>
      </c>
      <c r="H623" s="650" t="s">
        <v>577</v>
      </c>
      <c r="I623" s="650" t="s">
        <v>2595</v>
      </c>
      <c r="J623" s="650" t="s">
        <v>2596</v>
      </c>
      <c r="K623" s="650" t="s">
        <v>2597</v>
      </c>
      <c r="L623" s="651">
        <v>31.84</v>
      </c>
      <c r="M623" s="651">
        <v>31.84</v>
      </c>
      <c r="N623" s="650">
        <v>1</v>
      </c>
      <c r="O623" s="731">
        <v>1</v>
      </c>
      <c r="P623" s="651">
        <v>31.84</v>
      </c>
      <c r="Q623" s="666">
        <v>1</v>
      </c>
      <c r="R623" s="650">
        <v>1</v>
      </c>
      <c r="S623" s="666">
        <v>1</v>
      </c>
      <c r="T623" s="731">
        <v>1</v>
      </c>
      <c r="U623" s="689">
        <v>1</v>
      </c>
    </row>
    <row r="624" spans="1:21" ht="14.4" customHeight="1" x14ac:dyDescent="0.3">
      <c r="A624" s="649">
        <v>31</v>
      </c>
      <c r="B624" s="650" t="s">
        <v>576</v>
      </c>
      <c r="C624" s="650">
        <v>89301312</v>
      </c>
      <c r="D624" s="729" t="s">
        <v>2873</v>
      </c>
      <c r="E624" s="730" t="s">
        <v>1951</v>
      </c>
      <c r="F624" s="650" t="s">
        <v>1932</v>
      </c>
      <c r="G624" s="650" t="s">
        <v>2594</v>
      </c>
      <c r="H624" s="650" t="s">
        <v>577</v>
      </c>
      <c r="I624" s="650" t="s">
        <v>2598</v>
      </c>
      <c r="J624" s="650" t="s">
        <v>2599</v>
      </c>
      <c r="K624" s="650" t="s">
        <v>2600</v>
      </c>
      <c r="L624" s="651">
        <v>63.67</v>
      </c>
      <c r="M624" s="651">
        <v>127.34</v>
      </c>
      <c r="N624" s="650">
        <v>2</v>
      </c>
      <c r="O624" s="731">
        <v>0.5</v>
      </c>
      <c r="P624" s="651"/>
      <c r="Q624" s="666">
        <v>0</v>
      </c>
      <c r="R624" s="650"/>
      <c r="S624" s="666">
        <v>0</v>
      </c>
      <c r="T624" s="731"/>
      <c r="U624" s="689">
        <v>0</v>
      </c>
    </row>
    <row r="625" spans="1:21" ht="14.4" customHeight="1" x14ac:dyDescent="0.3">
      <c r="A625" s="649">
        <v>31</v>
      </c>
      <c r="B625" s="650" t="s">
        <v>576</v>
      </c>
      <c r="C625" s="650">
        <v>89301312</v>
      </c>
      <c r="D625" s="729" t="s">
        <v>2873</v>
      </c>
      <c r="E625" s="730" t="s">
        <v>1951</v>
      </c>
      <c r="F625" s="650" t="s">
        <v>1932</v>
      </c>
      <c r="G625" s="650" t="s">
        <v>1988</v>
      </c>
      <c r="H625" s="650" t="s">
        <v>577</v>
      </c>
      <c r="I625" s="650" t="s">
        <v>800</v>
      </c>
      <c r="J625" s="650" t="s">
        <v>801</v>
      </c>
      <c r="K625" s="650" t="s">
        <v>2102</v>
      </c>
      <c r="L625" s="651">
        <v>0</v>
      </c>
      <c r="M625" s="651">
        <v>0</v>
      </c>
      <c r="N625" s="650">
        <v>1</v>
      </c>
      <c r="O625" s="731">
        <v>0.5</v>
      </c>
      <c r="P625" s="651">
        <v>0</v>
      </c>
      <c r="Q625" s="666"/>
      <c r="R625" s="650">
        <v>1</v>
      </c>
      <c r="S625" s="666">
        <v>1</v>
      </c>
      <c r="T625" s="731">
        <v>0.5</v>
      </c>
      <c r="U625" s="689">
        <v>1</v>
      </c>
    </row>
    <row r="626" spans="1:21" ht="14.4" customHeight="1" x14ac:dyDescent="0.3">
      <c r="A626" s="649">
        <v>31</v>
      </c>
      <c r="B626" s="650" t="s">
        <v>576</v>
      </c>
      <c r="C626" s="650">
        <v>89301312</v>
      </c>
      <c r="D626" s="729" t="s">
        <v>2873</v>
      </c>
      <c r="E626" s="730" t="s">
        <v>1951</v>
      </c>
      <c r="F626" s="650" t="s">
        <v>1932</v>
      </c>
      <c r="G626" s="650" t="s">
        <v>2289</v>
      </c>
      <c r="H626" s="650" t="s">
        <v>577</v>
      </c>
      <c r="I626" s="650" t="s">
        <v>2601</v>
      </c>
      <c r="J626" s="650" t="s">
        <v>729</v>
      </c>
      <c r="K626" s="650" t="s">
        <v>2602</v>
      </c>
      <c r="L626" s="651">
        <v>0</v>
      </c>
      <c r="M626" s="651">
        <v>0</v>
      </c>
      <c r="N626" s="650">
        <v>1</v>
      </c>
      <c r="O626" s="731">
        <v>1</v>
      </c>
      <c r="P626" s="651"/>
      <c r="Q626" s="666"/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31</v>
      </c>
      <c r="B627" s="650" t="s">
        <v>576</v>
      </c>
      <c r="C627" s="650">
        <v>89301312</v>
      </c>
      <c r="D627" s="729" t="s">
        <v>2873</v>
      </c>
      <c r="E627" s="730" t="s">
        <v>1951</v>
      </c>
      <c r="F627" s="650" t="s">
        <v>1932</v>
      </c>
      <c r="G627" s="650" t="s">
        <v>1991</v>
      </c>
      <c r="H627" s="650" t="s">
        <v>1100</v>
      </c>
      <c r="I627" s="650" t="s">
        <v>1323</v>
      </c>
      <c r="J627" s="650" t="s">
        <v>1324</v>
      </c>
      <c r="K627" s="650" t="s">
        <v>1325</v>
      </c>
      <c r="L627" s="651">
        <v>154.01</v>
      </c>
      <c r="M627" s="651">
        <v>770.05</v>
      </c>
      <c r="N627" s="650">
        <v>5</v>
      </c>
      <c r="O627" s="731">
        <v>3</v>
      </c>
      <c r="P627" s="651">
        <v>770.05</v>
      </c>
      <c r="Q627" s="666">
        <v>1</v>
      </c>
      <c r="R627" s="650">
        <v>5</v>
      </c>
      <c r="S627" s="666">
        <v>1</v>
      </c>
      <c r="T627" s="731">
        <v>3</v>
      </c>
      <c r="U627" s="689">
        <v>1</v>
      </c>
    </row>
    <row r="628" spans="1:21" ht="14.4" customHeight="1" x14ac:dyDescent="0.3">
      <c r="A628" s="649">
        <v>31</v>
      </c>
      <c r="B628" s="650" t="s">
        <v>576</v>
      </c>
      <c r="C628" s="650">
        <v>89301312</v>
      </c>
      <c r="D628" s="729" t="s">
        <v>2873</v>
      </c>
      <c r="E628" s="730" t="s">
        <v>1951</v>
      </c>
      <c r="F628" s="650" t="s">
        <v>1932</v>
      </c>
      <c r="G628" s="650" t="s">
        <v>2603</v>
      </c>
      <c r="H628" s="650" t="s">
        <v>577</v>
      </c>
      <c r="I628" s="650" t="s">
        <v>2604</v>
      </c>
      <c r="J628" s="650" t="s">
        <v>2605</v>
      </c>
      <c r="K628" s="650" t="s">
        <v>2606</v>
      </c>
      <c r="L628" s="651">
        <v>59.82</v>
      </c>
      <c r="M628" s="651">
        <v>119.64</v>
      </c>
      <c r="N628" s="650">
        <v>2</v>
      </c>
      <c r="O628" s="731">
        <v>1</v>
      </c>
      <c r="P628" s="651">
        <v>59.82</v>
      </c>
      <c r="Q628" s="666">
        <v>0.5</v>
      </c>
      <c r="R628" s="650">
        <v>1</v>
      </c>
      <c r="S628" s="666">
        <v>0.5</v>
      </c>
      <c r="T628" s="731">
        <v>0.5</v>
      </c>
      <c r="U628" s="689">
        <v>0.5</v>
      </c>
    </row>
    <row r="629" spans="1:21" ht="14.4" customHeight="1" x14ac:dyDescent="0.3">
      <c r="A629" s="649">
        <v>31</v>
      </c>
      <c r="B629" s="650" t="s">
        <v>576</v>
      </c>
      <c r="C629" s="650">
        <v>89301312</v>
      </c>
      <c r="D629" s="729" t="s">
        <v>2873</v>
      </c>
      <c r="E629" s="730" t="s">
        <v>1951</v>
      </c>
      <c r="F629" s="650" t="s">
        <v>1932</v>
      </c>
      <c r="G629" s="650" t="s">
        <v>2123</v>
      </c>
      <c r="H629" s="650" t="s">
        <v>577</v>
      </c>
      <c r="I629" s="650" t="s">
        <v>1232</v>
      </c>
      <c r="J629" s="650" t="s">
        <v>1233</v>
      </c>
      <c r="K629" s="650" t="s">
        <v>2124</v>
      </c>
      <c r="L629" s="651">
        <v>31.54</v>
      </c>
      <c r="M629" s="651">
        <v>31.54</v>
      </c>
      <c r="N629" s="650">
        <v>1</v>
      </c>
      <c r="O629" s="731">
        <v>1</v>
      </c>
      <c r="P629" s="651">
        <v>31.54</v>
      </c>
      <c r="Q629" s="666">
        <v>1</v>
      </c>
      <c r="R629" s="650">
        <v>1</v>
      </c>
      <c r="S629" s="666">
        <v>1</v>
      </c>
      <c r="T629" s="731">
        <v>1</v>
      </c>
      <c r="U629" s="689">
        <v>1</v>
      </c>
    </row>
    <row r="630" spans="1:21" ht="14.4" customHeight="1" x14ac:dyDescent="0.3">
      <c r="A630" s="649">
        <v>31</v>
      </c>
      <c r="B630" s="650" t="s">
        <v>576</v>
      </c>
      <c r="C630" s="650">
        <v>89301312</v>
      </c>
      <c r="D630" s="729" t="s">
        <v>2873</v>
      </c>
      <c r="E630" s="730" t="s">
        <v>1951</v>
      </c>
      <c r="F630" s="650" t="s">
        <v>1932</v>
      </c>
      <c r="G630" s="650" t="s">
        <v>1959</v>
      </c>
      <c r="H630" s="650" t="s">
        <v>1100</v>
      </c>
      <c r="I630" s="650" t="s">
        <v>1195</v>
      </c>
      <c r="J630" s="650" t="s">
        <v>1192</v>
      </c>
      <c r="K630" s="650" t="s">
        <v>1196</v>
      </c>
      <c r="L630" s="651">
        <v>625.29</v>
      </c>
      <c r="M630" s="651">
        <v>15006.96</v>
      </c>
      <c r="N630" s="650">
        <v>24</v>
      </c>
      <c r="O630" s="731">
        <v>13.5</v>
      </c>
      <c r="P630" s="651">
        <v>15006.96</v>
      </c>
      <c r="Q630" s="666">
        <v>1</v>
      </c>
      <c r="R630" s="650">
        <v>24</v>
      </c>
      <c r="S630" s="666">
        <v>1</v>
      </c>
      <c r="T630" s="731">
        <v>13.5</v>
      </c>
      <c r="U630" s="689">
        <v>1</v>
      </c>
    </row>
    <row r="631" spans="1:21" ht="14.4" customHeight="1" x14ac:dyDescent="0.3">
      <c r="A631" s="649">
        <v>31</v>
      </c>
      <c r="B631" s="650" t="s">
        <v>576</v>
      </c>
      <c r="C631" s="650">
        <v>89301312</v>
      </c>
      <c r="D631" s="729" t="s">
        <v>2873</v>
      </c>
      <c r="E631" s="730" t="s">
        <v>1951</v>
      </c>
      <c r="F631" s="650" t="s">
        <v>1932</v>
      </c>
      <c r="G631" s="650" t="s">
        <v>1959</v>
      </c>
      <c r="H631" s="650" t="s">
        <v>1100</v>
      </c>
      <c r="I631" s="650" t="s">
        <v>1638</v>
      </c>
      <c r="J631" s="650" t="s">
        <v>1192</v>
      </c>
      <c r="K631" s="650" t="s">
        <v>1639</v>
      </c>
      <c r="L631" s="651">
        <v>937.93</v>
      </c>
      <c r="M631" s="651">
        <v>937.93</v>
      </c>
      <c r="N631" s="650">
        <v>1</v>
      </c>
      <c r="O631" s="731">
        <v>1</v>
      </c>
      <c r="P631" s="651">
        <v>937.93</v>
      </c>
      <c r="Q631" s="666">
        <v>1</v>
      </c>
      <c r="R631" s="650">
        <v>1</v>
      </c>
      <c r="S631" s="666">
        <v>1</v>
      </c>
      <c r="T631" s="731">
        <v>1</v>
      </c>
      <c r="U631" s="689">
        <v>1</v>
      </c>
    </row>
    <row r="632" spans="1:21" ht="14.4" customHeight="1" x14ac:dyDescent="0.3">
      <c r="A632" s="649">
        <v>31</v>
      </c>
      <c r="B632" s="650" t="s">
        <v>576</v>
      </c>
      <c r="C632" s="650">
        <v>89301312</v>
      </c>
      <c r="D632" s="729" t="s">
        <v>2873</v>
      </c>
      <c r="E632" s="730" t="s">
        <v>1951</v>
      </c>
      <c r="F632" s="650" t="s">
        <v>1932</v>
      </c>
      <c r="G632" s="650" t="s">
        <v>1997</v>
      </c>
      <c r="H632" s="650" t="s">
        <v>1100</v>
      </c>
      <c r="I632" s="650" t="s">
        <v>1160</v>
      </c>
      <c r="J632" s="650" t="s">
        <v>1103</v>
      </c>
      <c r="K632" s="650" t="s">
        <v>1878</v>
      </c>
      <c r="L632" s="651">
        <v>48.31</v>
      </c>
      <c r="M632" s="651">
        <v>48.31</v>
      </c>
      <c r="N632" s="650">
        <v>1</v>
      </c>
      <c r="O632" s="731">
        <v>0.5</v>
      </c>
      <c r="P632" s="651">
        <v>48.31</v>
      </c>
      <c r="Q632" s="666">
        <v>1</v>
      </c>
      <c r="R632" s="650">
        <v>1</v>
      </c>
      <c r="S632" s="666">
        <v>1</v>
      </c>
      <c r="T632" s="731">
        <v>0.5</v>
      </c>
      <c r="U632" s="689">
        <v>1</v>
      </c>
    </row>
    <row r="633" spans="1:21" ht="14.4" customHeight="1" x14ac:dyDescent="0.3">
      <c r="A633" s="649">
        <v>31</v>
      </c>
      <c r="B633" s="650" t="s">
        <v>576</v>
      </c>
      <c r="C633" s="650">
        <v>89301312</v>
      </c>
      <c r="D633" s="729" t="s">
        <v>2873</v>
      </c>
      <c r="E633" s="730" t="s">
        <v>1951</v>
      </c>
      <c r="F633" s="650" t="s">
        <v>1932</v>
      </c>
      <c r="G633" s="650" t="s">
        <v>1997</v>
      </c>
      <c r="H633" s="650" t="s">
        <v>1100</v>
      </c>
      <c r="I633" s="650" t="s">
        <v>1102</v>
      </c>
      <c r="J633" s="650" t="s">
        <v>1103</v>
      </c>
      <c r="K633" s="650" t="s">
        <v>1879</v>
      </c>
      <c r="L633" s="651">
        <v>96.63</v>
      </c>
      <c r="M633" s="651">
        <v>483.15</v>
      </c>
      <c r="N633" s="650">
        <v>5</v>
      </c>
      <c r="O633" s="731">
        <v>3.5</v>
      </c>
      <c r="P633" s="651">
        <v>386.52</v>
      </c>
      <c r="Q633" s="666">
        <v>0.8</v>
      </c>
      <c r="R633" s="650">
        <v>4</v>
      </c>
      <c r="S633" s="666">
        <v>0.8</v>
      </c>
      <c r="T633" s="731">
        <v>2.5</v>
      </c>
      <c r="U633" s="689">
        <v>0.7142857142857143</v>
      </c>
    </row>
    <row r="634" spans="1:21" ht="14.4" customHeight="1" x14ac:dyDescent="0.3">
      <c r="A634" s="649">
        <v>31</v>
      </c>
      <c r="B634" s="650" t="s">
        <v>576</v>
      </c>
      <c r="C634" s="650">
        <v>89301312</v>
      </c>
      <c r="D634" s="729" t="s">
        <v>2873</v>
      </c>
      <c r="E634" s="730" t="s">
        <v>1951</v>
      </c>
      <c r="F634" s="650" t="s">
        <v>1932</v>
      </c>
      <c r="G634" s="650" t="s">
        <v>1997</v>
      </c>
      <c r="H634" s="650" t="s">
        <v>577</v>
      </c>
      <c r="I634" s="650" t="s">
        <v>2426</v>
      </c>
      <c r="J634" s="650" t="s">
        <v>2427</v>
      </c>
      <c r="K634" s="650" t="s">
        <v>2428</v>
      </c>
      <c r="L634" s="651">
        <v>96.63</v>
      </c>
      <c r="M634" s="651">
        <v>96.63</v>
      </c>
      <c r="N634" s="650">
        <v>1</v>
      </c>
      <c r="O634" s="731">
        <v>0.5</v>
      </c>
      <c r="P634" s="651">
        <v>96.63</v>
      </c>
      <c r="Q634" s="666">
        <v>1</v>
      </c>
      <c r="R634" s="650">
        <v>1</v>
      </c>
      <c r="S634" s="666">
        <v>1</v>
      </c>
      <c r="T634" s="731">
        <v>0.5</v>
      </c>
      <c r="U634" s="689">
        <v>1</v>
      </c>
    </row>
    <row r="635" spans="1:21" ht="14.4" customHeight="1" x14ac:dyDescent="0.3">
      <c r="A635" s="649">
        <v>31</v>
      </c>
      <c r="B635" s="650" t="s">
        <v>576</v>
      </c>
      <c r="C635" s="650">
        <v>89301312</v>
      </c>
      <c r="D635" s="729" t="s">
        <v>2873</v>
      </c>
      <c r="E635" s="730" t="s">
        <v>1951</v>
      </c>
      <c r="F635" s="650" t="s">
        <v>1932</v>
      </c>
      <c r="G635" s="650" t="s">
        <v>1997</v>
      </c>
      <c r="H635" s="650" t="s">
        <v>577</v>
      </c>
      <c r="I635" s="650" t="s">
        <v>1998</v>
      </c>
      <c r="J635" s="650" t="s">
        <v>1103</v>
      </c>
      <c r="K635" s="650" t="s">
        <v>1999</v>
      </c>
      <c r="L635" s="651">
        <v>48.31</v>
      </c>
      <c r="M635" s="651">
        <v>48.31</v>
      </c>
      <c r="N635" s="650">
        <v>1</v>
      </c>
      <c r="O635" s="731">
        <v>0.5</v>
      </c>
      <c r="P635" s="651">
        <v>48.31</v>
      </c>
      <c r="Q635" s="666">
        <v>1</v>
      </c>
      <c r="R635" s="650">
        <v>1</v>
      </c>
      <c r="S635" s="666">
        <v>1</v>
      </c>
      <c r="T635" s="731">
        <v>0.5</v>
      </c>
      <c r="U635" s="689">
        <v>1</v>
      </c>
    </row>
    <row r="636" spans="1:21" ht="14.4" customHeight="1" x14ac:dyDescent="0.3">
      <c r="A636" s="649">
        <v>31</v>
      </c>
      <c r="B636" s="650" t="s">
        <v>576</v>
      </c>
      <c r="C636" s="650">
        <v>89301312</v>
      </c>
      <c r="D636" s="729" t="s">
        <v>2873</v>
      </c>
      <c r="E636" s="730" t="s">
        <v>1951</v>
      </c>
      <c r="F636" s="650" t="s">
        <v>1932</v>
      </c>
      <c r="G636" s="650" t="s">
        <v>2312</v>
      </c>
      <c r="H636" s="650" t="s">
        <v>577</v>
      </c>
      <c r="I636" s="650" t="s">
        <v>2313</v>
      </c>
      <c r="J636" s="650" t="s">
        <v>2314</v>
      </c>
      <c r="K636" s="650" t="s">
        <v>817</v>
      </c>
      <c r="L636" s="651">
        <v>182.39</v>
      </c>
      <c r="M636" s="651">
        <v>182.39</v>
      </c>
      <c r="N636" s="650">
        <v>1</v>
      </c>
      <c r="O636" s="731">
        <v>0.5</v>
      </c>
      <c r="P636" s="651"/>
      <c r="Q636" s="666">
        <v>0</v>
      </c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31</v>
      </c>
      <c r="B637" s="650" t="s">
        <v>576</v>
      </c>
      <c r="C637" s="650">
        <v>89301312</v>
      </c>
      <c r="D637" s="729" t="s">
        <v>2873</v>
      </c>
      <c r="E637" s="730" t="s">
        <v>1951</v>
      </c>
      <c r="F637" s="650" t="s">
        <v>1932</v>
      </c>
      <c r="G637" s="650" t="s">
        <v>2146</v>
      </c>
      <c r="H637" s="650" t="s">
        <v>577</v>
      </c>
      <c r="I637" s="650" t="s">
        <v>2607</v>
      </c>
      <c r="J637" s="650" t="s">
        <v>2430</v>
      </c>
      <c r="K637" s="650" t="s">
        <v>687</v>
      </c>
      <c r="L637" s="651">
        <v>97.97</v>
      </c>
      <c r="M637" s="651">
        <v>97.97</v>
      </c>
      <c r="N637" s="650">
        <v>1</v>
      </c>
      <c r="O637" s="731">
        <v>0.5</v>
      </c>
      <c r="P637" s="651">
        <v>97.97</v>
      </c>
      <c r="Q637" s="666">
        <v>1</v>
      </c>
      <c r="R637" s="650">
        <v>1</v>
      </c>
      <c r="S637" s="666">
        <v>1</v>
      </c>
      <c r="T637" s="731">
        <v>0.5</v>
      </c>
      <c r="U637" s="689">
        <v>1</v>
      </c>
    </row>
    <row r="638" spans="1:21" ht="14.4" customHeight="1" x14ac:dyDescent="0.3">
      <c r="A638" s="649">
        <v>31</v>
      </c>
      <c r="B638" s="650" t="s">
        <v>576</v>
      </c>
      <c r="C638" s="650">
        <v>89301312</v>
      </c>
      <c r="D638" s="729" t="s">
        <v>2873</v>
      </c>
      <c r="E638" s="730" t="s">
        <v>1951</v>
      </c>
      <c r="F638" s="650" t="s">
        <v>1932</v>
      </c>
      <c r="G638" s="650" t="s">
        <v>2434</v>
      </c>
      <c r="H638" s="650" t="s">
        <v>577</v>
      </c>
      <c r="I638" s="650" t="s">
        <v>2608</v>
      </c>
      <c r="J638" s="650" t="s">
        <v>1088</v>
      </c>
      <c r="K638" s="650" t="s">
        <v>2283</v>
      </c>
      <c r="L638" s="651">
        <v>56.69</v>
      </c>
      <c r="M638" s="651">
        <v>56.69</v>
      </c>
      <c r="N638" s="650">
        <v>1</v>
      </c>
      <c r="O638" s="731">
        <v>0.5</v>
      </c>
      <c r="P638" s="651">
        <v>56.69</v>
      </c>
      <c r="Q638" s="666">
        <v>1</v>
      </c>
      <c r="R638" s="650">
        <v>1</v>
      </c>
      <c r="S638" s="666">
        <v>1</v>
      </c>
      <c r="T638" s="731">
        <v>0.5</v>
      </c>
      <c r="U638" s="689">
        <v>1</v>
      </c>
    </row>
    <row r="639" spans="1:21" ht="14.4" customHeight="1" x14ac:dyDescent="0.3">
      <c r="A639" s="649">
        <v>31</v>
      </c>
      <c r="B639" s="650" t="s">
        <v>576</v>
      </c>
      <c r="C639" s="650">
        <v>89301312</v>
      </c>
      <c r="D639" s="729" t="s">
        <v>2873</v>
      </c>
      <c r="E639" s="730" t="s">
        <v>1951</v>
      </c>
      <c r="F639" s="650" t="s">
        <v>1932</v>
      </c>
      <c r="G639" s="650" t="s">
        <v>2434</v>
      </c>
      <c r="H639" s="650" t="s">
        <v>577</v>
      </c>
      <c r="I639" s="650" t="s">
        <v>2609</v>
      </c>
      <c r="J639" s="650" t="s">
        <v>2610</v>
      </c>
      <c r="K639" s="650" t="s">
        <v>829</v>
      </c>
      <c r="L639" s="651">
        <v>45.34</v>
      </c>
      <c r="M639" s="651">
        <v>90.68</v>
      </c>
      <c r="N639" s="650">
        <v>2</v>
      </c>
      <c r="O639" s="731">
        <v>0.5</v>
      </c>
      <c r="P639" s="651"/>
      <c r="Q639" s="666">
        <v>0</v>
      </c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31</v>
      </c>
      <c r="B640" s="650" t="s">
        <v>576</v>
      </c>
      <c r="C640" s="650">
        <v>89301312</v>
      </c>
      <c r="D640" s="729" t="s">
        <v>2873</v>
      </c>
      <c r="E640" s="730" t="s">
        <v>1951</v>
      </c>
      <c r="F640" s="650" t="s">
        <v>1932</v>
      </c>
      <c r="G640" s="650" t="s">
        <v>2014</v>
      </c>
      <c r="H640" s="650" t="s">
        <v>577</v>
      </c>
      <c r="I640" s="650" t="s">
        <v>705</v>
      </c>
      <c r="J640" s="650" t="s">
        <v>2015</v>
      </c>
      <c r="K640" s="650" t="s">
        <v>2016</v>
      </c>
      <c r="L640" s="651">
        <v>0</v>
      </c>
      <c r="M640" s="651">
        <v>0</v>
      </c>
      <c r="N640" s="650">
        <v>6</v>
      </c>
      <c r="O640" s="731">
        <v>4.5</v>
      </c>
      <c r="P640" s="651">
        <v>0</v>
      </c>
      <c r="Q640" s="666"/>
      <c r="R640" s="650">
        <v>3</v>
      </c>
      <c r="S640" s="666">
        <v>0.5</v>
      </c>
      <c r="T640" s="731">
        <v>2</v>
      </c>
      <c r="U640" s="689">
        <v>0.44444444444444442</v>
      </c>
    </row>
    <row r="641" spans="1:21" ht="14.4" customHeight="1" x14ac:dyDescent="0.3">
      <c r="A641" s="649">
        <v>31</v>
      </c>
      <c r="B641" s="650" t="s">
        <v>576</v>
      </c>
      <c r="C641" s="650">
        <v>89301312</v>
      </c>
      <c r="D641" s="729" t="s">
        <v>2873</v>
      </c>
      <c r="E641" s="730" t="s">
        <v>1951</v>
      </c>
      <c r="F641" s="650" t="s">
        <v>1932</v>
      </c>
      <c r="G641" s="650" t="s">
        <v>2021</v>
      </c>
      <c r="H641" s="650" t="s">
        <v>577</v>
      </c>
      <c r="I641" s="650" t="s">
        <v>2611</v>
      </c>
      <c r="J641" s="650" t="s">
        <v>2023</v>
      </c>
      <c r="K641" s="650" t="s">
        <v>1881</v>
      </c>
      <c r="L641" s="651">
        <v>32.74</v>
      </c>
      <c r="M641" s="651">
        <v>32.74</v>
      </c>
      <c r="N641" s="650">
        <v>1</v>
      </c>
      <c r="O641" s="731">
        <v>1</v>
      </c>
      <c r="P641" s="651">
        <v>32.74</v>
      </c>
      <c r="Q641" s="666">
        <v>1</v>
      </c>
      <c r="R641" s="650">
        <v>1</v>
      </c>
      <c r="S641" s="666">
        <v>1</v>
      </c>
      <c r="T641" s="731">
        <v>1</v>
      </c>
      <c r="U641" s="689">
        <v>1</v>
      </c>
    </row>
    <row r="642" spans="1:21" ht="14.4" customHeight="1" x14ac:dyDescent="0.3">
      <c r="A642" s="649">
        <v>31</v>
      </c>
      <c r="B642" s="650" t="s">
        <v>576</v>
      </c>
      <c r="C642" s="650">
        <v>89301312</v>
      </c>
      <c r="D642" s="729" t="s">
        <v>2873</v>
      </c>
      <c r="E642" s="730" t="s">
        <v>1951</v>
      </c>
      <c r="F642" s="650" t="s">
        <v>1932</v>
      </c>
      <c r="G642" s="650" t="s">
        <v>2108</v>
      </c>
      <c r="H642" s="650" t="s">
        <v>577</v>
      </c>
      <c r="I642" s="650" t="s">
        <v>2125</v>
      </c>
      <c r="J642" s="650" t="s">
        <v>2126</v>
      </c>
      <c r="K642" s="650" t="s">
        <v>2127</v>
      </c>
      <c r="L642" s="651">
        <v>20.329999999999998</v>
      </c>
      <c r="M642" s="651">
        <v>142.31</v>
      </c>
      <c r="N642" s="650">
        <v>7</v>
      </c>
      <c r="O642" s="731">
        <v>5.5</v>
      </c>
      <c r="P642" s="651">
        <v>60.989999999999995</v>
      </c>
      <c r="Q642" s="666">
        <v>0.42857142857142855</v>
      </c>
      <c r="R642" s="650">
        <v>3</v>
      </c>
      <c r="S642" s="666">
        <v>0.42857142857142855</v>
      </c>
      <c r="T642" s="731">
        <v>2</v>
      </c>
      <c r="U642" s="689">
        <v>0.36363636363636365</v>
      </c>
    </row>
    <row r="643" spans="1:21" ht="14.4" customHeight="1" x14ac:dyDescent="0.3">
      <c r="A643" s="649">
        <v>31</v>
      </c>
      <c r="B643" s="650" t="s">
        <v>576</v>
      </c>
      <c r="C643" s="650">
        <v>89301312</v>
      </c>
      <c r="D643" s="729" t="s">
        <v>2873</v>
      </c>
      <c r="E643" s="730" t="s">
        <v>1951</v>
      </c>
      <c r="F643" s="650" t="s">
        <v>1932</v>
      </c>
      <c r="G643" s="650" t="s">
        <v>2108</v>
      </c>
      <c r="H643" s="650" t="s">
        <v>577</v>
      </c>
      <c r="I643" s="650" t="s">
        <v>2612</v>
      </c>
      <c r="J643" s="650" t="s">
        <v>2126</v>
      </c>
      <c r="K643" s="650" t="s">
        <v>2159</v>
      </c>
      <c r="L643" s="651">
        <v>40.64</v>
      </c>
      <c r="M643" s="651">
        <v>81.28</v>
      </c>
      <c r="N643" s="650">
        <v>2</v>
      </c>
      <c r="O643" s="731">
        <v>1.5</v>
      </c>
      <c r="P643" s="651">
        <v>40.64</v>
      </c>
      <c r="Q643" s="666">
        <v>0.5</v>
      </c>
      <c r="R643" s="650">
        <v>1</v>
      </c>
      <c r="S643" s="666">
        <v>0.5</v>
      </c>
      <c r="T643" s="731">
        <v>0.5</v>
      </c>
      <c r="U643" s="689">
        <v>0.33333333333333331</v>
      </c>
    </row>
    <row r="644" spans="1:21" ht="14.4" customHeight="1" x14ac:dyDescent="0.3">
      <c r="A644" s="649">
        <v>31</v>
      </c>
      <c r="B644" s="650" t="s">
        <v>576</v>
      </c>
      <c r="C644" s="650">
        <v>89301312</v>
      </c>
      <c r="D644" s="729" t="s">
        <v>2873</v>
      </c>
      <c r="E644" s="730" t="s">
        <v>1951</v>
      </c>
      <c r="F644" s="650" t="s">
        <v>1934</v>
      </c>
      <c r="G644" s="650" t="s">
        <v>2038</v>
      </c>
      <c r="H644" s="650" t="s">
        <v>577</v>
      </c>
      <c r="I644" s="650" t="s">
        <v>2039</v>
      </c>
      <c r="J644" s="650" t="s">
        <v>2040</v>
      </c>
      <c r="K644" s="650" t="s">
        <v>2041</v>
      </c>
      <c r="L644" s="651">
        <v>35.75</v>
      </c>
      <c r="M644" s="651">
        <v>143</v>
      </c>
      <c r="N644" s="650">
        <v>4</v>
      </c>
      <c r="O644" s="731">
        <v>4</v>
      </c>
      <c r="P644" s="651">
        <v>143</v>
      </c>
      <c r="Q644" s="666">
        <v>1</v>
      </c>
      <c r="R644" s="650">
        <v>4</v>
      </c>
      <c r="S644" s="666">
        <v>1</v>
      </c>
      <c r="T644" s="731">
        <v>4</v>
      </c>
      <c r="U644" s="689">
        <v>1</v>
      </c>
    </row>
    <row r="645" spans="1:21" ht="14.4" customHeight="1" x14ac:dyDescent="0.3">
      <c r="A645" s="649">
        <v>31</v>
      </c>
      <c r="B645" s="650" t="s">
        <v>576</v>
      </c>
      <c r="C645" s="650">
        <v>89301312</v>
      </c>
      <c r="D645" s="729" t="s">
        <v>2873</v>
      </c>
      <c r="E645" s="730" t="s">
        <v>1951</v>
      </c>
      <c r="F645" s="650" t="s">
        <v>1934</v>
      </c>
      <c r="G645" s="650" t="s">
        <v>2038</v>
      </c>
      <c r="H645" s="650" t="s">
        <v>577</v>
      </c>
      <c r="I645" s="650" t="s">
        <v>2082</v>
      </c>
      <c r="J645" s="650" t="s">
        <v>2040</v>
      </c>
      <c r="K645" s="650" t="s">
        <v>2083</v>
      </c>
      <c r="L645" s="651">
        <v>47.57</v>
      </c>
      <c r="M645" s="651">
        <v>95.14</v>
      </c>
      <c r="N645" s="650">
        <v>2</v>
      </c>
      <c r="O645" s="731">
        <v>2</v>
      </c>
      <c r="P645" s="651">
        <v>95.14</v>
      </c>
      <c r="Q645" s="666">
        <v>1</v>
      </c>
      <c r="R645" s="650">
        <v>2</v>
      </c>
      <c r="S645" s="666">
        <v>1</v>
      </c>
      <c r="T645" s="731">
        <v>2</v>
      </c>
      <c r="U645" s="689">
        <v>1</v>
      </c>
    </row>
    <row r="646" spans="1:21" ht="14.4" customHeight="1" x14ac:dyDescent="0.3">
      <c r="A646" s="649">
        <v>31</v>
      </c>
      <c r="B646" s="650" t="s">
        <v>576</v>
      </c>
      <c r="C646" s="650">
        <v>89301312</v>
      </c>
      <c r="D646" s="729" t="s">
        <v>2873</v>
      </c>
      <c r="E646" s="730" t="s">
        <v>1951</v>
      </c>
      <c r="F646" s="650" t="s">
        <v>1934</v>
      </c>
      <c r="G646" s="650" t="s">
        <v>2038</v>
      </c>
      <c r="H646" s="650" t="s">
        <v>577</v>
      </c>
      <c r="I646" s="650" t="s">
        <v>2336</v>
      </c>
      <c r="J646" s="650" t="s">
        <v>2334</v>
      </c>
      <c r="K646" s="650" t="s">
        <v>2337</v>
      </c>
      <c r="L646" s="651">
        <v>30.99</v>
      </c>
      <c r="M646" s="651">
        <v>30.99</v>
      </c>
      <c r="N646" s="650">
        <v>1</v>
      </c>
      <c r="O646" s="731">
        <v>1</v>
      </c>
      <c r="P646" s="651">
        <v>30.99</v>
      </c>
      <c r="Q646" s="666">
        <v>1</v>
      </c>
      <c r="R646" s="650">
        <v>1</v>
      </c>
      <c r="S646" s="666">
        <v>1</v>
      </c>
      <c r="T646" s="731">
        <v>1</v>
      </c>
      <c r="U646" s="689">
        <v>1</v>
      </c>
    </row>
    <row r="647" spans="1:21" ht="14.4" customHeight="1" x14ac:dyDescent="0.3">
      <c r="A647" s="649">
        <v>31</v>
      </c>
      <c r="B647" s="650" t="s">
        <v>576</v>
      </c>
      <c r="C647" s="650">
        <v>89301312</v>
      </c>
      <c r="D647" s="729" t="s">
        <v>2873</v>
      </c>
      <c r="E647" s="730" t="s">
        <v>1951</v>
      </c>
      <c r="F647" s="650" t="s">
        <v>1934</v>
      </c>
      <c r="G647" s="650" t="s">
        <v>2038</v>
      </c>
      <c r="H647" s="650" t="s">
        <v>577</v>
      </c>
      <c r="I647" s="650" t="s">
        <v>2338</v>
      </c>
      <c r="J647" s="650" t="s">
        <v>2334</v>
      </c>
      <c r="K647" s="650" t="s">
        <v>2339</v>
      </c>
      <c r="L647" s="651">
        <v>24.77</v>
      </c>
      <c r="M647" s="651">
        <v>74.31</v>
      </c>
      <c r="N647" s="650">
        <v>3</v>
      </c>
      <c r="O647" s="731">
        <v>3</v>
      </c>
      <c r="P647" s="651">
        <v>74.31</v>
      </c>
      <c r="Q647" s="666">
        <v>1</v>
      </c>
      <c r="R647" s="650">
        <v>3</v>
      </c>
      <c r="S647" s="666">
        <v>1</v>
      </c>
      <c r="T647" s="731">
        <v>3</v>
      </c>
      <c r="U647" s="689">
        <v>1</v>
      </c>
    </row>
    <row r="648" spans="1:21" ht="14.4" customHeight="1" x14ac:dyDescent="0.3">
      <c r="A648" s="649">
        <v>31</v>
      </c>
      <c r="B648" s="650" t="s">
        <v>576</v>
      </c>
      <c r="C648" s="650">
        <v>89301312</v>
      </c>
      <c r="D648" s="729" t="s">
        <v>2873</v>
      </c>
      <c r="E648" s="730" t="s">
        <v>1951</v>
      </c>
      <c r="F648" s="650" t="s">
        <v>1934</v>
      </c>
      <c r="G648" s="650" t="s">
        <v>2049</v>
      </c>
      <c r="H648" s="650" t="s">
        <v>577</v>
      </c>
      <c r="I648" s="650" t="s">
        <v>2053</v>
      </c>
      <c r="J648" s="650" t="s">
        <v>2054</v>
      </c>
      <c r="K648" s="650" t="s">
        <v>2055</v>
      </c>
      <c r="L648" s="651">
        <v>199.5</v>
      </c>
      <c r="M648" s="651">
        <v>199.5</v>
      </c>
      <c r="N648" s="650">
        <v>1</v>
      </c>
      <c r="O648" s="731">
        <v>1</v>
      </c>
      <c r="P648" s="651">
        <v>199.5</v>
      </c>
      <c r="Q648" s="666">
        <v>1</v>
      </c>
      <c r="R648" s="650">
        <v>1</v>
      </c>
      <c r="S648" s="666">
        <v>1</v>
      </c>
      <c r="T648" s="731">
        <v>1</v>
      </c>
      <c r="U648" s="689">
        <v>1</v>
      </c>
    </row>
    <row r="649" spans="1:21" ht="14.4" customHeight="1" x14ac:dyDescent="0.3">
      <c r="A649" s="649">
        <v>31</v>
      </c>
      <c r="B649" s="650" t="s">
        <v>576</v>
      </c>
      <c r="C649" s="650">
        <v>89301312</v>
      </c>
      <c r="D649" s="729" t="s">
        <v>2873</v>
      </c>
      <c r="E649" s="730" t="s">
        <v>1951</v>
      </c>
      <c r="F649" s="650" t="s">
        <v>1934</v>
      </c>
      <c r="G649" s="650" t="s">
        <v>2049</v>
      </c>
      <c r="H649" s="650" t="s">
        <v>577</v>
      </c>
      <c r="I649" s="650" t="s">
        <v>2056</v>
      </c>
      <c r="J649" s="650" t="s">
        <v>2057</v>
      </c>
      <c r="K649" s="650" t="s">
        <v>2058</v>
      </c>
      <c r="L649" s="651">
        <v>492.18</v>
      </c>
      <c r="M649" s="651">
        <v>492.18</v>
      </c>
      <c r="N649" s="650">
        <v>1</v>
      </c>
      <c r="O649" s="731">
        <v>1</v>
      </c>
      <c r="P649" s="651">
        <v>492.18</v>
      </c>
      <c r="Q649" s="666">
        <v>1</v>
      </c>
      <c r="R649" s="650">
        <v>1</v>
      </c>
      <c r="S649" s="666">
        <v>1</v>
      </c>
      <c r="T649" s="731">
        <v>1</v>
      </c>
      <c r="U649" s="689">
        <v>1</v>
      </c>
    </row>
    <row r="650" spans="1:21" ht="14.4" customHeight="1" x14ac:dyDescent="0.3">
      <c r="A650" s="649">
        <v>31</v>
      </c>
      <c r="B650" s="650" t="s">
        <v>576</v>
      </c>
      <c r="C650" s="650">
        <v>89301312</v>
      </c>
      <c r="D650" s="729" t="s">
        <v>2873</v>
      </c>
      <c r="E650" s="730" t="s">
        <v>1951</v>
      </c>
      <c r="F650" s="650" t="s">
        <v>1934</v>
      </c>
      <c r="G650" s="650" t="s">
        <v>2049</v>
      </c>
      <c r="H650" s="650" t="s">
        <v>577</v>
      </c>
      <c r="I650" s="650" t="s">
        <v>2111</v>
      </c>
      <c r="J650" s="650" t="s">
        <v>2112</v>
      </c>
      <c r="K650" s="650" t="s">
        <v>2113</v>
      </c>
      <c r="L650" s="651">
        <v>320.25</v>
      </c>
      <c r="M650" s="651">
        <v>960.75</v>
      </c>
      <c r="N650" s="650">
        <v>3</v>
      </c>
      <c r="O650" s="731">
        <v>3</v>
      </c>
      <c r="P650" s="651">
        <v>960.75</v>
      </c>
      <c r="Q650" s="666">
        <v>1</v>
      </c>
      <c r="R650" s="650">
        <v>3</v>
      </c>
      <c r="S650" s="666">
        <v>1</v>
      </c>
      <c r="T650" s="731">
        <v>3</v>
      </c>
      <c r="U650" s="689">
        <v>1</v>
      </c>
    </row>
    <row r="651" spans="1:21" ht="14.4" customHeight="1" x14ac:dyDescent="0.3">
      <c r="A651" s="649">
        <v>31</v>
      </c>
      <c r="B651" s="650" t="s">
        <v>576</v>
      </c>
      <c r="C651" s="650">
        <v>89301312</v>
      </c>
      <c r="D651" s="729" t="s">
        <v>2873</v>
      </c>
      <c r="E651" s="730" t="s">
        <v>1951</v>
      </c>
      <c r="F651" s="650" t="s">
        <v>1934</v>
      </c>
      <c r="G651" s="650" t="s">
        <v>2049</v>
      </c>
      <c r="H651" s="650" t="s">
        <v>577</v>
      </c>
      <c r="I651" s="650" t="s">
        <v>2114</v>
      </c>
      <c r="J651" s="650" t="s">
        <v>2115</v>
      </c>
      <c r="K651" s="650" t="s">
        <v>2116</v>
      </c>
      <c r="L651" s="651">
        <v>245.43</v>
      </c>
      <c r="M651" s="651">
        <v>245.43</v>
      </c>
      <c r="N651" s="650">
        <v>1</v>
      </c>
      <c r="O651" s="731">
        <v>1</v>
      </c>
      <c r="P651" s="651">
        <v>245.43</v>
      </c>
      <c r="Q651" s="666">
        <v>1</v>
      </c>
      <c r="R651" s="650">
        <v>1</v>
      </c>
      <c r="S651" s="666">
        <v>1</v>
      </c>
      <c r="T651" s="731">
        <v>1</v>
      </c>
      <c r="U651" s="689">
        <v>1</v>
      </c>
    </row>
    <row r="652" spans="1:21" ht="14.4" customHeight="1" x14ac:dyDescent="0.3">
      <c r="A652" s="649">
        <v>31</v>
      </c>
      <c r="B652" s="650" t="s">
        <v>576</v>
      </c>
      <c r="C652" s="650">
        <v>89301312</v>
      </c>
      <c r="D652" s="729" t="s">
        <v>2873</v>
      </c>
      <c r="E652" s="730" t="s">
        <v>1951</v>
      </c>
      <c r="F652" s="650" t="s">
        <v>1934</v>
      </c>
      <c r="G652" s="650" t="s">
        <v>2049</v>
      </c>
      <c r="H652" s="650" t="s">
        <v>577</v>
      </c>
      <c r="I652" s="650" t="s">
        <v>2349</v>
      </c>
      <c r="J652" s="650" t="s">
        <v>2350</v>
      </c>
      <c r="K652" s="650" t="s">
        <v>2351</v>
      </c>
      <c r="L652" s="651">
        <v>1575</v>
      </c>
      <c r="M652" s="651">
        <v>1575</v>
      </c>
      <c r="N652" s="650">
        <v>1</v>
      </c>
      <c r="O652" s="731">
        <v>1</v>
      </c>
      <c r="P652" s="651">
        <v>1575</v>
      </c>
      <c r="Q652" s="666">
        <v>1</v>
      </c>
      <c r="R652" s="650">
        <v>1</v>
      </c>
      <c r="S652" s="666">
        <v>1</v>
      </c>
      <c r="T652" s="731">
        <v>1</v>
      </c>
      <c r="U652" s="689">
        <v>1</v>
      </c>
    </row>
    <row r="653" spans="1:21" ht="14.4" customHeight="1" x14ac:dyDescent="0.3">
      <c r="A653" s="649">
        <v>31</v>
      </c>
      <c r="B653" s="650" t="s">
        <v>576</v>
      </c>
      <c r="C653" s="650">
        <v>89301312</v>
      </c>
      <c r="D653" s="729" t="s">
        <v>2873</v>
      </c>
      <c r="E653" s="730" t="s">
        <v>1951</v>
      </c>
      <c r="F653" s="650" t="s">
        <v>1934</v>
      </c>
      <c r="G653" s="650" t="s">
        <v>2049</v>
      </c>
      <c r="H653" s="650" t="s">
        <v>577</v>
      </c>
      <c r="I653" s="650" t="s">
        <v>2059</v>
      </c>
      <c r="J653" s="650" t="s">
        <v>2060</v>
      </c>
      <c r="K653" s="650" t="s">
        <v>2061</v>
      </c>
      <c r="L653" s="651">
        <v>750</v>
      </c>
      <c r="M653" s="651">
        <v>6750</v>
      </c>
      <c r="N653" s="650">
        <v>9</v>
      </c>
      <c r="O653" s="731">
        <v>9</v>
      </c>
      <c r="P653" s="651">
        <v>6750</v>
      </c>
      <c r="Q653" s="666">
        <v>1</v>
      </c>
      <c r="R653" s="650">
        <v>9</v>
      </c>
      <c r="S653" s="666">
        <v>1</v>
      </c>
      <c r="T653" s="731">
        <v>9</v>
      </c>
      <c r="U653" s="689">
        <v>1</v>
      </c>
    </row>
    <row r="654" spans="1:21" ht="14.4" customHeight="1" x14ac:dyDescent="0.3">
      <c r="A654" s="649">
        <v>31</v>
      </c>
      <c r="B654" s="650" t="s">
        <v>576</v>
      </c>
      <c r="C654" s="650">
        <v>89301312</v>
      </c>
      <c r="D654" s="729" t="s">
        <v>2873</v>
      </c>
      <c r="E654" s="730" t="s">
        <v>1951</v>
      </c>
      <c r="F654" s="650" t="s">
        <v>1934</v>
      </c>
      <c r="G654" s="650" t="s">
        <v>2049</v>
      </c>
      <c r="H654" s="650" t="s">
        <v>577</v>
      </c>
      <c r="I654" s="650" t="s">
        <v>2613</v>
      </c>
      <c r="J654" s="650" t="s">
        <v>2614</v>
      </c>
      <c r="K654" s="650" t="s">
        <v>2615</v>
      </c>
      <c r="L654" s="651">
        <v>746.76</v>
      </c>
      <c r="M654" s="651">
        <v>746.76</v>
      </c>
      <c r="N654" s="650">
        <v>1</v>
      </c>
      <c r="O654" s="731">
        <v>1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31</v>
      </c>
      <c r="B655" s="650" t="s">
        <v>576</v>
      </c>
      <c r="C655" s="650">
        <v>89301312</v>
      </c>
      <c r="D655" s="729" t="s">
        <v>2873</v>
      </c>
      <c r="E655" s="730" t="s">
        <v>1951</v>
      </c>
      <c r="F655" s="650" t="s">
        <v>1934</v>
      </c>
      <c r="G655" s="650" t="s">
        <v>2049</v>
      </c>
      <c r="H655" s="650" t="s">
        <v>577</v>
      </c>
      <c r="I655" s="650" t="s">
        <v>2352</v>
      </c>
      <c r="J655" s="650" t="s">
        <v>2353</v>
      </c>
      <c r="K655" s="650"/>
      <c r="L655" s="651">
        <v>1000</v>
      </c>
      <c r="M655" s="651">
        <v>1000</v>
      </c>
      <c r="N655" s="650">
        <v>1</v>
      </c>
      <c r="O655" s="731">
        <v>1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31</v>
      </c>
      <c r="B656" s="650" t="s">
        <v>576</v>
      </c>
      <c r="C656" s="650">
        <v>89301312</v>
      </c>
      <c r="D656" s="729" t="s">
        <v>2873</v>
      </c>
      <c r="E656" s="730" t="s">
        <v>1951</v>
      </c>
      <c r="F656" s="650" t="s">
        <v>1934</v>
      </c>
      <c r="G656" s="650" t="s">
        <v>2049</v>
      </c>
      <c r="H656" s="650" t="s">
        <v>577</v>
      </c>
      <c r="I656" s="650" t="s">
        <v>2090</v>
      </c>
      <c r="J656" s="650" t="s">
        <v>2091</v>
      </c>
      <c r="K656" s="650" t="s">
        <v>2092</v>
      </c>
      <c r="L656" s="651">
        <v>2010.55</v>
      </c>
      <c r="M656" s="651">
        <v>6031.65</v>
      </c>
      <c r="N656" s="650">
        <v>3</v>
      </c>
      <c r="O656" s="731">
        <v>3</v>
      </c>
      <c r="P656" s="651">
        <v>4021.1</v>
      </c>
      <c r="Q656" s="666">
        <v>0.66666666666666674</v>
      </c>
      <c r="R656" s="650">
        <v>2</v>
      </c>
      <c r="S656" s="666">
        <v>0.66666666666666663</v>
      </c>
      <c r="T656" s="731">
        <v>2</v>
      </c>
      <c r="U656" s="689">
        <v>0.66666666666666663</v>
      </c>
    </row>
    <row r="657" spans="1:21" ht="14.4" customHeight="1" x14ac:dyDescent="0.3">
      <c r="A657" s="649">
        <v>31</v>
      </c>
      <c r="B657" s="650" t="s">
        <v>576</v>
      </c>
      <c r="C657" s="650">
        <v>89301312</v>
      </c>
      <c r="D657" s="729" t="s">
        <v>2873</v>
      </c>
      <c r="E657" s="730" t="s">
        <v>1951</v>
      </c>
      <c r="F657" s="650" t="s">
        <v>1934</v>
      </c>
      <c r="G657" s="650" t="s">
        <v>2049</v>
      </c>
      <c r="H657" s="650" t="s">
        <v>577</v>
      </c>
      <c r="I657" s="650" t="s">
        <v>2616</v>
      </c>
      <c r="J657" s="650" t="s">
        <v>2617</v>
      </c>
      <c r="K657" s="650" t="s">
        <v>2475</v>
      </c>
      <c r="L657" s="651">
        <v>1000</v>
      </c>
      <c r="M657" s="651">
        <v>1000</v>
      </c>
      <c r="N657" s="650">
        <v>1</v>
      </c>
      <c r="O657" s="731">
        <v>1</v>
      </c>
      <c r="P657" s="651"/>
      <c r="Q657" s="666">
        <v>0</v>
      </c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31</v>
      </c>
      <c r="B658" s="650" t="s">
        <v>576</v>
      </c>
      <c r="C658" s="650">
        <v>89301312</v>
      </c>
      <c r="D658" s="729" t="s">
        <v>2873</v>
      </c>
      <c r="E658" s="730" t="s">
        <v>1951</v>
      </c>
      <c r="F658" s="650" t="s">
        <v>1934</v>
      </c>
      <c r="G658" s="650" t="s">
        <v>2049</v>
      </c>
      <c r="H658" s="650" t="s">
        <v>577</v>
      </c>
      <c r="I658" s="650" t="s">
        <v>2618</v>
      </c>
      <c r="J658" s="650" t="s">
        <v>2619</v>
      </c>
      <c r="K658" s="650" t="s">
        <v>2620</v>
      </c>
      <c r="L658" s="651">
        <v>750</v>
      </c>
      <c r="M658" s="651">
        <v>1500</v>
      </c>
      <c r="N658" s="650">
        <v>2</v>
      </c>
      <c r="O658" s="731">
        <v>2</v>
      </c>
      <c r="P658" s="651">
        <v>750</v>
      </c>
      <c r="Q658" s="666">
        <v>0.5</v>
      </c>
      <c r="R658" s="650">
        <v>1</v>
      </c>
      <c r="S658" s="666">
        <v>0.5</v>
      </c>
      <c r="T658" s="731">
        <v>1</v>
      </c>
      <c r="U658" s="689">
        <v>0.5</v>
      </c>
    </row>
    <row r="659" spans="1:21" ht="14.4" customHeight="1" x14ac:dyDescent="0.3">
      <c r="A659" s="649">
        <v>31</v>
      </c>
      <c r="B659" s="650" t="s">
        <v>576</v>
      </c>
      <c r="C659" s="650">
        <v>89301312</v>
      </c>
      <c r="D659" s="729" t="s">
        <v>2873</v>
      </c>
      <c r="E659" s="730" t="s">
        <v>1951</v>
      </c>
      <c r="F659" s="650" t="s">
        <v>1934</v>
      </c>
      <c r="G659" s="650" t="s">
        <v>2049</v>
      </c>
      <c r="H659" s="650" t="s">
        <v>577</v>
      </c>
      <c r="I659" s="650" t="s">
        <v>2237</v>
      </c>
      <c r="J659" s="650" t="s">
        <v>2238</v>
      </c>
      <c r="K659" s="650" t="s">
        <v>2239</v>
      </c>
      <c r="L659" s="651">
        <v>250</v>
      </c>
      <c r="M659" s="651">
        <v>500</v>
      </c>
      <c r="N659" s="650">
        <v>2</v>
      </c>
      <c r="O659" s="731">
        <v>2</v>
      </c>
      <c r="P659" s="651">
        <v>500</v>
      </c>
      <c r="Q659" s="666">
        <v>1</v>
      </c>
      <c r="R659" s="650">
        <v>2</v>
      </c>
      <c r="S659" s="666">
        <v>1</v>
      </c>
      <c r="T659" s="731">
        <v>2</v>
      </c>
      <c r="U659" s="689">
        <v>1</v>
      </c>
    </row>
    <row r="660" spans="1:21" ht="14.4" customHeight="1" x14ac:dyDescent="0.3">
      <c r="A660" s="649">
        <v>31</v>
      </c>
      <c r="B660" s="650" t="s">
        <v>576</v>
      </c>
      <c r="C660" s="650">
        <v>89301312</v>
      </c>
      <c r="D660" s="729" t="s">
        <v>2873</v>
      </c>
      <c r="E660" s="730" t="s">
        <v>1951</v>
      </c>
      <c r="F660" s="650" t="s">
        <v>1934</v>
      </c>
      <c r="G660" s="650" t="s">
        <v>2049</v>
      </c>
      <c r="H660" s="650" t="s">
        <v>577</v>
      </c>
      <c r="I660" s="650" t="s">
        <v>2381</v>
      </c>
      <c r="J660" s="650" t="s">
        <v>2382</v>
      </c>
      <c r="K660" s="650"/>
      <c r="L660" s="651">
        <v>80.349999999999994</v>
      </c>
      <c r="M660" s="651">
        <v>160.69999999999999</v>
      </c>
      <c r="N660" s="650">
        <v>2</v>
      </c>
      <c r="O660" s="731">
        <v>2</v>
      </c>
      <c r="P660" s="651">
        <v>160.69999999999999</v>
      </c>
      <c r="Q660" s="666">
        <v>1</v>
      </c>
      <c r="R660" s="650">
        <v>2</v>
      </c>
      <c r="S660" s="666">
        <v>1</v>
      </c>
      <c r="T660" s="731">
        <v>2</v>
      </c>
      <c r="U660" s="689">
        <v>1</v>
      </c>
    </row>
    <row r="661" spans="1:21" ht="14.4" customHeight="1" x14ac:dyDescent="0.3">
      <c r="A661" s="649">
        <v>31</v>
      </c>
      <c r="B661" s="650" t="s">
        <v>576</v>
      </c>
      <c r="C661" s="650">
        <v>89301312</v>
      </c>
      <c r="D661" s="729" t="s">
        <v>2873</v>
      </c>
      <c r="E661" s="730" t="s">
        <v>1951</v>
      </c>
      <c r="F661" s="650" t="s">
        <v>1934</v>
      </c>
      <c r="G661" s="650" t="s">
        <v>2049</v>
      </c>
      <c r="H661" s="650" t="s">
        <v>577</v>
      </c>
      <c r="I661" s="650" t="s">
        <v>2093</v>
      </c>
      <c r="J661" s="650" t="s">
        <v>2094</v>
      </c>
      <c r="K661" s="650" t="s">
        <v>2095</v>
      </c>
      <c r="L661" s="651">
        <v>349.12</v>
      </c>
      <c r="M661" s="651">
        <v>349.12</v>
      </c>
      <c r="N661" s="650">
        <v>1</v>
      </c>
      <c r="O661" s="731">
        <v>1</v>
      </c>
      <c r="P661" s="651">
        <v>349.12</v>
      </c>
      <c r="Q661" s="666">
        <v>1</v>
      </c>
      <c r="R661" s="650">
        <v>1</v>
      </c>
      <c r="S661" s="666">
        <v>1</v>
      </c>
      <c r="T661" s="731">
        <v>1</v>
      </c>
      <c r="U661" s="689">
        <v>1</v>
      </c>
    </row>
    <row r="662" spans="1:21" ht="14.4" customHeight="1" x14ac:dyDescent="0.3">
      <c r="A662" s="649">
        <v>31</v>
      </c>
      <c r="B662" s="650" t="s">
        <v>576</v>
      </c>
      <c r="C662" s="650">
        <v>89301312</v>
      </c>
      <c r="D662" s="729" t="s">
        <v>2873</v>
      </c>
      <c r="E662" s="730" t="s">
        <v>1951</v>
      </c>
      <c r="F662" s="650" t="s">
        <v>1934</v>
      </c>
      <c r="G662" s="650" t="s">
        <v>2049</v>
      </c>
      <c r="H662" s="650" t="s">
        <v>577</v>
      </c>
      <c r="I662" s="650" t="s">
        <v>2168</v>
      </c>
      <c r="J662" s="650" t="s">
        <v>2169</v>
      </c>
      <c r="K662" s="650" t="s">
        <v>2170</v>
      </c>
      <c r="L662" s="651">
        <v>350</v>
      </c>
      <c r="M662" s="651">
        <v>4200</v>
      </c>
      <c r="N662" s="650">
        <v>12</v>
      </c>
      <c r="O662" s="731">
        <v>12</v>
      </c>
      <c r="P662" s="651">
        <v>3850</v>
      </c>
      <c r="Q662" s="666">
        <v>0.91666666666666663</v>
      </c>
      <c r="R662" s="650">
        <v>11</v>
      </c>
      <c r="S662" s="666">
        <v>0.91666666666666663</v>
      </c>
      <c r="T662" s="731">
        <v>11</v>
      </c>
      <c r="U662" s="689">
        <v>0.91666666666666663</v>
      </c>
    </row>
    <row r="663" spans="1:21" ht="14.4" customHeight="1" x14ac:dyDescent="0.3">
      <c r="A663" s="649">
        <v>31</v>
      </c>
      <c r="B663" s="650" t="s">
        <v>576</v>
      </c>
      <c r="C663" s="650">
        <v>89301312</v>
      </c>
      <c r="D663" s="729" t="s">
        <v>2873</v>
      </c>
      <c r="E663" s="730" t="s">
        <v>1951</v>
      </c>
      <c r="F663" s="650" t="s">
        <v>1934</v>
      </c>
      <c r="G663" s="650" t="s">
        <v>2049</v>
      </c>
      <c r="H663" s="650" t="s">
        <v>577</v>
      </c>
      <c r="I663" s="650" t="s">
        <v>2245</v>
      </c>
      <c r="J663" s="650" t="s">
        <v>2246</v>
      </c>
      <c r="K663" s="650" t="s">
        <v>2244</v>
      </c>
      <c r="L663" s="651">
        <v>250</v>
      </c>
      <c r="M663" s="651">
        <v>250</v>
      </c>
      <c r="N663" s="650">
        <v>1</v>
      </c>
      <c r="O663" s="731">
        <v>1</v>
      </c>
      <c r="P663" s="651"/>
      <c r="Q663" s="666">
        <v>0</v>
      </c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31</v>
      </c>
      <c r="B664" s="650" t="s">
        <v>576</v>
      </c>
      <c r="C664" s="650">
        <v>89301312</v>
      </c>
      <c r="D664" s="729" t="s">
        <v>2873</v>
      </c>
      <c r="E664" s="730" t="s">
        <v>1951</v>
      </c>
      <c r="F664" s="650" t="s">
        <v>1934</v>
      </c>
      <c r="G664" s="650" t="s">
        <v>2049</v>
      </c>
      <c r="H664" s="650" t="s">
        <v>577</v>
      </c>
      <c r="I664" s="650" t="s">
        <v>2621</v>
      </c>
      <c r="J664" s="650" t="s">
        <v>2622</v>
      </c>
      <c r="K664" s="650" t="s">
        <v>2623</v>
      </c>
      <c r="L664" s="651">
        <v>97</v>
      </c>
      <c r="M664" s="651">
        <v>97</v>
      </c>
      <c r="N664" s="650">
        <v>1</v>
      </c>
      <c r="O664" s="731">
        <v>1</v>
      </c>
      <c r="P664" s="651">
        <v>97</v>
      </c>
      <c r="Q664" s="666">
        <v>1</v>
      </c>
      <c r="R664" s="650">
        <v>1</v>
      </c>
      <c r="S664" s="666">
        <v>1</v>
      </c>
      <c r="T664" s="731">
        <v>1</v>
      </c>
      <c r="U664" s="689">
        <v>1</v>
      </c>
    </row>
    <row r="665" spans="1:21" ht="14.4" customHeight="1" x14ac:dyDescent="0.3">
      <c r="A665" s="649">
        <v>31</v>
      </c>
      <c r="B665" s="650" t="s">
        <v>576</v>
      </c>
      <c r="C665" s="650">
        <v>89301312</v>
      </c>
      <c r="D665" s="729" t="s">
        <v>2873</v>
      </c>
      <c r="E665" s="730" t="s">
        <v>1952</v>
      </c>
      <c r="F665" s="650" t="s">
        <v>1932</v>
      </c>
      <c r="G665" s="650" t="s">
        <v>2624</v>
      </c>
      <c r="H665" s="650" t="s">
        <v>577</v>
      </c>
      <c r="I665" s="650" t="s">
        <v>2625</v>
      </c>
      <c r="J665" s="650" t="s">
        <v>2626</v>
      </c>
      <c r="K665" s="650" t="s">
        <v>2442</v>
      </c>
      <c r="L665" s="651">
        <v>17.690000000000001</v>
      </c>
      <c r="M665" s="651">
        <v>35.380000000000003</v>
      </c>
      <c r="N665" s="650">
        <v>2</v>
      </c>
      <c r="O665" s="731">
        <v>0.5</v>
      </c>
      <c r="P665" s="651">
        <v>35.380000000000003</v>
      </c>
      <c r="Q665" s="666">
        <v>1</v>
      </c>
      <c r="R665" s="650">
        <v>2</v>
      </c>
      <c r="S665" s="666">
        <v>1</v>
      </c>
      <c r="T665" s="731">
        <v>0.5</v>
      </c>
      <c r="U665" s="689">
        <v>1</v>
      </c>
    </row>
    <row r="666" spans="1:21" ht="14.4" customHeight="1" x14ac:dyDescent="0.3">
      <c r="A666" s="649">
        <v>31</v>
      </c>
      <c r="B666" s="650" t="s">
        <v>576</v>
      </c>
      <c r="C666" s="650">
        <v>89301312</v>
      </c>
      <c r="D666" s="729" t="s">
        <v>2873</v>
      </c>
      <c r="E666" s="730" t="s">
        <v>1952</v>
      </c>
      <c r="F666" s="650" t="s">
        <v>1932</v>
      </c>
      <c r="G666" s="650" t="s">
        <v>1969</v>
      </c>
      <c r="H666" s="650" t="s">
        <v>1100</v>
      </c>
      <c r="I666" s="650" t="s">
        <v>1309</v>
      </c>
      <c r="J666" s="650" t="s">
        <v>1310</v>
      </c>
      <c r="K666" s="650" t="s">
        <v>1864</v>
      </c>
      <c r="L666" s="651">
        <v>184.22</v>
      </c>
      <c r="M666" s="651">
        <v>736.88</v>
      </c>
      <c r="N666" s="650">
        <v>4</v>
      </c>
      <c r="O666" s="731">
        <v>2.5</v>
      </c>
      <c r="P666" s="651">
        <v>552.66</v>
      </c>
      <c r="Q666" s="666">
        <v>0.75</v>
      </c>
      <c r="R666" s="650">
        <v>3</v>
      </c>
      <c r="S666" s="666">
        <v>0.75</v>
      </c>
      <c r="T666" s="731">
        <v>2</v>
      </c>
      <c r="U666" s="689">
        <v>0.8</v>
      </c>
    </row>
    <row r="667" spans="1:21" ht="14.4" customHeight="1" x14ac:dyDescent="0.3">
      <c r="A667" s="649">
        <v>31</v>
      </c>
      <c r="B667" s="650" t="s">
        <v>576</v>
      </c>
      <c r="C667" s="650">
        <v>89301312</v>
      </c>
      <c r="D667" s="729" t="s">
        <v>2873</v>
      </c>
      <c r="E667" s="730" t="s">
        <v>1952</v>
      </c>
      <c r="F667" s="650" t="s">
        <v>1932</v>
      </c>
      <c r="G667" s="650" t="s">
        <v>1972</v>
      </c>
      <c r="H667" s="650" t="s">
        <v>1100</v>
      </c>
      <c r="I667" s="650" t="s">
        <v>1313</v>
      </c>
      <c r="J667" s="650" t="s">
        <v>1314</v>
      </c>
      <c r="K667" s="650" t="s">
        <v>1864</v>
      </c>
      <c r="L667" s="651">
        <v>69.86</v>
      </c>
      <c r="M667" s="651">
        <v>139.72</v>
      </c>
      <c r="N667" s="650">
        <v>2</v>
      </c>
      <c r="O667" s="731">
        <v>1.5</v>
      </c>
      <c r="P667" s="651">
        <v>69.86</v>
      </c>
      <c r="Q667" s="666">
        <v>0.5</v>
      </c>
      <c r="R667" s="650">
        <v>1</v>
      </c>
      <c r="S667" s="666">
        <v>0.5</v>
      </c>
      <c r="T667" s="731">
        <v>0.5</v>
      </c>
      <c r="U667" s="689">
        <v>0.33333333333333331</v>
      </c>
    </row>
    <row r="668" spans="1:21" ht="14.4" customHeight="1" x14ac:dyDescent="0.3">
      <c r="A668" s="649">
        <v>31</v>
      </c>
      <c r="B668" s="650" t="s">
        <v>576</v>
      </c>
      <c r="C668" s="650">
        <v>89301312</v>
      </c>
      <c r="D668" s="729" t="s">
        <v>2873</v>
      </c>
      <c r="E668" s="730" t="s">
        <v>1952</v>
      </c>
      <c r="F668" s="650" t="s">
        <v>1932</v>
      </c>
      <c r="G668" s="650" t="s">
        <v>1977</v>
      </c>
      <c r="H668" s="650" t="s">
        <v>577</v>
      </c>
      <c r="I668" s="650" t="s">
        <v>1076</v>
      </c>
      <c r="J668" s="650" t="s">
        <v>1077</v>
      </c>
      <c r="K668" s="650" t="s">
        <v>1078</v>
      </c>
      <c r="L668" s="651">
        <v>106.49</v>
      </c>
      <c r="M668" s="651">
        <v>212.98</v>
      </c>
      <c r="N668" s="650">
        <v>2</v>
      </c>
      <c r="O668" s="731">
        <v>1</v>
      </c>
      <c r="P668" s="651">
        <v>212.98</v>
      </c>
      <c r="Q668" s="666">
        <v>1</v>
      </c>
      <c r="R668" s="650">
        <v>2</v>
      </c>
      <c r="S668" s="666">
        <v>1</v>
      </c>
      <c r="T668" s="731">
        <v>1</v>
      </c>
      <c r="U668" s="689">
        <v>1</v>
      </c>
    </row>
    <row r="669" spans="1:21" ht="14.4" customHeight="1" x14ac:dyDescent="0.3">
      <c r="A669" s="649">
        <v>31</v>
      </c>
      <c r="B669" s="650" t="s">
        <v>576</v>
      </c>
      <c r="C669" s="650">
        <v>89301312</v>
      </c>
      <c r="D669" s="729" t="s">
        <v>2873</v>
      </c>
      <c r="E669" s="730" t="s">
        <v>1952</v>
      </c>
      <c r="F669" s="650" t="s">
        <v>1932</v>
      </c>
      <c r="G669" s="650" t="s">
        <v>1977</v>
      </c>
      <c r="H669" s="650" t="s">
        <v>577</v>
      </c>
      <c r="I669" s="650" t="s">
        <v>2627</v>
      </c>
      <c r="J669" s="650" t="s">
        <v>2628</v>
      </c>
      <c r="K669" s="650" t="s">
        <v>2629</v>
      </c>
      <c r="L669" s="651">
        <v>75.36</v>
      </c>
      <c r="M669" s="651">
        <v>75.36</v>
      </c>
      <c r="N669" s="650">
        <v>1</v>
      </c>
      <c r="O669" s="731">
        <v>1</v>
      </c>
      <c r="P669" s="651"/>
      <c r="Q669" s="666">
        <v>0</v>
      </c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31</v>
      </c>
      <c r="B670" s="650" t="s">
        <v>576</v>
      </c>
      <c r="C670" s="650">
        <v>89301312</v>
      </c>
      <c r="D670" s="729" t="s">
        <v>2873</v>
      </c>
      <c r="E670" s="730" t="s">
        <v>1952</v>
      </c>
      <c r="F670" s="650" t="s">
        <v>1932</v>
      </c>
      <c r="G670" s="650" t="s">
        <v>2132</v>
      </c>
      <c r="H670" s="650" t="s">
        <v>577</v>
      </c>
      <c r="I670" s="650" t="s">
        <v>732</v>
      </c>
      <c r="J670" s="650" t="s">
        <v>733</v>
      </c>
      <c r="K670" s="650" t="s">
        <v>2133</v>
      </c>
      <c r="L670" s="651">
        <v>163.9</v>
      </c>
      <c r="M670" s="651">
        <v>491.70000000000005</v>
      </c>
      <c r="N670" s="650">
        <v>3</v>
      </c>
      <c r="O670" s="731">
        <v>1</v>
      </c>
      <c r="P670" s="651">
        <v>491.70000000000005</v>
      </c>
      <c r="Q670" s="666">
        <v>1</v>
      </c>
      <c r="R670" s="650">
        <v>3</v>
      </c>
      <c r="S670" s="666">
        <v>1</v>
      </c>
      <c r="T670" s="731">
        <v>1</v>
      </c>
      <c r="U670" s="689">
        <v>1</v>
      </c>
    </row>
    <row r="671" spans="1:21" ht="14.4" customHeight="1" x14ac:dyDescent="0.3">
      <c r="A671" s="649">
        <v>31</v>
      </c>
      <c r="B671" s="650" t="s">
        <v>576</v>
      </c>
      <c r="C671" s="650">
        <v>89301312</v>
      </c>
      <c r="D671" s="729" t="s">
        <v>2873</v>
      </c>
      <c r="E671" s="730" t="s">
        <v>1952</v>
      </c>
      <c r="F671" s="650" t="s">
        <v>1932</v>
      </c>
      <c r="G671" s="650" t="s">
        <v>1988</v>
      </c>
      <c r="H671" s="650" t="s">
        <v>577</v>
      </c>
      <c r="I671" s="650" t="s">
        <v>800</v>
      </c>
      <c r="J671" s="650" t="s">
        <v>801</v>
      </c>
      <c r="K671" s="650" t="s">
        <v>2102</v>
      </c>
      <c r="L671" s="651">
        <v>0</v>
      </c>
      <c r="M671" s="651">
        <v>0</v>
      </c>
      <c r="N671" s="650">
        <v>2</v>
      </c>
      <c r="O671" s="731">
        <v>1</v>
      </c>
      <c r="P671" s="651">
        <v>0</v>
      </c>
      <c r="Q671" s="666"/>
      <c r="R671" s="650">
        <v>1</v>
      </c>
      <c r="S671" s="666">
        <v>0.5</v>
      </c>
      <c r="T671" s="731">
        <v>0.5</v>
      </c>
      <c r="U671" s="689">
        <v>0.5</v>
      </c>
    </row>
    <row r="672" spans="1:21" ht="14.4" customHeight="1" x14ac:dyDescent="0.3">
      <c r="A672" s="649">
        <v>31</v>
      </c>
      <c r="B672" s="650" t="s">
        <v>576</v>
      </c>
      <c r="C672" s="650">
        <v>89301312</v>
      </c>
      <c r="D672" s="729" t="s">
        <v>2873</v>
      </c>
      <c r="E672" s="730" t="s">
        <v>1952</v>
      </c>
      <c r="F672" s="650" t="s">
        <v>1932</v>
      </c>
      <c r="G672" s="650" t="s">
        <v>1988</v>
      </c>
      <c r="H672" s="650" t="s">
        <v>577</v>
      </c>
      <c r="I672" s="650" t="s">
        <v>1989</v>
      </c>
      <c r="J672" s="650" t="s">
        <v>801</v>
      </c>
      <c r="K672" s="650" t="s">
        <v>1990</v>
      </c>
      <c r="L672" s="651">
        <v>0</v>
      </c>
      <c r="M672" s="651">
        <v>0</v>
      </c>
      <c r="N672" s="650">
        <v>2</v>
      </c>
      <c r="O672" s="731">
        <v>1</v>
      </c>
      <c r="P672" s="651">
        <v>0</v>
      </c>
      <c r="Q672" s="666"/>
      <c r="R672" s="650">
        <v>1</v>
      </c>
      <c r="S672" s="666">
        <v>0.5</v>
      </c>
      <c r="T672" s="731">
        <v>0.5</v>
      </c>
      <c r="U672" s="689">
        <v>0.5</v>
      </c>
    </row>
    <row r="673" spans="1:21" ht="14.4" customHeight="1" x14ac:dyDescent="0.3">
      <c r="A673" s="649">
        <v>31</v>
      </c>
      <c r="B673" s="650" t="s">
        <v>576</v>
      </c>
      <c r="C673" s="650">
        <v>89301312</v>
      </c>
      <c r="D673" s="729" t="s">
        <v>2873</v>
      </c>
      <c r="E673" s="730" t="s">
        <v>1952</v>
      </c>
      <c r="F673" s="650" t="s">
        <v>1932</v>
      </c>
      <c r="G673" s="650" t="s">
        <v>2413</v>
      </c>
      <c r="H673" s="650" t="s">
        <v>577</v>
      </c>
      <c r="I673" s="650" t="s">
        <v>2630</v>
      </c>
      <c r="J673" s="650" t="s">
        <v>2415</v>
      </c>
      <c r="K673" s="650" t="s">
        <v>2486</v>
      </c>
      <c r="L673" s="651">
        <v>38.549999999999997</v>
      </c>
      <c r="M673" s="651">
        <v>38.549999999999997</v>
      </c>
      <c r="N673" s="650">
        <v>1</v>
      </c>
      <c r="O673" s="731">
        <v>0.5</v>
      </c>
      <c r="P673" s="651">
        <v>38.549999999999997</v>
      </c>
      <c r="Q673" s="666">
        <v>1</v>
      </c>
      <c r="R673" s="650">
        <v>1</v>
      </c>
      <c r="S673" s="666">
        <v>1</v>
      </c>
      <c r="T673" s="731">
        <v>0.5</v>
      </c>
      <c r="U673" s="689">
        <v>1</v>
      </c>
    </row>
    <row r="674" spans="1:21" ht="14.4" customHeight="1" x14ac:dyDescent="0.3">
      <c r="A674" s="649">
        <v>31</v>
      </c>
      <c r="B674" s="650" t="s">
        <v>576</v>
      </c>
      <c r="C674" s="650">
        <v>89301312</v>
      </c>
      <c r="D674" s="729" t="s">
        <v>2873</v>
      </c>
      <c r="E674" s="730" t="s">
        <v>1952</v>
      </c>
      <c r="F674" s="650" t="s">
        <v>1932</v>
      </c>
      <c r="G674" s="650" t="s">
        <v>1991</v>
      </c>
      <c r="H674" s="650" t="s">
        <v>1100</v>
      </c>
      <c r="I674" s="650" t="s">
        <v>1323</v>
      </c>
      <c r="J674" s="650" t="s">
        <v>1324</v>
      </c>
      <c r="K674" s="650" t="s">
        <v>1325</v>
      </c>
      <c r="L674" s="651">
        <v>154.01</v>
      </c>
      <c r="M674" s="651">
        <v>1232.08</v>
      </c>
      <c r="N674" s="650">
        <v>8</v>
      </c>
      <c r="O674" s="731">
        <v>3</v>
      </c>
      <c r="P674" s="651">
        <v>1232.08</v>
      </c>
      <c r="Q674" s="666">
        <v>1</v>
      </c>
      <c r="R674" s="650">
        <v>8</v>
      </c>
      <c r="S674" s="666">
        <v>1</v>
      </c>
      <c r="T674" s="731">
        <v>3</v>
      </c>
      <c r="U674" s="689">
        <v>1</v>
      </c>
    </row>
    <row r="675" spans="1:21" ht="14.4" customHeight="1" x14ac:dyDescent="0.3">
      <c r="A675" s="649">
        <v>31</v>
      </c>
      <c r="B675" s="650" t="s">
        <v>576</v>
      </c>
      <c r="C675" s="650">
        <v>89301312</v>
      </c>
      <c r="D675" s="729" t="s">
        <v>2873</v>
      </c>
      <c r="E675" s="730" t="s">
        <v>1952</v>
      </c>
      <c r="F675" s="650" t="s">
        <v>1932</v>
      </c>
      <c r="G675" s="650" t="s">
        <v>2496</v>
      </c>
      <c r="H675" s="650" t="s">
        <v>577</v>
      </c>
      <c r="I675" s="650" t="s">
        <v>2631</v>
      </c>
      <c r="J675" s="650" t="s">
        <v>2632</v>
      </c>
      <c r="K675" s="650" t="s">
        <v>2633</v>
      </c>
      <c r="L675" s="651">
        <v>149.62</v>
      </c>
      <c r="M675" s="651">
        <v>149.62</v>
      </c>
      <c r="N675" s="650">
        <v>1</v>
      </c>
      <c r="O675" s="731">
        <v>0.5</v>
      </c>
      <c r="P675" s="651">
        <v>149.62</v>
      </c>
      <c r="Q675" s="666">
        <v>1</v>
      </c>
      <c r="R675" s="650">
        <v>1</v>
      </c>
      <c r="S675" s="666">
        <v>1</v>
      </c>
      <c r="T675" s="731">
        <v>0.5</v>
      </c>
      <c r="U675" s="689">
        <v>1</v>
      </c>
    </row>
    <row r="676" spans="1:21" ht="14.4" customHeight="1" x14ac:dyDescent="0.3">
      <c r="A676" s="649">
        <v>31</v>
      </c>
      <c r="B676" s="650" t="s">
        <v>576</v>
      </c>
      <c r="C676" s="650">
        <v>89301312</v>
      </c>
      <c r="D676" s="729" t="s">
        <v>2873</v>
      </c>
      <c r="E676" s="730" t="s">
        <v>1952</v>
      </c>
      <c r="F676" s="650" t="s">
        <v>1932</v>
      </c>
      <c r="G676" s="650" t="s">
        <v>1959</v>
      </c>
      <c r="H676" s="650" t="s">
        <v>1100</v>
      </c>
      <c r="I676" s="650" t="s">
        <v>2500</v>
      </c>
      <c r="J676" s="650" t="s">
        <v>1192</v>
      </c>
      <c r="K676" s="650" t="s">
        <v>2501</v>
      </c>
      <c r="L676" s="651">
        <v>0</v>
      </c>
      <c r="M676" s="651">
        <v>0</v>
      </c>
      <c r="N676" s="650">
        <v>2</v>
      </c>
      <c r="O676" s="731">
        <v>1</v>
      </c>
      <c r="P676" s="651">
        <v>0</v>
      </c>
      <c r="Q676" s="666"/>
      <c r="R676" s="650">
        <v>2</v>
      </c>
      <c r="S676" s="666">
        <v>1</v>
      </c>
      <c r="T676" s="731">
        <v>1</v>
      </c>
      <c r="U676" s="689">
        <v>1</v>
      </c>
    </row>
    <row r="677" spans="1:21" ht="14.4" customHeight="1" x14ac:dyDescent="0.3">
      <c r="A677" s="649">
        <v>31</v>
      </c>
      <c r="B677" s="650" t="s">
        <v>576</v>
      </c>
      <c r="C677" s="650">
        <v>89301312</v>
      </c>
      <c r="D677" s="729" t="s">
        <v>2873</v>
      </c>
      <c r="E677" s="730" t="s">
        <v>1952</v>
      </c>
      <c r="F677" s="650" t="s">
        <v>1932</v>
      </c>
      <c r="G677" s="650" t="s">
        <v>1959</v>
      </c>
      <c r="H677" s="650" t="s">
        <v>1100</v>
      </c>
      <c r="I677" s="650" t="s">
        <v>1195</v>
      </c>
      <c r="J677" s="650" t="s">
        <v>1192</v>
      </c>
      <c r="K677" s="650" t="s">
        <v>1196</v>
      </c>
      <c r="L677" s="651">
        <v>625.29</v>
      </c>
      <c r="M677" s="651">
        <v>18133.409999999996</v>
      </c>
      <c r="N677" s="650">
        <v>29</v>
      </c>
      <c r="O677" s="731">
        <v>14</v>
      </c>
      <c r="P677" s="651">
        <v>13756.379999999997</v>
      </c>
      <c r="Q677" s="666">
        <v>0.75862068965517238</v>
      </c>
      <c r="R677" s="650">
        <v>22</v>
      </c>
      <c r="S677" s="666">
        <v>0.75862068965517238</v>
      </c>
      <c r="T677" s="731">
        <v>10.5</v>
      </c>
      <c r="U677" s="689">
        <v>0.75</v>
      </c>
    </row>
    <row r="678" spans="1:21" ht="14.4" customHeight="1" x14ac:dyDescent="0.3">
      <c r="A678" s="649">
        <v>31</v>
      </c>
      <c r="B678" s="650" t="s">
        <v>576</v>
      </c>
      <c r="C678" s="650">
        <v>89301312</v>
      </c>
      <c r="D678" s="729" t="s">
        <v>2873</v>
      </c>
      <c r="E678" s="730" t="s">
        <v>1952</v>
      </c>
      <c r="F678" s="650" t="s">
        <v>1932</v>
      </c>
      <c r="G678" s="650" t="s">
        <v>1959</v>
      </c>
      <c r="H678" s="650" t="s">
        <v>1100</v>
      </c>
      <c r="I678" s="650" t="s">
        <v>2634</v>
      </c>
      <c r="J678" s="650" t="s">
        <v>1192</v>
      </c>
      <c r="K678" s="650" t="s">
        <v>1996</v>
      </c>
      <c r="L678" s="651">
        <v>1458.07</v>
      </c>
      <c r="M678" s="651">
        <v>1458.07</v>
      </c>
      <c r="N678" s="650">
        <v>1</v>
      </c>
      <c r="O678" s="731">
        <v>1</v>
      </c>
      <c r="P678" s="651">
        <v>1458.07</v>
      </c>
      <c r="Q678" s="666">
        <v>1</v>
      </c>
      <c r="R678" s="650">
        <v>1</v>
      </c>
      <c r="S678" s="666">
        <v>1</v>
      </c>
      <c r="T678" s="731">
        <v>1</v>
      </c>
      <c r="U678" s="689">
        <v>1</v>
      </c>
    </row>
    <row r="679" spans="1:21" ht="14.4" customHeight="1" x14ac:dyDescent="0.3">
      <c r="A679" s="649">
        <v>31</v>
      </c>
      <c r="B679" s="650" t="s">
        <v>576</v>
      </c>
      <c r="C679" s="650">
        <v>89301312</v>
      </c>
      <c r="D679" s="729" t="s">
        <v>2873</v>
      </c>
      <c r="E679" s="730" t="s">
        <v>1952</v>
      </c>
      <c r="F679" s="650" t="s">
        <v>1932</v>
      </c>
      <c r="G679" s="650" t="s">
        <v>1997</v>
      </c>
      <c r="H679" s="650" t="s">
        <v>1100</v>
      </c>
      <c r="I679" s="650" t="s">
        <v>1102</v>
      </c>
      <c r="J679" s="650" t="s">
        <v>1103</v>
      </c>
      <c r="K679" s="650" t="s">
        <v>1879</v>
      </c>
      <c r="L679" s="651">
        <v>96.63</v>
      </c>
      <c r="M679" s="651">
        <v>1062.9299999999998</v>
      </c>
      <c r="N679" s="650">
        <v>11</v>
      </c>
      <c r="O679" s="731">
        <v>8</v>
      </c>
      <c r="P679" s="651">
        <v>676.41</v>
      </c>
      <c r="Q679" s="666">
        <v>0.63636363636363646</v>
      </c>
      <c r="R679" s="650">
        <v>7</v>
      </c>
      <c r="S679" s="666">
        <v>0.63636363636363635</v>
      </c>
      <c r="T679" s="731">
        <v>5</v>
      </c>
      <c r="U679" s="689">
        <v>0.625</v>
      </c>
    </row>
    <row r="680" spans="1:21" ht="14.4" customHeight="1" x14ac:dyDescent="0.3">
      <c r="A680" s="649">
        <v>31</v>
      </c>
      <c r="B680" s="650" t="s">
        <v>576</v>
      </c>
      <c r="C680" s="650">
        <v>89301312</v>
      </c>
      <c r="D680" s="729" t="s">
        <v>2873</v>
      </c>
      <c r="E680" s="730" t="s">
        <v>1952</v>
      </c>
      <c r="F680" s="650" t="s">
        <v>1932</v>
      </c>
      <c r="G680" s="650" t="s">
        <v>1997</v>
      </c>
      <c r="H680" s="650" t="s">
        <v>577</v>
      </c>
      <c r="I680" s="650" t="s">
        <v>2310</v>
      </c>
      <c r="J680" s="650" t="s">
        <v>1103</v>
      </c>
      <c r="K680" s="650" t="s">
        <v>2311</v>
      </c>
      <c r="L680" s="651">
        <v>96.63</v>
      </c>
      <c r="M680" s="651">
        <v>193.26</v>
      </c>
      <c r="N680" s="650">
        <v>2</v>
      </c>
      <c r="O680" s="731">
        <v>1</v>
      </c>
      <c r="P680" s="651">
        <v>96.63</v>
      </c>
      <c r="Q680" s="666">
        <v>0.5</v>
      </c>
      <c r="R680" s="650">
        <v>1</v>
      </c>
      <c r="S680" s="666">
        <v>0.5</v>
      </c>
      <c r="T680" s="731">
        <v>0.5</v>
      </c>
      <c r="U680" s="689">
        <v>0.5</v>
      </c>
    </row>
    <row r="681" spans="1:21" ht="14.4" customHeight="1" x14ac:dyDescent="0.3">
      <c r="A681" s="649">
        <v>31</v>
      </c>
      <c r="B681" s="650" t="s">
        <v>576</v>
      </c>
      <c r="C681" s="650">
        <v>89301312</v>
      </c>
      <c r="D681" s="729" t="s">
        <v>2873</v>
      </c>
      <c r="E681" s="730" t="s">
        <v>1952</v>
      </c>
      <c r="F681" s="650" t="s">
        <v>1932</v>
      </c>
      <c r="G681" s="650" t="s">
        <v>2146</v>
      </c>
      <c r="H681" s="650" t="s">
        <v>577</v>
      </c>
      <c r="I681" s="650" t="s">
        <v>2429</v>
      </c>
      <c r="J681" s="650" t="s">
        <v>2430</v>
      </c>
      <c r="K681" s="650" t="s">
        <v>1434</v>
      </c>
      <c r="L681" s="651">
        <v>314.89999999999998</v>
      </c>
      <c r="M681" s="651">
        <v>314.89999999999998</v>
      </c>
      <c r="N681" s="650">
        <v>1</v>
      </c>
      <c r="O681" s="731">
        <v>0.5</v>
      </c>
      <c r="P681" s="651">
        <v>314.89999999999998</v>
      </c>
      <c r="Q681" s="666">
        <v>1</v>
      </c>
      <c r="R681" s="650">
        <v>1</v>
      </c>
      <c r="S681" s="666">
        <v>1</v>
      </c>
      <c r="T681" s="731">
        <v>0.5</v>
      </c>
      <c r="U681" s="689">
        <v>1</v>
      </c>
    </row>
    <row r="682" spans="1:21" ht="14.4" customHeight="1" x14ac:dyDescent="0.3">
      <c r="A682" s="649">
        <v>31</v>
      </c>
      <c r="B682" s="650" t="s">
        <v>576</v>
      </c>
      <c r="C682" s="650">
        <v>89301312</v>
      </c>
      <c r="D682" s="729" t="s">
        <v>2873</v>
      </c>
      <c r="E682" s="730" t="s">
        <v>1952</v>
      </c>
      <c r="F682" s="650" t="s">
        <v>1932</v>
      </c>
      <c r="G682" s="650" t="s">
        <v>2146</v>
      </c>
      <c r="H682" s="650" t="s">
        <v>577</v>
      </c>
      <c r="I682" s="650" t="s">
        <v>1433</v>
      </c>
      <c r="J682" s="650" t="s">
        <v>686</v>
      </c>
      <c r="K682" s="650" t="s">
        <v>2635</v>
      </c>
      <c r="L682" s="651">
        <v>314.89999999999998</v>
      </c>
      <c r="M682" s="651">
        <v>314.89999999999998</v>
      </c>
      <c r="N682" s="650">
        <v>1</v>
      </c>
      <c r="O682" s="731">
        <v>0.5</v>
      </c>
      <c r="P682" s="651">
        <v>314.89999999999998</v>
      </c>
      <c r="Q682" s="666">
        <v>1</v>
      </c>
      <c r="R682" s="650">
        <v>1</v>
      </c>
      <c r="S682" s="666">
        <v>1</v>
      </c>
      <c r="T682" s="731">
        <v>0.5</v>
      </c>
      <c r="U682" s="689">
        <v>1</v>
      </c>
    </row>
    <row r="683" spans="1:21" ht="14.4" customHeight="1" x14ac:dyDescent="0.3">
      <c r="A683" s="649">
        <v>31</v>
      </c>
      <c r="B683" s="650" t="s">
        <v>576</v>
      </c>
      <c r="C683" s="650">
        <v>89301312</v>
      </c>
      <c r="D683" s="729" t="s">
        <v>2873</v>
      </c>
      <c r="E683" s="730" t="s">
        <v>1952</v>
      </c>
      <c r="F683" s="650" t="s">
        <v>1932</v>
      </c>
      <c r="G683" s="650" t="s">
        <v>2507</v>
      </c>
      <c r="H683" s="650" t="s">
        <v>577</v>
      </c>
      <c r="I683" s="650" t="s">
        <v>2508</v>
      </c>
      <c r="J683" s="650" t="s">
        <v>2509</v>
      </c>
      <c r="K683" s="650" t="s">
        <v>2510</v>
      </c>
      <c r="L683" s="651">
        <v>0</v>
      </c>
      <c r="M683" s="651">
        <v>0</v>
      </c>
      <c r="N683" s="650">
        <v>1</v>
      </c>
      <c r="O683" s="731">
        <v>1</v>
      </c>
      <c r="P683" s="651"/>
      <c r="Q683" s="666"/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31</v>
      </c>
      <c r="B684" s="650" t="s">
        <v>576</v>
      </c>
      <c r="C684" s="650">
        <v>89301312</v>
      </c>
      <c r="D684" s="729" t="s">
        <v>2873</v>
      </c>
      <c r="E684" s="730" t="s">
        <v>1952</v>
      </c>
      <c r="F684" s="650" t="s">
        <v>1932</v>
      </c>
      <c r="G684" s="650" t="s">
        <v>2014</v>
      </c>
      <c r="H684" s="650" t="s">
        <v>577</v>
      </c>
      <c r="I684" s="650" t="s">
        <v>705</v>
      </c>
      <c r="J684" s="650" t="s">
        <v>2015</v>
      </c>
      <c r="K684" s="650" t="s">
        <v>2016</v>
      </c>
      <c r="L684" s="651">
        <v>0</v>
      </c>
      <c r="M684" s="651">
        <v>0</v>
      </c>
      <c r="N684" s="650">
        <v>11</v>
      </c>
      <c r="O684" s="731">
        <v>5.5</v>
      </c>
      <c r="P684" s="651">
        <v>0</v>
      </c>
      <c r="Q684" s="666"/>
      <c r="R684" s="650">
        <v>5</v>
      </c>
      <c r="S684" s="666">
        <v>0.45454545454545453</v>
      </c>
      <c r="T684" s="731">
        <v>2.5</v>
      </c>
      <c r="U684" s="689">
        <v>0.45454545454545453</v>
      </c>
    </row>
    <row r="685" spans="1:21" ht="14.4" customHeight="1" x14ac:dyDescent="0.3">
      <c r="A685" s="649">
        <v>31</v>
      </c>
      <c r="B685" s="650" t="s">
        <v>576</v>
      </c>
      <c r="C685" s="650">
        <v>89301312</v>
      </c>
      <c r="D685" s="729" t="s">
        <v>2873</v>
      </c>
      <c r="E685" s="730" t="s">
        <v>1952</v>
      </c>
      <c r="F685" s="650" t="s">
        <v>1932</v>
      </c>
      <c r="G685" s="650" t="s">
        <v>2448</v>
      </c>
      <c r="H685" s="650" t="s">
        <v>577</v>
      </c>
      <c r="I685" s="650" t="s">
        <v>2449</v>
      </c>
      <c r="J685" s="650" t="s">
        <v>2450</v>
      </c>
      <c r="K685" s="650" t="s">
        <v>2451</v>
      </c>
      <c r="L685" s="651">
        <v>87.55</v>
      </c>
      <c r="M685" s="651">
        <v>262.64999999999998</v>
      </c>
      <c r="N685" s="650">
        <v>3</v>
      </c>
      <c r="O685" s="731">
        <v>1</v>
      </c>
      <c r="P685" s="651">
        <v>262.64999999999998</v>
      </c>
      <c r="Q685" s="666">
        <v>1</v>
      </c>
      <c r="R685" s="650">
        <v>3</v>
      </c>
      <c r="S685" s="666">
        <v>1</v>
      </c>
      <c r="T685" s="731">
        <v>1</v>
      </c>
      <c r="U685" s="689">
        <v>1</v>
      </c>
    </row>
    <row r="686" spans="1:21" ht="14.4" customHeight="1" x14ac:dyDescent="0.3">
      <c r="A686" s="649">
        <v>31</v>
      </c>
      <c r="B686" s="650" t="s">
        <v>576</v>
      </c>
      <c r="C686" s="650">
        <v>89301312</v>
      </c>
      <c r="D686" s="729" t="s">
        <v>2873</v>
      </c>
      <c r="E686" s="730" t="s">
        <v>1952</v>
      </c>
      <c r="F686" s="650" t="s">
        <v>1932</v>
      </c>
      <c r="G686" s="650" t="s">
        <v>2322</v>
      </c>
      <c r="H686" s="650" t="s">
        <v>577</v>
      </c>
      <c r="I686" s="650" t="s">
        <v>2323</v>
      </c>
      <c r="J686" s="650" t="s">
        <v>2324</v>
      </c>
      <c r="K686" s="650" t="s">
        <v>2325</v>
      </c>
      <c r="L686" s="651">
        <v>472.71</v>
      </c>
      <c r="M686" s="651">
        <v>472.71</v>
      </c>
      <c r="N686" s="650">
        <v>1</v>
      </c>
      <c r="O686" s="731">
        <v>0.5</v>
      </c>
      <c r="P686" s="651">
        <v>472.71</v>
      </c>
      <c r="Q686" s="666">
        <v>1</v>
      </c>
      <c r="R686" s="650">
        <v>1</v>
      </c>
      <c r="S686" s="666">
        <v>1</v>
      </c>
      <c r="T686" s="731">
        <v>0.5</v>
      </c>
      <c r="U686" s="689">
        <v>1</v>
      </c>
    </row>
    <row r="687" spans="1:21" ht="14.4" customHeight="1" x14ac:dyDescent="0.3">
      <c r="A687" s="649">
        <v>31</v>
      </c>
      <c r="B687" s="650" t="s">
        <v>576</v>
      </c>
      <c r="C687" s="650">
        <v>89301312</v>
      </c>
      <c r="D687" s="729" t="s">
        <v>2873</v>
      </c>
      <c r="E687" s="730" t="s">
        <v>1952</v>
      </c>
      <c r="F687" s="650" t="s">
        <v>1932</v>
      </c>
      <c r="G687" s="650" t="s">
        <v>1960</v>
      </c>
      <c r="H687" s="650" t="s">
        <v>577</v>
      </c>
      <c r="I687" s="650" t="s">
        <v>1252</v>
      </c>
      <c r="J687" s="650" t="s">
        <v>1253</v>
      </c>
      <c r="K687" s="650" t="s">
        <v>1961</v>
      </c>
      <c r="L687" s="651">
        <v>194.73</v>
      </c>
      <c r="M687" s="651">
        <v>973.64999999999986</v>
      </c>
      <c r="N687" s="650">
        <v>5</v>
      </c>
      <c r="O687" s="731">
        <v>3.5</v>
      </c>
      <c r="P687" s="651">
        <v>584.18999999999994</v>
      </c>
      <c r="Q687" s="666">
        <v>0.6</v>
      </c>
      <c r="R687" s="650">
        <v>3</v>
      </c>
      <c r="S687" s="666">
        <v>0.6</v>
      </c>
      <c r="T687" s="731">
        <v>2</v>
      </c>
      <c r="U687" s="689">
        <v>0.5714285714285714</v>
      </c>
    </row>
    <row r="688" spans="1:21" ht="14.4" customHeight="1" x14ac:dyDescent="0.3">
      <c r="A688" s="649">
        <v>31</v>
      </c>
      <c r="B688" s="650" t="s">
        <v>576</v>
      </c>
      <c r="C688" s="650">
        <v>89301312</v>
      </c>
      <c r="D688" s="729" t="s">
        <v>2873</v>
      </c>
      <c r="E688" s="730" t="s">
        <v>1952</v>
      </c>
      <c r="F688" s="650" t="s">
        <v>1932</v>
      </c>
      <c r="G688" s="650" t="s">
        <v>2021</v>
      </c>
      <c r="H688" s="650" t="s">
        <v>1100</v>
      </c>
      <c r="I688" s="650" t="s">
        <v>2028</v>
      </c>
      <c r="J688" s="650" t="s">
        <v>1130</v>
      </c>
      <c r="K688" s="650" t="s">
        <v>2024</v>
      </c>
      <c r="L688" s="651">
        <v>98.23</v>
      </c>
      <c r="M688" s="651">
        <v>196.46</v>
      </c>
      <c r="N688" s="650">
        <v>2</v>
      </c>
      <c r="O688" s="731">
        <v>1.5</v>
      </c>
      <c r="P688" s="651">
        <v>196.46</v>
      </c>
      <c r="Q688" s="666">
        <v>1</v>
      </c>
      <c r="R688" s="650">
        <v>2</v>
      </c>
      <c r="S688" s="666">
        <v>1</v>
      </c>
      <c r="T688" s="731">
        <v>1.5</v>
      </c>
      <c r="U688" s="689">
        <v>1</v>
      </c>
    </row>
    <row r="689" spans="1:21" ht="14.4" customHeight="1" x14ac:dyDescent="0.3">
      <c r="A689" s="649">
        <v>31</v>
      </c>
      <c r="B689" s="650" t="s">
        <v>576</v>
      </c>
      <c r="C689" s="650">
        <v>89301312</v>
      </c>
      <c r="D689" s="729" t="s">
        <v>2873</v>
      </c>
      <c r="E689" s="730" t="s">
        <v>1952</v>
      </c>
      <c r="F689" s="650" t="s">
        <v>1932</v>
      </c>
      <c r="G689" s="650" t="s">
        <v>2108</v>
      </c>
      <c r="H689" s="650" t="s">
        <v>577</v>
      </c>
      <c r="I689" s="650" t="s">
        <v>2157</v>
      </c>
      <c r="J689" s="650" t="s">
        <v>2126</v>
      </c>
      <c r="K689" s="650" t="s">
        <v>810</v>
      </c>
      <c r="L689" s="651">
        <v>60.97</v>
      </c>
      <c r="M689" s="651">
        <v>60.97</v>
      </c>
      <c r="N689" s="650">
        <v>1</v>
      </c>
      <c r="O689" s="731">
        <v>1</v>
      </c>
      <c r="P689" s="651"/>
      <c r="Q689" s="666">
        <v>0</v>
      </c>
      <c r="R689" s="650"/>
      <c r="S689" s="666">
        <v>0</v>
      </c>
      <c r="T689" s="731"/>
      <c r="U689" s="689">
        <v>0</v>
      </c>
    </row>
    <row r="690" spans="1:21" ht="14.4" customHeight="1" x14ac:dyDescent="0.3">
      <c r="A690" s="649">
        <v>31</v>
      </c>
      <c r="B690" s="650" t="s">
        <v>576</v>
      </c>
      <c r="C690" s="650">
        <v>89301312</v>
      </c>
      <c r="D690" s="729" t="s">
        <v>2873</v>
      </c>
      <c r="E690" s="730" t="s">
        <v>1952</v>
      </c>
      <c r="F690" s="650" t="s">
        <v>1932</v>
      </c>
      <c r="G690" s="650" t="s">
        <v>2108</v>
      </c>
      <c r="H690" s="650" t="s">
        <v>577</v>
      </c>
      <c r="I690" s="650" t="s">
        <v>2636</v>
      </c>
      <c r="J690" s="650" t="s">
        <v>2110</v>
      </c>
      <c r="K690" s="650" t="s">
        <v>2127</v>
      </c>
      <c r="L690" s="651">
        <v>51.44</v>
      </c>
      <c r="M690" s="651">
        <v>51.44</v>
      </c>
      <c r="N690" s="650">
        <v>1</v>
      </c>
      <c r="O690" s="731">
        <v>0.5</v>
      </c>
      <c r="P690" s="651">
        <v>51.44</v>
      </c>
      <c r="Q690" s="666">
        <v>1</v>
      </c>
      <c r="R690" s="650">
        <v>1</v>
      </c>
      <c r="S690" s="666">
        <v>1</v>
      </c>
      <c r="T690" s="731">
        <v>0.5</v>
      </c>
      <c r="U690" s="689">
        <v>1</v>
      </c>
    </row>
    <row r="691" spans="1:21" ht="14.4" customHeight="1" x14ac:dyDescent="0.3">
      <c r="A691" s="649">
        <v>31</v>
      </c>
      <c r="B691" s="650" t="s">
        <v>576</v>
      </c>
      <c r="C691" s="650">
        <v>89301312</v>
      </c>
      <c r="D691" s="729" t="s">
        <v>2873</v>
      </c>
      <c r="E691" s="730" t="s">
        <v>1952</v>
      </c>
      <c r="F691" s="650" t="s">
        <v>1932</v>
      </c>
      <c r="G691" s="650" t="s">
        <v>2108</v>
      </c>
      <c r="H691" s="650" t="s">
        <v>577</v>
      </c>
      <c r="I691" s="650" t="s">
        <v>2459</v>
      </c>
      <c r="J691" s="650" t="s">
        <v>2110</v>
      </c>
      <c r="K691" s="650" t="s">
        <v>810</v>
      </c>
      <c r="L691" s="651">
        <v>154.33000000000001</v>
      </c>
      <c r="M691" s="651">
        <v>617.32000000000005</v>
      </c>
      <c r="N691" s="650">
        <v>4</v>
      </c>
      <c r="O691" s="731">
        <v>3.5</v>
      </c>
      <c r="P691" s="651">
        <v>617.32000000000005</v>
      </c>
      <c r="Q691" s="666">
        <v>1</v>
      </c>
      <c r="R691" s="650">
        <v>4</v>
      </c>
      <c r="S691" s="666">
        <v>1</v>
      </c>
      <c r="T691" s="731">
        <v>3.5</v>
      </c>
      <c r="U691" s="689">
        <v>1</v>
      </c>
    </row>
    <row r="692" spans="1:21" ht="14.4" customHeight="1" x14ac:dyDescent="0.3">
      <c r="A692" s="649">
        <v>31</v>
      </c>
      <c r="B692" s="650" t="s">
        <v>576</v>
      </c>
      <c r="C692" s="650">
        <v>89301312</v>
      </c>
      <c r="D692" s="729" t="s">
        <v>2873</v>
      </c>
      <c r="E692" s="730" t="s">
        <v>1952</v>
      </c>
      <c r="F692" s="650" t="s">
        <v>1932</v>
      </c>
      <c r="G692" s="650" t="s">
        <v>2108</v>
      </c>
      <c r="H692" s="650" t="s">
        <v>577</v>
      </c>
      <c r="I692" s="650" t="s">
        <v>2637</v>
      </c>
      <c r="J692" s="650" t="s">
        <v>2110</v>
      </c>
      <c r="K692" s="650" t="s">
        <v>2638</v>
      </c>
      <c r="L692" s="651">
        <v>0</v>
      </c>
      <c r="M692" s="651">
        <v>0</v>
      </c>
      <c r="N692" s="650">
        <v>1</v>
      </c>
      <c r="O692" s="731">
        <v>1</v>
      </c>
      <c r="P692" s="651">
        <v>0</v>
      </c>
      <c r="Q692" s="666"/>
      <c r="R692" s="650">
        <v>1</v>
      </c>
      <c r="S692" s="666">
        <v>1</v>
      </c>
      <c r="T692" s="731">
        <v>1</v>
      </c>
      <c r="U692" s="689">
        <v>1</v>
      </c>
    </row>
    <row r="693" spans="1:21" ht="14.4" customHeight="1" x14ac:dyDescent="0.3">
      <c r="A693" s="649">
        <v>31</v>
      </c>
      <c r="B693" s="650" t="s">
        <v>576</v>
      </c>
      <c r="C693" s="650">
        <v>89301312</v>
      </c>
      <c r="D693" s="729" t="s">
        <v>2873</v>
      </c>
      <c r="E693" s="730" t="s">
        <v>1952</v>
      </c>
      <c r="F693" s="650" t="s">
        <v>1932</v>
      </c>
      <c r="G693" s="650" t="s">
        <v>2108</v>
      </c>
      <c r="H693" s="650" t="s">
        <v>577</v>
      </c>
      <c r="I693" s="650" t="s">
        <v>2109</v>
      </c>
      <c r="J693" s="650" t="s">
        <v>2110</v>
      </c>
      <c r="K693" s="650" t="s">
        <v>810</v>
      </c>
      <c r="L693" s="651">
        <v>154.33000000000001</v>
      </c>
      <c r="M693" s="651">
        <v>154.33000000000001</v>
      </c>
      <c r="N693" s="650">
        <v>1</v>
      </c>
      <c r="O693" s="731">
        <v>0.5</v>
      </c>
      <c r="P693" s="651">
        <v>154.33000000000001</v>
      </c>
      <c r="Q693" s="666">
        <v>1</v>
      </c>
      <c r="R693" s="650">
        <v>1</v>
      </c>
      <c r="S693" s="666">
        <v>1</v>
      </c>
      <c r="T693" s="731">
        <v>0.5</v>
      </c>
      <c r="U693" s="689">
        <v>1</v>
      </c>
    </row>
    <row r="694" spans="1:21" ht="14.4" customHeight="1" x14ac:dyDescent="0.3">
      <c r="A694" s="649">
        <v>31</v>
      </c>
      <c r="B694" s="650" t="s">
        <v>576</v>
      </c>
      <c r="C694" s="650">
        <v>89301312</v>
      </c>
      <c r="D694" s="729" t="s">
        <v>2873</v>
      </c>
      <c r="E694" s="730" t="s">
        <v>1952</v>
      </c>
      <c r="F694" s="650" t="s">
        <v>1934</v>
      </c>
      <c r="G694" s="650" t="s">
        <v>2029</v>
      </c>
      <c r="H694" s="650" t="s">
        <v>577</v>
      </c>
      <c r="I694" s="650" t="s">
        <v>2639</v>
      </c>
      <c r="J694" s="650" t="s">
        <v>2036</v>
      </c>
      <c r="K694" s="650" t="s">
        <v>2640</v>
      </c>
      <c r="L694" s="651">
        <v>566</v>
      </c>
      <c r="M694" s="651">
        <v>566</v>
      </c>
      <c r="N694" s="650">
        <v>1</v>
      </c>
      <c r="O694" s="731">
        <v>1</v>
      </c>
      <c r="P694" s="651">
        <v>566</v>
      </c>
      <c r="Q694" s="666">
        <v>1</v>
      </c>
      <c r="R694" s="650">
        <v>1</v>
      </c>
      <c r="S694" s="666">
        <v>1</v>
      </c>
      <c r="T694" s="731">
        <v>1</v>
      </c>
      <c r="U694" s="689">
        <v>1</v>
      </c>
    </row>
    <row r="695" spans="1:21" ht="14.4" customHeight="1" x14ac:dyDescent="0.3">
      <c r="A695" s="649">
        <v>31</v>
      </c>
      <c r="B695" s="650" t="s">
        <v>576</v>
      </c>
      <c r="C695" s="650">
        <v>89301312</v>
      </c>
      <c r="D695" s="729" t="s">
        <v>2873</v>
      </c>
      <c r="E695" s="730" t="s">
        <v>1952</v>
      </c>
      <c r="F695" s="650" t="s">
        <v>1934</v>
      </c>
      <c r="G695" s="650" t="s">
        <v>2038</v>
      </c>
      <c r="H695" s="650" t="s">
        <v>577</v>
      </c>
      <c r="I695" s="650" t="s">
        <v>2039</v>
      </c>
      <c r="J695" s="650" t="s">
        <v>2040</v>
      </c>
      <c r="K695" s="650" t="s">
        <v>2041</v>
      </c>
      <c r="L695" s="651">
        <v>35.75</v>
      </c>
      <c r="M695" s="651">
        <v>35.75</v>
      </c>
      <c r="N695" s="650">
        <v>1</v>
      </c>
      <c r="O695" s="731">
        <v>1</v>
      </c>
      <c r="P695" s="651">
        <v>35.75</v>
      </c>
      <c r="Q695" s="666">
        <v>1</v>
      </c>
      <c r="R695" s="650">
        <v>1</v>
      </c>
      <c r="S695" s="666">
        <v>1</v>
      </c>
      <c r="T695" s="731">
        <v>1</v>
      </c>
      <c r="U695" s="689">
        <v>1</v>
      </c>
    </row>
    <row r="696" spans="1:21" ht="14.4" customHeight="1" x14ac:dyDescent="0.3">
      <c r="A696" s="649">
        <v>31</v>
      </c>
      <c r="B696" s="650" t="s">
        <v>576</v>
      </c>
      <c r="C696" s="650">
        <v>89301312</v>
      </c>
      <c r="D696" s="729" t="s">
        <v>2873</v>
      </c>
      <c r="E696" s="730" t="s">
        <v>1952</v>
      </c>
      <c r="F696" s="650" t="s">
        <v>1934</v>
      </c>
      <c r="G696" s="650" t="s">
        <v>2038</v>
      </c>
      <c r="H696" s="650" t="s">
        <v>577</v>
      </c>
      <c r="I696" s="650" t="s">
        <v>2082</v>
      </c>
      <c r="J696" s="650" t="s">
        <v>2040</v>
      </c>
      <c r="K696" s="650" t="s">
        <v>2083</v>
      </c>
      <c r="L696" s="651">
        <v>47.57</v>
      </c>
      <c r="M696" s="651">
        <v>142.71</v>
      </c>
      <c r="N696" s="650">
        <v>3</v>
      </c>
      <c r="O696" s="731">
        <v>2</v>
      </c>
      <c r="P696" s="651">
        <v>142.71</v>
      </c>
      <c r="Q696" s="666">
        <v>1</v>
      </c>
      <c r="R696" s="650">
        <v>3</v>
      </c>
      <c r="S696" s="666">
        <v>1</v>
      </c>
      <c r="T696" s="731">
        <v>2</v>
      </c>
      <c r="U696" s="689">
        <v>1</v>
      </c>
    </row>
    <row r="697" spans="1:21" ht="14.4" customHeight="1" x14ac:dyDescent="0.3">
      <c r="A697" s="649">
        <v>31</v>
      </c>
      <c r="B697" s="650" t="s">
        <v>576</v>
      </c>
      <c r="C697" s="650">
        <v>89301312</v>
      </c>
      <c r="D697" s="729" t="s">
        <v>2873</v>
      </c>
      <c r="E697" s="730" t="s">
        <v>1952</v>
      </c>
      <c r="F697" s="650" t="s">
        <v>1934</v>
      </c>
      <c r="G697" s="650" t="s">
        <v>2038</v>
      </c>
      <c r="H697" s="650" t="s">
        <v>577</v>
      </c>
      <c r="I697" s="650" t="s">
        <v>2336</v>
      </c>
      <c r="J697" s="650" t="s">
        <v>2334</v>
      </c>
      <c r="K697" s="650" t="s">
        <v>2337</v>
      </c>
      <c r="L697" s="651">
        <v>30.99</v>
      </c>
      <c r="M697" s="651">
        <v>92.97</v>
      </c>
      <c r="N697" s="650">
        <v>3</v>
      </c>
      <c r="O697" s="731">
        <v>2</v>
      </c>
      <c r="P697" s="651">
        <v>92.97</v>
      </c>
      <c r="Q697" s="666">
        <v>1</v>
      </c>
      <c r="R697" s="650">
        <v>3</v>
      </c>
      <c r="S697" s="666">
        <v>1</v>
      </c>
      <c r="T697" s="731">
        <v>2</v>
      </c>
      <c r="U697" s="689">
        <v>1</v>
      </c>
    </row>
    <row r="698" spans="1:21" ht="14.4" customHeight="1" x14ac:dyDescent="0.3">
      <c r="A698" s="649">
        <v>31</v>
      </c>
      <c r="B698" s="650" t="s">
        <v>576</v>
      </c>
      <c r="C698" s="650">
        <v>89301312</v>
      </c>
      <c r="D698" s="729" t="s">
        <v>2873</v>
      </c>
      <c r="E698" s="730" t="s">
        <v>1952</v>
      </c>
      <c r="F698" s="650" t="s">
        <v>1934</v>
      </c>
      <c r="G698" s="650" t="s">
        <v>2038</v>
      </c>
      <c r="H698" s="650" t="s">
        <v>577</v>
      </c>
      <c r="I698" s="650" t="s">
        <v>2338</v>
      </c>
      <c r="J698" s="650" t="s">
        <v>2334</v>
      </c>
      <c r="K698" s="650" t="s">
        <v>2339</v>
      </c>
      <c r="L698" s="651">
        <v>24.77</v>
      </c>
      <c r="M698" s="651">
        <v>24.77</v>
      </c>
      <c r="N698" s="650">
        <v>1</v>
      </c>
      <c r="O698" s="731">
        <v>1</v>
      </c>
      <c r="P698" s="651">
        <v>24.77</v>
      </c>
      <c r="Q698" s="666">
        <v>1</v>
      </c>
      <c r="R698" s="650">
        <v>1</v>
      </c>
      <c r="S698" s="666">
        <v>1</v>
      </c>
      <c r="T698" s="731">
        <v>1</v>
      </c>
      <c r="U698" s="689">
        <v>1</v>
      </c>
    </row>
    <row r="699" spans="1:21" ht="14.4" customHeight="1" x14ac:dyDescent="0.3">
      <c r="A699" s="649">
        <v>31</v>
      </c>
      <c r="B699" s="650" t="s">
        <v>576</v>
      </c>
      <c r="C699" s="650">
        <v>89301312</v>
      </c>
      <c r="D699" s="729" t="s">
        <v>2873</v>
      </c>
      <c r="E699" s="730" t="s">
        <v>1952</v>
      </c>
      <c r="F699" s="650" t="s">
        <v>1934</v>
      </c>
      <c r="G699" s="650" t="s">
        <v>2042</v>
      </c>
      <c r="H699" s="650" t="s">
        <v>577</v>
      </c>
      <c r="I699" s="650" t="s">
        <v>2043</v>
      </c>
      <c r="J699" s="650" t="s">
        <v>2044</v>
      </c>
      <c r="K699" s="650" t="s">
        <v>2045</v>
      </c>
      <c r="L699" s="651">
        <v>260</v>
      </c>
      <c r="M699" s="651">
        <v>2600</v>
      </c>
      <c r="N699" s="650">
        <v>10</v>
      </c>
      <c r="O699" s="731">
        <v>5</v>
      </c>
      <c r="P699" s="651">
        <v>2080</v>
      </c>
      <c r="Q699" s="666">
        <v>0.8</v>
      </c>
      <c r="R699" s="650">
        <v>8</v>
      </c>
      <c r="S699" s="666">
        <v>0.8</v>
      </c>
      <c r="T699" s="731">
        <v>4</v>
      </c>
      <c r="U699" s="689">
        <v>0.8</v>
      </c>
    </row>
    <row r="700" spans="1:21" ht="14.4" customHeight="1" x14ac:dyDescent="0.3">
      <c r="A700" s="649">
        <v>31</v>
      </c>
      <c r="B700" s="650" t="s">
        <v>576</v>
      </c>
      <c r="C700" s="650">
        <v>89301312</v>
      </c>
      <c r="D700" s="729" t="s">
        <v>2873</v>
      </c>
      <c r="E700" s="730" t="s">
        <v>1952</v>
      </c>
      <c r="F700" s="650" t="s">
        <v>1934</v>
      </c>
      <c r="G700" s="650" t="s">
        <v>2042</v>
      </c>
      <c r="H700" s="650" t="s">
        <v>577</v>
      </c>
      <c r="I700" s="650" t="s">
        <v>2046</v>
      </c>
      <c r="J700" s="650" t="s">
        <v>2047</v>
      </c>
      <c r="K700" s="650" t="s">
        <v>2048</v>
      </c>
      <c r="L700" s="651">
        <v>200</v>
      </c>
      <c r="M700" s="651">
        <v>800</v>
      </c>
      <c r="N700" s="650">
        <v>4</v>
      </c>
      <c r="O700" s="731">
        <v>2</v>
      </c>
      <c r="P700" s="651">
        <v>800</v>
      </c>
      <c r="Q700" s="666">
        <v>1</v>
      </c>
      <c r="R700" s="650">
        <v>4</v>
      </c>
      <c r="S700" s="666">
        <v>1</v>
      </c>
      <c r="T700" s="731">
        <v>2</v>
      </c>
      <c r="U700" s="689">
        <v>1</v>
      </c>
    </row>
    <row r="701" spans="1:21" ht="14.4" customHeight="1" x14ac:dyDescent="0.3">
      <c r="A701" s="649">
        <v>31</v>
      </c>
      <c r="B701" s="650" t="s">
        <v>576</v>
      </c>
      <c r="C701" s="650">
        <v>89301312</v>
      </c>
      <c r="D701" s="729" t="s">
        <v>2873</v>
      </c>
      <c r="E701" s="730" t="s">
        <v>1952</v>
      </c>
      <c r="F701" s="650" t="s">
        <v>1934</v>
      </c>
      <c r="G701" s="650" t="s">
        <v>2049</v>
      </c>
      <c r="H701" s="650" t="s">
        <v>577</v>
      </c>
      <c r="I701" s="650" t="s">
        <v>2056</v>
      </c>
      <c r="J701" s="650" t="s">
        <v>2057</v>
      </c>
      <c r="K701" s="650" t="s">
        <v>2058</v>
      </c>
      <c r="L701" s="651">
        <v>492.18</v>
      </c>
      <c r="M701" s="651">
        <v>492.18</v>
      </c>
      <c r="N701" s="650">
        <v>1</v>
      </c>
      <c r="O701" s="731">
        <v>1</v>
      </c>
      <c r="P701" s="651">
        <v>492.18</v>
      </c>
      <c r="Q701" s="666">
        <v>1</v>
      </c>
      <c r="R701" s="650">
        <v>1</v>
      </c>
      <c r="S701" s="666">
        <v>1</v>
      </c>
      <c r="T701" s="731">
        <v>1</v>
      </c>
      <c r="U701" s="689">
        <v>1</v>
      </c>
    </row>
    <row r="702" spans="1:21" ht="14.4" customHeight="1" x14ac:dyDescent="0.3">
      <c r="A702" s="649">
        <v>31</v>
      </c>
      <c r="B702" s="650" t="s">
        <v>576</v>
      </c>
      <c r="C702" s="650">
        <v>89301312</v>
      </c>
      <c r="D702" s="729" t="s">
        <v>2873</v>
      </c>
      <c r="E702" s="730" t="s">
        <v>1952</v>
      </c>
      <c r="F702" s="650" t="s">
        <v>1934</v>
      </c>
      <c r="G702" s="650" t="s">
        <v>2049</v>
      </c>
      <c r="H702" s="650" t="s">
        <v>577</v>
      </c>
      <c r="I702" s="650" t="s">
        <v>2111</v>
      </c>
      <c r="J702" s="650" t="s">
        <v>2112</v>
      </c>
      <c r="K702" s="650" t="s">
        <v>2113</v>
      </c>
      <c r="L702" s="651">
        <v>320.25</v>
      </c>
      <c r="M702" s="651">
        <v>320.25</v>
      </c>
      <c r="N702" s="650">
        <v>1</v>
      </c>
      <c r="O702" s="731">
        <v>1</v>
      </c>
      <c r="P702" s="651">
        <v>320.25</v>
      </c>
      <c r="Q702" s="666">
        <v>1</v>
      </c>
      <c r="R702" s="650">
        <v>1</v>
      </c>
      <c r="S702" s="666">
        <v>1</v>
      </c>
      <c r="T702" s="731">
        <v>1</v>
      </c>
      <c r="U702" s="689">
        <v>1</v>
      </c>
    </row>
    <row r="703" spans="1:21" ht="14.4" customHeight="1" x14ac:dyDescent="0.3">
      <c r="A703" s="649">
        <v>31</v>
      </c>
      <c r="B703" s="650" t="s">
        <v>576</v>
      </c>
      <c r="C703" s="650">
        <v>89301312</v>
      </c>
      <c r="D703" s="729" t="s">
        <v>2873</v>
      </c>
      <c r="E703" s="730" t="s">
        <v>1952</v>
      </c>
      <c r="F703" s="650" t="s">
        <v>1934</v>
      </c>
      <c r="G703" s="650" t="s">
        <v>2049</v>
      </c>
      <c r="H703" s="650" t="s">
        <v>577</v>
      </c>
      <c r="I703" s="650" t="s">
        <v>2114</v>
      </c>
      <c r="J703" s="650" t="s">
        <v>2115</v>
      </c>
      <c r="K703" s="650" t="s">
        <v>2116</v>
      </c>
      <c r="L703" s="651">
        <v>245.43</v>
      </c>
      <c r="M703" s="651">
        <v>736.29</v>
      </c>
      <c r="N703" s="650">
        <v>3</v>
      </c>
      <c r="O703" s="731">
        <v>3</v>
      </c>
      <c r="P703" s="651">
        <v>736.29</v>
      </c>
      <c r="Q703" s="666">
        <v>1</v>
      </c>
      <c r="R703" s="650">
        <v>3</v>
      </c>
      <c r="S703" s="666">
        <v>1</v>
      </c>
      <c r="T703" s="731">
        <v>3</v>
      </c>
      <c r="U703" s="689">
        <v>1</v>
      </c>
    </row>
    <row r="704" spans="1:21" ht="14.4" customHeight="1" x14ac:dyDescent="0.3">
      <c r="A704" s="649">
        <v>31</v>
      </c>
      <c r="B704" s="650" t="s">
        <v>576</v>
      </c>
      <c r="C704" s="650">
        <v>89301312</v>
      </c>
      <c r="D704" s="729" t="s">
        <v>2873</v>
      </c>
      <c r="E704" s="730" t="s">
        <v>1952</v>
      </c>
      <c r="F704" s="650" t="s">
        <v>1934</v>
      </c>
      <c r="G704" s="650" t="s">
        <v>2049</v>
      </c>
      <c r="H704" s="650" t="s">
        <v>577</v>
      </c>
      <c r="I704" s="650" t="s">
        <v>2641</v>
      </c>
      <c r="J704" s="650" t="s">
        <v>2642</v>
      </c>
      <c r="K704" s="650" t="s">
        <v>2643</v>
      </c>
      <c r="L704" s="651">
        <v>1500</v>
      </c>
      <c r="M704" s="651">
        <v>1500</v>
      </c>
      <c r="N704" s="650">
        <v>1</v>
      </c>
      <c r="O704" s="731">
        <v>1</v>
      </c>
      <c r="P704" s="651"/>
      <c r="Q704" s="666">
        <v>0</v>
      </c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31</v>
      </c>
      <c r="B705" s="650" t="s">
        <v>576</v>
      </c>
      <c r="C705" s="650">
        <v>89301312</v>
      </c>
      <c r="D705" s="729" t="s">
        <v>2873</v>
      </c>
      <c r="E705" s="730" t="s">
        <v>1952</v>
      </c>
      <c r="F705" s="650" t="s">
        <v>1934</v>
      </c>
      <c r="G705" s="650" t="s">
        <v>2049</v>
      </c>
      <c r="H705" s="650" t="s">
        <v>577</v>
      </c>
      <c r="I705" s="650" t="s">
        <v>2059</v>
      </c>
      <c r="J705" s="650" t="s">
        <v>2060</v>
      </c>
      <c r="K705" s="650" t="s">
        <v>2061</v>
      </c>
      <c r="L705" s="651">
        <v>750</v>
      </c>
      <c r="M705" s="651">
        <v>3000</v>
      </c>
      <c r="N705" s="650">
        <v>4</v>
      </c>
      <c r="O705" s="731">
        <v>4</v>
      </c>
      <c r="P705" s="651">
        <v>3000</v>
      </c>
      <c r="Q705" s="666">
        <v>1</v>
      </c>
      <c r="R705" s="650">
        <v>4</v>
      </c>
      <c r="S705" s="666">
        <v>1</v>
      </c>
      <c r="T705" s="731">
        <v>4</v>
      </c>
      <c r="U705" s="689">
        <v>1</v>
      </c>
    </row>
    <row r="706" spans="1:21" ht="14.4" customHeight="1" x14ac:dyDescent="0.3">
      <c r="A706" s="649">
        <v>31</v>
      </c>
      <c r="B706" s="650" t="s">
        <v>576</v>
      </c>
      <c r="C706" s="650">
        <v>89301312</v>
      </c>
      <c r="D706" s="729" t="s">
        <v>2873</v>
      </c>
      <c r="E706" s="730" t="s">
        <v>1952</v>
      </c>
      <c r="F706" s="650" t="s">
        <v>1934</v>
      </c>
      <c r="G706" s="650" t="s">
        <v>2049</v>
      </c>
      <c r="H706" s="650" t="s">
        <v>577</v>
      </c>
      <c r="I706" s="650" t="s">
        <v>1733</v>
      </c>
      <c r="J706" s="650" t="s">
        <v>2062</v>
      </c>
      <c r="K706" s="650" t="s">
        <v>2063</v>
      </c>
      <c r="L706" s="651">
        <v>2202.1999999999998</v>
      </c>
      <c r="M706" s="651">
        <v>2202.1999999999998</v>
      </c>
      <c r="N706" s="650">
        <v>1</v>
      </c>
      <c r="O706" s="731">
        <v>1</v>
      </c>
      <c r="P706" s="651"/>
      <c r="Q706" s="666">
        <v>0</v>
      </c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31</v>
      </c>
      <c r="B707" s="650" t="s">
        <v>576</v>
      </c>
      <c r="C707" s="650">
        <v>89301312</v>
      </c>
      <c r="D707" s="729" t="s">
        <v>2873</v>
      </c>
      <c r="E707" s="730" t="s">
        <v>1952</v>
      </c>
      <c r="F707" s="650" t="s">
        <v>1934</v>
      </c>
      <c r="G707" s="650" t="s">
        <v>2049</v>
      </c>
      <c r="H707" s="650" t="s">
        <v>577</v>
      </c>
      <c r="I707" s="650" t="s">
        <v>2064</v>
      </c>
      <c r="J707" s="650" t="s">
        <v>2065</v>
      </c>
      <c r="K707" s="650" t="s">
        <v>2066</v>
      </c>
      <c r="L707" s="651">
        <v>971.25</v>
      </c>
      <c r="M707" s="651">
        <v>971.25</v>
      </c>
      <c r="N707" s="650">
        <v>1</v>
      </c>
      <c r="O707" s="731">
        <v>1</v>
      </c>
      <c r="P707" s="651">
        <v>971.25</v>
      </c>
      <c r="Q707" s="666">
        <v>1</v>
      </c>
      <c r="R707" s="650">
        <v>1</v>
      </c>
      <c r="S707" s="666">
        <v>1</v>
      </c>
      <c r="T707" s="731">
        <v>1</v>
      </c>
      <c r="U707" s="689">
        <v>1</v>
      </c>
    </row>
    <row r="708" spans="1:21" ht="14.4" customHeight="1" x14ac:dyDescent="0.3">
      <c r="A708" s="649">
        <v>31</v>
      </c>
      <c r="B708" s="650" t="s">
        <v>576</v>
      </c>
      <c r="C708" s="650">
        <v>89301312</v>
      </c>
      <c r="D708" s="729" t="s">
        <v>2873</v>
      </c>
      <c r="E708" s="730" t="s">
        <v>1952</v>
      </c>
      <c r="F708" s="650" t="s">
        <v>1934</v>
      </c>
      <c r="G708" s="650" t="s">
        <v>2049</v>
      </c>
      <c r="H708" s="650" t="s">
        <v>577</v>
      </c>
      <c r="I708" s="650" t="s">
        <v>2352</v>
      </c>
      <c r="J708" s="650" t="s">
        <v>2353</v>
      </c>
      <c r="K708" s="650"/>
      <c r="L708" s="651">
        <v>1000</v>
      </c>
      <c r="M708" s="651">
        <v>1000</v>
      </c>
      <c r="N708" s="650">
        <v>1</v>
      </c>
      <c r="O708" s="731">
        <v>1</v>
      </c>
      <c r="P708" s="651"/>
      <c r="Q708" s="666">
        <v>0</v>
      </c>
      <c r="R708" s="650"/>
      <c r="S708" s="666">
        <v>0</v>
      </c>
      <c r="T708" s="731"/>
      <c r="U708" s="689">
        <v>0</v>
      </c>
    </row>
    <row r="709" spans="1:21" ht="14.4" customHeight="1" x14ac:dyDescent="0.3">
      <c r="A709" s="649">
        <v>31</v>
      </c>
      <c r="B709" s="650" t="s">
        <v>576</v>
      </c>
      <c r="C709" s="650">
        <v>89301312</v>
      </c>
      <c r="D709" s="729" t="s">
        <v>2873</v>
      </c>
      <c r="E709" s="730" t="s">
        <v>1952</v>
      </c>
      <c r="F709" s="650" t="s">
        <v>1934</v>
      </c>
      <c r="G709" s="650" t="s">
        <v>2049</v>
      </c>
      <c r="H709" s="650" t="s">
        <v>577</v>
      </c>
      <c r="I709" s="650" t="s">
        <v>2237</v>
      </c>
      <c r="J709" s="650" t="s">
        <v>2238</v>
      </c>
      <c r="K709" s="650" t="s">
        <v>2239</v>
      </c>
      <c r="L709" s="651">
        <v>250</v>
      </c>
      <c r="M709" s="651">
        <v>500</v>
      </c>
      <c r="N709" s="650">
        <v>2</v>
      </c>
      <c r="O709" s="731">
        <v>2</v>
      </c>
      <c r="P709" s="651">
        <v>500</v>
      </c>
      <c r="Q709" s="666">
        <v>1</v>
      </c>
      <c r="R709" s="650">
        <v>2</v>
      </c>
      <c r="S709" s="666">
        <v>1</v>
      </c>
      <c r="T709" s="731">
        <v>2</v>
      </c>
      <c r="U709" s="689">
        <v>1</v>
      </c>
    </row>
    <row r="710" spans="1:21" ht="14.4" customHeight="1" x14ac:dyDescent="0.3">
      <c r="A710" s="649">
        <v>31</v>
      </c>
      <c r="B710" s="650" t="s">
        <v>576</v>
      </c>
      <c r="C710" s="650">
        <v>89301312</v>
      </c>
      <c r="D710" s="729" t="s">
        <v>2873</v>
      </c>
      <c r="E710" s="730" t="s">
        <v>1952</v>
      </c>
      <c r="F710" s="650" t="s">
        <v>1934</v>
      </c>
      <c r="G710" s="650" t="s">
        <v>2049</v>
      </c>
      <c r="H710" s="650" t="s">
        <v>577</v>
      </c>
      <c r="I710" s="650" t="s">
        <v>2644</v>
      </c>
      <c r="J710" s="650" t="s">
        <v>2645</v>
      </c>
      <c r="K710" s="650" t="s">
        <v>2646</v>
      </c>
      <c r="L710" s="651">
        <v>600</v>
      </c>
      <c r="M710" s="651">
        <v>1200</v>
      </c>
      <c r="N710" s="650">
        <v>2</v>
      </c>
      <c r="O710" s="731">
        <v>2</v>
      </c>
      <c r="P710" s="651">
        <v>1200</v>
      </c>
      <c r="Q710" s="666">
        <v>1</v>
      </c>
      <c r="R710" s="650">
        <v>2</v>
      </c>
      <c r="S710" s="666">
        <v>1</v>
      </c>
      <c r="T710" s="731">
        <v>2</v>
      </c>
      <c r="U710" s="689">
        <v>1</v>
      </c>
    </row>
    <row r="711" spans="1:21" ht="14.4" customHeight="1" x14ac:dyDescent="0.3">
      <c r="A711" s="649">
        <v>31</v>
      </c>
      <c r="B711" s="650" t="s">
        <v>576</v>
      </c>
      <c r="C711" s="650">
        <v>89301312</v>
      </c>
      <c r="D711" s="729" t="s">
        <v>2873</v>
      </c>
      <c r="E711" s="730" t="s">
        <v>1952</v>
      </c>
      <c r="F711" s="650" t="s">
        <v>1934</v>
      </c>
      <c r="G711" s="650" t="s">
        <v>2049</v>
      </c>
      <c r="H711" s="650" t="s">
        <v>577</v>
      </c>
      <c r="I711" s="650" t="s">
        <v>2093</v>
      </c>
      <c r="J711" s="650" t="s">
        <v>2094</v>
      </c>
      <c r="K711" s="650" t="s">
        <v>2095</v>
      </c>
      <c r="L711" s="651">
        <v>349.12</v>
      </c>
      <c r="M711" s="651">
        <v>698.24</v>
      </c>
      <c r="N711" s="650">
        <v>2</v>
      </c>
      <c r="O711" s="731">
        <v>2</v>
      </c>
      <c r="P711" s="651">
        <v>698.24</v>
      </c>
      <c r="Q711" s="666">
        <v>1</v>
      </c>
      <c r="R711" s="650">
        <v>2</v>
      </c>
      <c r="S711" s="666">
        <v>1</v>
      </c>
      <c r="T711" s="731">
        <v>2</v>
      </c>
      <c r="U711" s="689">
        <v>1</v>
      </c>
    </row>
    <row r="712" spans="1:21" ht="14.4" customHeight="1" x14ac:dyDescent="0.3">
      <c r="A712" s="649">
        <v>31</v>
      </c>
      <c r="B712" s="650" t="s">
        <v>576</v>
      </c>
      <c r="C712" s="650">
        <v>89301312</v>
      </c>
      <c r="D712" s="729" t="s">
        <v>2873</v>
      </c>
      <c r="E712" s="730" t="s">
        <v>1952</v>
      </c>
      <c r="F712" s="650" t="s">
        <v>1934</v>
      </c>
      <c r="G712" s="650" t="s">
        <v>2049</v>
      </c>
      <c r="H712" s="650" t="s">
        <v>577</v>
      </c>
      <c r="I712" s="650" t="s">
        <v>2168</v>
      </c>
      <c r="J712" s="650" t="s">
        <v>2169</v>
      </c>
      <c r="K712" s="650" t="s">
        <v>2170</v>
      </c>
      <c r="L712" s="651">
        <v>350</v>
      </c>
      <c r="M712" s="651">
        <v>1400</v>
      </c>
      <c r="N712" s="650">
        <v>4</v>
      </c>
      <c r="O712" s="731">
        <v>4</v>
      </c>
      <c r="P712" s="651">
        <v>1400</v>
      </c>
      <c r="Q712" s="666">
        <v>1</v>
      </c>
      <c r="R712" s="650">
        <v>4</v>
      </c>
      <c r="S712" s="666">
        <v>1</v>
      </c>
      <c r="T712" s="731">
        <v>4</v>
      </c>
      <c r="U712" s="689">
        <v>1</v>
      </c>
    </row>
    <row r="713" spans="1:21" ht="14.4" customHeight="1" x14ac:dyDescent="0.3">
      <c r="A713" s="649">
        <v>31</v>
      </c>
      <c r="B713" s="650" t="s">
        <v>576</v>
      </c>
      <c r="C713" s="650">
        <v>89301312</v>
      </c>
      <c r="D713" s="729" t="s">
        <v>2873</v>
      </c>
      <c r="E713" s="730" t="s">
        <v>1952</v>
      </c>
      <c r="F713" s="650" t="s">
        <v>1934</v>
      </c>
      <c r="G713" s="650" t="s">
        <v>2049</v>
      </c>
      <c r="H713" s="650" t="s">
        <v>577</v>
      </c>
      <c r="I713" s="650" t="s">
        <v>2647</v>
      </c>
      <c r="J713" s="650" t="s">
        <v>2648</v>
      </c>
      <c r="K713" s="650" t="s">
        <v>2649</v>
      </c>
      <c r="L713" s="651">
        <v>337.15</v>
      </c>
      <c r="M713" s="651">
        <v>337.15</v>
      </c>
      <c r="N713" s="650">
        <v>1</v>
      </c>
      <c r="O713" s="731">
        <v>1</v>
      </c>
      <c r="P713" s="651">
        <v>337.15</v>
      </c>
      <c r="Q713" s="666">
        <v>1</v>
      </c>
      <c r="R713" s="650">
        <v>1</v>
      </c>
      <c r="S713" s="666">
        <v>1</v>
      </c>
      <c r="T713" s="731">
        <v>1</v>
      </c>
      <c r="U713" s="689">
        <v>1</v>
      </c>
    </row>
    <row r="714" spans="1:21" ht="14.4" customHeight="1" x14ac:dyDescent="0.3">
      <c r="A714" s="649">
        <v>31</v>
      </c>
      <c r="B714" s="650" t="s">
        <v>576</v>
      </c>
      <c r="C714" s="650">
        <v>89301312</v>
      </c>
      <c r="D714" s="729" t="s">
        <v>2873</v>
      </c>
      <c r="E714" s="730" t="s">
        <v>1952</v>
      </c>
      <c r="F714" s="650" t="s">
        <v>1934</v>
      </c>
      <c r="G714" s="650" t="s">
        <v>2247</v>
      </c>
      <c r="H714" s="650" t="s">
        <v>577</v>
      </c>
      <c r="I714" s="650" t="s">
        <v>2650</v>
      </c>
      <c r="J714" s="650" t="s">
        <v>2651</v>
      </c>
      <c r="K714" s="650" t="s">
        <v>2652</v>
      </c>
      <c r="L714" s="651">
        <v>0</v>
      </c>
      <c r="M714" s="651">
        <v>0</v>
      </c>
      <c r="N714" s="650">
        <v>1</v>
      </c>
      <c r="O714" s="731">
        <v>1</v>
      </c>
      <c r="P714" s="651"/>
      <c r="Q714" s="666"/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31</v>
      </c>
      <c r="B715" s="650" t="s">
        <v>576</v>
      </c>
      <c r="C715" s="650">
        <v>89301312</v>
      </c>
      <c r="D715" s="729" t="s">
        <v>2873</v>
      </c>
      <c r="E715" s="730" t="s">
        <v>1953</v>
      </c>
      <c r="F715" s="650" t="s">
        <v>1932</v>
      </c>
      <c r="G715" s="650" t="s">
        <v>1965</v>
      </c>
      <c r="H715" s="650" t="s">
        <v>577</v>
      </c>
      <c r="I715" s="650" t="s">
        <v>1240</v>
      </c>
      <c r="J715" s="650" t="s">
        <v>1855</v>
      </c>
      <c r="K715" s="650" t="s">
        <v>1856</v>
      </c>
      <c r="L715" s="651">
        <v>333.31</v>
      </c>
      <c r="M715" s="651">
        <v>333.31</v>
      </c>
      <c r="N715" s="650">
        <v>1</v>
      </c>
      <c r="O715" s="731">
        <v>1</v>
      </c>
      <c r="P715" s="651">
        <v>333.31</v>
      </c>
      <c r="Q715" s="666">
        <v>1</v>
      </c>
      <c r="R715" s="650">
        <v>1</v>
      </c>
      <c r="S715" s="666">
        <v>1</v>
      </c>
      <c r="T715" s="731">
        <v>1</v>
      </c>
      <c r="U715" s="689">
        <v>1</v>
      </c>
    </row>
    <row r="716" spans="1:21" ht="14.4" customHeight="1" x14ac:dyDescent="0.3">
      <c r="A716" s="649">
        <v>31</v>
      </c>
      <c r="B716" s="650" t="s">
        <v>576</v>
      </c>
      <c r="C716" s="650">
        <v>89301312</v>
      </c>
      <c r="D716" s="729" t="s">
        <v>2873</v>
      </c>
      <c r="E716" s="730" t="s">
        <v>1953</v>
      </c>
      <c r="F716" s="650" t="s">
        <v>1932</v>
      </c>
      <c r="G716" s="650" t="s">
        <v>1965</v>
      </c>
      <c r="H716" s="650" t="s">
        <v>577</v>
      </c>
      <c r="I716" s="650" t="s">
        <v>1240</v>
      </c>
      <c r="J716" s="650" t="s">
        <v>1855</v>
      </c>
      <c r="K716" s="650" t="s">
        <v>1856</v>
      </c>
      <c r="L716" s="651">
        <v>156.86000000000001</v>
      </c>
      <c r="M716" s="651">
        <v>156.86000000000001</v>
      </c>
      <c r="N716" s="650">
        <v>1</v>
      </c>
      <c r="O716" s="731">
        <v>1</v>
      </c>
      <c r="P716" s="651">
        <v>156.86000000000001</v>
      </c>
      <c r="Q716" s="666">
        <v>1</v>
      </c>
      <c r="R716" s="650">
        <v>1</v>
      </c>
      <c r="S716" s="666">
        <v>1</v>
      </c>
      <c r="T716" s="731">
        <v>1</v>
      </c>
      <c r="U716" s="689">
        <v>1</v>
      </c>
    </row>
    <row r="717" spans="1:21" ht="14.4" customHeight="1" x14ac:dyDescent="0.3">
      <c r="A717" s="649">
        <v>31</v>
      </c>
      <c r="B717" s="650" t="s">
        <v>576</v>
      </c>
      <c r="C717" s="650">
        <v>89301312</v>
      </c>
      <c r="D717" s="729" t="s">
        <v>2873</v>
      </c>
      <c r="E717" s="730" t="s">
        <v>1953</v>
      </c>
      <c r="F717" s="650" t="s">
        <v>1932</v>
      </c>
      <c r="G717" s="650" t="s">
        <v>1965</v>
      </c>
      <c r="H717" s="650" t="s">
        <v>577</v>
      </c>
      <c r="I717" s="650" t="s">
        <v>2251</v>
      </c>
      <c r="J717" s="650" t="s">
        <v>2252</v>
      </c>
      <c r="K717" s="650" t="s">
        <v>2253</v>
      </c>
      <c r="L717" s="651">
        <v>333.31</v>
      </c>
      <c r="M717" s="651">
        <v>333.31</v>
      </c>
      <c r="N717" s="650">
        <v>1</v>
      </c>
      <c r="O717" s="731">
        <v>1</v>
      </c>
      <c r="P717" s="651"/>
      <c r="Q717" s="666">
        <v>0</v>
      </c>
      <c r="R717" s="650"/>
      <c r="S717" s="666">
        <v>0</v>
      </c>
      <c r="T717" s="731"/>
      <c r="U717" s="689">
        <v>0</v>
      </c>
    </row>
    <row r="718" spans="1:21" ht="14.4" customHeight="1" x14ac:dyDescent="0.3">
      <c r="A718" s="649">
        <v>31</v>
      </c>
      <c r="B718" s="650" t="s">
        <v>576</v>
      </c>
      <c r="C718" s="650">
        <v>89301312</v>
      </c>
      <c r="D718" s="729" t="s">
        <v>2873</v>
      </c>
      <c r="E718" s="730" t="s">
        <v>1953</v>
      </c>
      <c r="F718" s="650" t="s">
        <v>1932</v>
      </c>
      <c r="G718" s="650" t="s">
        <v>2653</v>
      </c>
      <c r="H718" s="650" t="s">
        <v>577</v>
      </c>
      <c r="I718" s="650" t="s">
        <v>2654</v>
      </c>
      <c r="J718" s="650" t="s">
        <v>2655</v>
      </c>
      <c r="K718" s="650" t="s">
        <v>2656</v>
      </c>
      <c r="L718" s="651">
        <v>0</v>
      </c>
      <c r="M718" s="651">
        <v>0</v>
      </c>
      <c r="N718" s="650">
        <v>1</v>
      </c>
      <c r="O718" s="731">
        <v>0.5</v>
      </c>
      <c r="P718" s="651"/>
      <c r="Q718" s="666"/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31</v>
      </c>
      <c r="B719" s="650" t="s">
        <v>576</v>
      </c>
      <c r="C719" s="650">
        <v>89301312</v>
      </c>
      <c r="D719" s="729" t="s">
        <v>2873</v>
      </c>
      <c r="E719" s="730" t="s">
        <v>1953</v>
      </c>
      <c r="F719" s="650" t="s">
        <v>1932</v>
      </c>
      <c r="G719" s="650" t="s">
        <v>2657</v>
      </c>
      <c r="H719" s="650" t="s">
        <v>577</v>
      </c>
      <c r="I719" s="650" t="s">
        <v>2658</v>
      </c>
      <c r="J719" s="650" t="s">
        <v>2659</v>
      </c>
      <c r="K719" s="650" t="s">
        <v>2660</v>
      </c>
      <c r="L719" s="651">
        <v>0</v>
      </c>
      <c r="M719" s="651">
        <v>0</v>
      </c>
      <c r="N719" s="650">
        <v>1</v>
      </c>
      <c r="O719" s="731">
        <v>0.5</v>
      </c>
      <c r="P719" s="651"/>
      <c r="Q719" s="666"/>
      <c r="R719" s="650"/>
      <c r="S719" s="666">
        <v>0</v>
      </c>
      <c r="T719" s="731"/>
      <c r="U719" s="689">
        <v>0</v>
      </c>
    </row>
    <row r="720" spans="1:21" ht="14.4" customHeight="1" x14ac:dyDescent="0.3">
      <c r="A720" s="649">
        <v>31</v>
      </c>
      <c r="B720" s="650" t="s">
        <v>576</v>
      </c>
      <c r="C720" s="650">
        <v>89301312</v>
      </c>
      <c r="D720" s="729" t="s">
        <v>2873</v>
      </c>
      <c r="E720" s="730" t="s">
        <v>1953</v>
      </c>
      <c r="F720" s="650" t="s">
        <v>1932</v>
      </c>
      <c r="G720" s="650" t="s">
        <v>2578</v>
      </c>
      <c r="H720" s="650" t="s">
        <v>577</v>
      </c>
      <c r="I720" s="650" t="s">
        <v>2661</v>
      </c>
      <c r="J720" s="650" t="s">
        <v>2662</v>
      </c>
      <c r="K720" s="650" t="s">
        <v>2663</v>
      </c>
      <c r="L720" s="651">
        <v>356.47</v>
      </c>
      <c r="M720" s="651">
        <v>356.47</v>
      </c>
      <c r="N720" s="650">
        <v>1</v>
      </c>
      <c r="O720" s="731">
        <v>1</v>
      </c>
      <c r="P720" s="651"/>
      <c r="Q720" s="666">
        <v>0</v>
      </c>
      <c r="R720" s="650"/>
      <c r="S720" s="666">
        <v>0</v>
      </c>
      <c r="T720" s="731"/>
      <c r="U720" s="689">
        <v>0</v>
      </c>
    </row>
    <row r="721" spans="1:21" ht="14.4" customHeight="1" x14ac:dyDescent="0.3">
      <c r="A721" s="649">
        <v>31</v>
      </c>
      <c r="B721" s="650" t="s">
        <v>576</v>
      </c>
      <c r="C721" s="650">
        <v>89301312</v>
      </c>
      <c r="D721" s="729" t="s">
        <v>2873</v>
      </c>
      <c r="E721" s="730" t="s">
        <v>1953</v>
      </c>
      <c r="F721" s="650" t="s">
        <v>1932</v>
      </c>
      <c r="G721" s="650" t="s">
        <v>1977</v>
      </c>
      <c r="H721" s="650" t="s">
        <v>577</v>
      </c>
      <c r="I721" s="650" t="s">
        <v>2664</v>
      </c>
      <c r="J721" s="650" t="s">
        <v>2665</v>
      </c>
      <c r="K721" s="650" t="s">
        <v>2666</v>
      </c>
      <c r="L721" s="651">
        <v>177.06</v>
      </c>
      <c r="M721" s="651">
        <v>177.06</v>
      </c>
      <c r="N721" s="650">
        <v>1</v>
      </c>
      <c r="O721" s="731">
        <v>1</v>
      </c>
      <c r="P721" s="651">
        <v>177.06</v>
      </c>
      <c r="Q721" s="666">
        <v>1</v>
      </c>
      <c r="R721" s="650">
        <v>1</v>
      </c>
      <c r="S721" s="666">
        <v>1</v>
      </c>
      <c r="T721" s="731">
        <v>1</v>
      </c>
      <c r="U721" s="689">
        <v>1</v>
      </c>
    </row>
    <row r="722" spans="1:21" ht="14.4" customHeight="1" x14ac:dyDescent="0.3">
      <c r="A722" s="649">
        <v>31</v>
      </c>
      <c r="B722" s="650" t="s">
        <v>576</v>
      </c>
      <c r="C722" s="650">
        <v>89301312</v>
      </c>
      <c r="D722" s="729" t="s">
        <v>2873</v>
      </c>
      <c r="E722" s="730" t="s">
        <v>1953</v>
      </c>
      <c r="F722" s="650" t="s">
        <v>1932</v>
      </c>
      <c r="G722" s="650" t="s">
        <v>1977</v>
      </c>
      <c r="H722" s="650" t="s">
        <v>577</v>
      </c>
      <c r="I722" s="650" t="s">
        <v>2667</v>
      </c>
      <c r="J722" s="650" t="s">
        <v>2665</v>
      </c>
      <c r="K722" s="650" t="s">
        <v>2668</v>
      </c>
      <c r="L722" s="651">
        <v>0</v>
      </c>
      <c r="M722" s="651">
        <v>0</v>
      </c>
      <c r="N722" s="650">
        <v>1</v>
      </c>
      <c r="O722" s="731">
        <v>0.5</v>
      </c>
      <c r="P722" s="651"/>
      <c r="Q722" s="666"/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31</v>
      </c>
      <c r="B723" s="650" t="s">
        <v>576</v>
      </c>
      <c r="C723" s="650">
        <v>89301312</v>
      </c>
      <c r="D723" s="729" t="s">
        <v>2873</v>
      </c>
      <c r="E723" s="730" t="s">
        <v>1953</v>
      </c>
      <c r="F723" s="650" t="s">
        <v>1932</v>
      </c>
      <c r="G723" s="650" t="s">
        <v>1977</v>
      </c>
      <c r="H723" s="650" t="s">
        <v>577</v>
      </c>
      <c r="I723" s="650" t="s">
        <v>2669</v>
      </c>
      <c r="J723" s="650" t="s">
        <v>2670</v>
      </c>
      <c r="K723" s="650" t="s">
        <v>2671</v>
      </c>
      <c r="L723" s="651">
        <v>0</v>
      </c>
      <c r="M723" s="651">
        <v>0</v>
      </c>
      <c r="N723" s="650">
        <v>1</v>
      </c>
      <c r="O723" s="731">
        <v>0.5</v>
      </c>
      <c r="P723" s="651"/>
      <c r="Q723" s="666"/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31</v>
      </c>
      <c r="B724" s="650" t="s">
        <v>576</v>
      </c>
      <c r="C724" s="650">
        <v>89301312</v>
      </c>
      <c r="D724" s="729" t="s">
        <v>2873</v>
      </c>
      <c r="E724" s="730" t="s">
        <v>1953</v>
      </c>
      <c r="F724" s="650" t="s">
        <v>1932</v>
      </c>
      <c r="G724" s="650" t="s">
        <v>2584</v>
      </c>
      <c r="H724" s="650" t="s">
        <v>577</v>
      </c>
      <c r="I724" s="650" t="s">
        <v>2585</v>
      </c>
      <c r="J724" s="650" t="s">
        <v>675</v>
      </c>
      <c r="K724" s="650" t="s">
        <v>2586</v>
      </c>
      <c r="L724" s="651">
        <v>115.3</v>
      </c>
      <c r="M724" s="651">
        <v>230.6</v>
      </c>
      <c r="N724" s="650">
        <v>2</v>
      </c>
      <c r="O724" s="731">
        <v>0.5</v>
      </c>
      <c r="P724" s="651">
        <v>230.6</v>
      </c>
      <c r="Q724" s="666">
        <v>1</v>
      </c>
      <c r="R724" s="650">
        <v>2</v>
      </c>
      <c r="S724" s="666">
        <v>1</v>
      </c>
      <c r="T724" s="731">
        <v>0.5</v>
      </c>
      <c r="U724" s="689">
        <v>1</v>
      </c>
    </row>
    <row r="725" spans="1:21" ht="14.4" customHeight="1" x14ac:dyDescent="0.3">
      <c r="A725" s="649">
        <v>31</v>
      </c>
      <c r="B725" s="650" t="s">
        <v>576</v>
      </c>
      <c r="C725" s="650">
        <v>89301312</v>
      </c>
      <c r="D725" s="729" t="s">
        <v>2873</v>
      </c>
      <c r="E725" s="730" t="s">
        <v>1953</v>
      </c>
      <c r="F725" s="650" t="s">
        <v>1932</v>
      </c>
      <c r="G725" s="650" t="s">
        <v>2487</v>
      </c>
      <c r="H725" s="650" t="s">
        <v>577</v>
      </c>
      <c r="I725" s="650" t="s">
        <v>2672</v>
      </c>
      <c r="J725" s="650" t="s">
        <v>2673</v>
      </c>
      <c r="K725" s="650" t="s">
        <v>2674</v>
      </c>
      <c r="L725" s="651">
        <v>0</v>
      </c>
      <c r="M725" s="651">
        <v>0</v>
      </c>
      <c r="N725" s="650">
        <v>1</v>
      </c>
      <c r="O725" s="731">
        <v>0.5</v>
      </c>
      <c r="P725" s="651">
        <v>0</v>
      </c>
      <c r="Q725" s="666"/>
      <c r="R725" s="650">
        <v>1</v>
      </c>
      <c r="S725" s="666">
        <v>1</v>
      </c>
      <c r="T725" s="731">
        <v>0.5</v>
      </c>
      <c r="U725" s="689">
        <v>1</v>
      </c>
    </row>
    <row r="726" spans="1:21" ht="14.4" customHeight="1" x14ac:dyDescent="0.3">
      <c r="A726" s="649">
        <v>31</v>
      </c>
      <c r="B726" s="650" t="s">
        <v>576</v>
      </c>
      <c r="C726" s="650">
        <v>89301312</v>
      </c>
      <c r="D726" s="729" t="s">
        <v>2873</v>
      </c>
      <c r="E726" s="730" t="s">
        <v>1953</v>
      </c>
      <c r="F726" s="650" t="s">
        <v>1932</v>
      </c>
      <c r="G726" s="650" t="s">
        <v>2487</v>
      </c>
      <c r="H726" s="650" t="s">
        <v>577</v>
      </c>
      <c r="I726" s="650" t="s">
        <v>2675</v>
      </c>
      <c r="J726" s="650" t="s">
        <v>2676</v>
      </c>
      <c r="K726" s="650" t="s">
        <v>2677</v>
      </c>
      <c r="L726" s="651">
        <v>0</v>
      </c>
      <c r="M726" s="651">
        <v>0</v>
      </c>
      <c r="N726" s="650">
        <v>1</v>
      </c>
      <c r="O726" s="731">
        <v>0.5</v>
      </c>
      <c r="P726" s="651">
        <v>0</v>
      </c>
      <c r="Q726" s="666"/>
      <c r="R726" s="650">
        <v>1</v>
      </c>
      <c r="S726" s="666">
        <v>1</v>
      </c>
      <c r="T726" s="731">
        <v>0.5</v>
      </c>
      <c r="U726" s="689">
        <v>1</v>
      </c>
    </row>
    <row r="727" spans="1:21" ht="14.4" customHeight="1" x14ac:dyDescent="0.3">
      <c r="A727" s="649">
        <v>31</v>
      </c>
      <c r="B727" s="650" t="s">
        <v>576</v>
      </c>
      <c r="C727" s="650">
        <v>89301312</v>
      </c>
      <c r="D727" s="729" t="s">
        <v>2873</v>
      </c>
      <c r="E727" s="730" t="s">
        <v>1953</v>
      </c>
      <c r="F727" s="650" t="s">
        <v>1932</v>
      </c>
      <c r="G727" s="650" t="s">
        <v>1991</v>
      </c>
      <c r="H727" s="650" t="s">
        <v>1100</v>
      </c>
      <c r="I727" s="650" t="s">
        <v>1323</v>
      </c>
      <c r="J727" s="650" t="s">
        <v>1324</v>
      </c>
      <c r="K727" s="650" t="s">
        <v>1325</v>
      </c>
      <c r="L727" s="651">
        <v>154.01</v>
      </c>
      <c r="M727" s="651">
        <v>154.01</v>
      </c>
      <c r="N727" s="650">
        <v>1</v>
      </c>
      <c r="O727" s="731">
        <v>1</v>
      </c>
      <c r="P727" s="651">
        <v>154.01</v>
      </c>
      <c r="Q727" s="666">
        <v>1</v>
      </c>
      <c r="R727" s="650">
        <v>1</v>
      </c>
      <c r="S727" s="666">
        <v>1</v>
      </c>
      <c r="T727" s="731">
        <v>1</v>
      </c>
      <c r="U727" s="689">
        <v>1</v>
      </c>
    </row>
    <row r="728" spans="1:21" ht="14.4" customHeight="1" x14ac:dyDescent="0.3">
      <c r="A728" s="649">
        <v>31</v>
      </c>
      <c r="B728" s="650" t="s">
        <v>576</v>
      </c>
      <c r="C728" s="650">
        <v>89301312</v>
      </c>
      <c r="D728" s="729" t="s">
        <v>2873</v>
      </c>
      <c r="E728" s="730" t="s">
        <v>1953</v>
      </c>
      <c r="F728" s="650" t="s">
        <v>1932</v>
      </c>
      <c r="G728" s="650" t="s">
        <v>1959</v>
      </c>
      <c r="H728" s="650" t="s">
        <v>1100</v>
      </c>
      <c r="I728" s="650" t="s">
        <v>1195</v>
      </c>
      <c r="J728" s="650" t="s">
        <v>1192</v>
      </c>
      <c r="K728" s="650" t="s">
        <v>1196</v>
      </c>
      <c r="L728" s="651">
        <v>625.29</v>
      </c>
      <c r="M728" s="651">
        <v>4377.03</v>
      </c>
      <c r="N728" s="650">
        <v>7</v>
      </c>
      <c r="O728" s="731">
        <v>6</v>
      </c>
      <c r="P728" s="651">
        <v>1875.87</v>
      </c>
      <c r="Q728" s="666">
        <v>0.42857142857142855</v>
      </c>
      <c r="R728" s="650">
        <v>3</v>
      </c>
      <c r="S728" s="666">
        <v>0.42857142857142855</v>
      </c>
      <c r="T728" s="731">
        <v>3</v>
      </c>
      <c r="U728" s="689">
        <v>0.5</v>
      </c>
    </row>
    <row r="729" spans="1:21" ht="14.4" customHeight="1" x14ac:dyDescent="0.3">
      <c r="A729" s="649">
        <v>31</v>
      </c>
      <c r="B729" s="650" t="s">
        <v>576</v>
      </c>
      <c r="C729" s="650">
        <v>89301312</v>
      </c>
      <c r="D729" s="729" t="s">
        <v>2873</v>
      </c>
      <c r="E729" s="730" t="s">
        <v>1953</v>
      </c>
      <c r="F729" s="650" t="s">
        <v>1932</v>
      </c>
      <c r="G729" s="650" t="s">
        <v>1959</v>
      </c>
      <c r="H729" s="650" t="s">
        <v>1100</v>
      </c>
      <c r="I729" s="650" t="s">
        <v>1992</v>
      </c>
      <c r="J729" s="650" t="s">
        <v>1192</v>
      </c>
      <c r="K729" s="650" t="s">
        <v>1993</v>
      </c>
      <c r="L729" s="651">
        <v>187.59</v>
      </c>
      <c r="M729" s="651">
        <v>375.18</v>
      </c>
      <c r="N729" s="650">
        <v>2</v>
      </c>
      <c r="O729" s="731">
        <v>1</v>
      </c>
      <c r="P729" s="651">
        <v>375.18</v>
      </c>
      <c r="Q729" s="666">
        <v>1</v>
      </c>
      <c r="R729" s="650">
        <v>2</v>
      </c>
      <c r="S729" s="666">
        <v>1</v>
      </c>
      <c r="T729" s="731">
        <v>1</v>
      </c>
      <c r="U729" s="689">
        <v>1</v>
      </c>
    </row>
    <row r="730" spans="1:21" ht="14.4" customHeight="1" x14ac:dyDescent="0.3">
      <c r="A730" s="649">
        <v>31</v>
      </c>
      <c r="B730" s="650" t="s">
        <v>576</v>
      </c>
      <c r="C730" s="650">
        <v>89301312</v>
      </c>
      <c r="D730" s="729" t="s">
        <v>2873</v>
      </c>
      <c r="E730" s="730" t="s">
        <v>1953</v>
      </c>
      <c r="F730" s="650" t="s">
        <v>1932</v>
      </c>
      <c r="G730" s="650" t="s">
        <v>1959</v>
      </c>
      <c r="H730" s="650" t="s">
        <v>1100</v>
      </c>
      <c r="I730" s="650" t="s">
        <v>1638</v>
      </c>
      <c r="J730" s="650" t="s">
        <v>1192</v>
      </c>
      <c r="K730" s="650" t="s">
        <v>1639</v>
      </c>
      <c r="L730" s="651">
        <v>937.93</v>
      </c>
      <c r="M730" s="651">
        <v>1875.86</v>
      </c>
      <c r="N730" s="650">
        <v>2</v>
      </c>
      <c r="O730" s="731">
        <v>2</v>
      </c>
      <c r="P730" s="651">
        <v>1875.86</v>
      </c>
      <c r="Q730" s="666">
        <v>1</v>
      </c>
      <c r="R730" s="650">
        <v>2</v>
      </c>
      <c r="S730" s="666">
        <v>1</v>
      </c>
      <c r="T730" s="731">
        <v>2</v>
      </c>
      <c r="U730" s="689">
        <v>1</v>
      </c>
    </row>
    <row r="731" spans="1:21" ht="14.4" customHeight="1" x14ac:dyDescent="0.3">
      <c r="A731" s="649">
        <v>31</v>
      </c>
      <c r="B731" s="650" t="s">
        <v>576</v>
      </c>
      <c r="C731" s="650">
        <v>89301312</v>
      </c>
      <c r="D731" s="729" t="s">
        <v>2873</v>
      </c>
      <c r="E731" s="730" t="s">
        <v>1953</v>
      </c>
      <c r="F731" s="650" t="s">
        <v>1932</v>
      </c>
      <c r="G731" s="650" t="s">
        <v>1997</v>
      </c>
      <c r="H731" s="650" t="s">
        <v>1100</v>
      </c>
      <c r="I731" s="650" t="s">
        <v>1102</v>
      </c>
      <c r="J731" s="650" t="s">
        <v>1103</v>
      </c>
      <c r="K731" s="650" t="s">
        <v>1879</v>
      </c>
      <c r="L731" s="651">
        <v>96.63</v>
      </c>
      <c r="M731" s="651">
        <v>193.26</v>
      </c>
      <c r="N731" s="650">
        <v>2</v>
      </c>
      <c r="O731" s="731">
        <v>2</v>
      </c>
      <c r="P731" s="651">
        <v>96.63</v>
      </c>
      <c r="Q731" s="666">
        <v>0.5</v>
      </c>
      <c r="R731" s="650">
        <v>1</v>
      </c>
      <c r="S731" s="666">
        <v>0.5</v>
      </c>
      <c r="T731" s="731">
        <v>1</v>
      </c>
      <c r="U731" s="689">
        <v>0.5</v>
      </c>
    </row>
    <row r="732" spans="1:21" ht="14.4" customHeight="1" x14ac:dyDescent="0.3">
      <c r="A732" s="649">
        <v>31</v>
      </c>
      <c r="B732" s="650" t="s">
        <v>576</v>
      </c>
      <c r="C732" s="650">
        <v>89301312</v>
      </c>
      <c r="D732" s="729" t="s">
        <v>2873</v>
      </c>
      <c r="E732" s="730" t="s">
        <v>1953</v>
      </c>
      <c r="F732" s="650" t="s">
        <v>1932</v>
      </c>
      <c r="G732" s="650" t="s">
        <v>2678</v>
      </c>
      <c r="H732" s="650" t="s">
        <v>577</v>
      </c>
      <c r="I732" s="650" t="s">
        <v>2679</v>
      </c>
      <c r="J732" s="650" t="s">
        <v>2680</v>
      </c>
      <c r="K732" s="650" t="s">
        <v>2681</v>
      </c>
      <c r="L732" s="651">
        <v>152.6</v>
      </c>
      <c r="M732" s="651">
        <v>152.6</v>
      </c>
      <c r="N732" s="650">
        <v>1</v>
      </c>
      <c r="O732" s="731">
        <v>0.5</v>
      </c>
      <c r="P732" s="651">
        <v>152.6</v>
      </c>
      <c r="Q732" s="666">
        <v>1</v>
      </c>
      <c r="R732" s="650">
        <v>1</v>
      </c>
      <c r="S732" s="666">
        <v>1</v>
      </c>
      <c r="T732" s="731">
        <v>0.5</v>
      </c>
      <c r="U732" s="689">
        <v>1</v>
      </c>
    </row>
    <row r="733" spans="1:21" ht="14.4" customHeight="1" x14ac:dyDescent="0.3">
      <c r="A733" s="649">
        <v>31</v>
      </c>
      <c r="B733" s="650" t="s">
        <v>576</v>
      </c>
      <c r="C733" s="650">
        <v>89301312</v>
      </c>
      <c r="D733" s="729" t="s">
        <v>2873</v>
      </c>
      <c r="E733" s="730" t="s">
        <v>1953</v>
      </c>
      <c r="F733" s="650" t="s">
        <v>1932</v>
      </c>
      <c r="G733" s="650" t="s">
        <v>2682</v>
      </c>
      <c r="H733" s="650" t="s">
        <v>577</v>
      </c>
      <c r="I733" s="650" t="s">
        <v>2683</v>
      </c>
      <c r="J733" s="650" t="s">
        <v>2684</v>
      </c>
      <c r="K733" s="650" t="s">
        <v>2685</v>
      </c>
      <c r="L733" s="651">
        <v>0</v>
      </c>
      <c r="M733" s="651">
        <v>0</v>
      </c>
      <c r="N733" s="650">
        <v>1</v>
      </c>
      <c r="O733" s="731">
        <v>0.5</v>
      </c>
      <c r="P733" s="651">
        <v>0</v>
      </c>
      <c r="Q733" s="666"/>
      <c r="R733" s="650">
        <v>1</v>
      </c>
      <c r="S733" s="666">
        <v>1</v>
      </c>
      <c r="T733" s="731">
        <v>0.5</v>
      </c>
      <c r="U733" s="689">
        <v>1</v>
      </c>
    </row>
    <row r="734" spans="1:21" ht="14.4" customHeight="1" x14ac:dyDescent="0.3">
      <c r="A734" s="649">
        <v>31</v>
      </c>
      <c r="B734" s="650" t="s">
        <v>576</v>
      </c>
      <c r="C734" s="650">
        <v>89301312</v>
      </c>
      <c r="D734" s="729" t="s">
        <v>2873</v>
      </c>
      <c r="E734" s="730" t="s">
        <v>1953</v>
      </c>
      <c r="F734" s="650" t="s">
        <v>1932</v>
      </c>
      <c r="G734" s="650" t="s">
        <v>2000</v>
      </c>
      <c r="H734" s="650" t="s">
        <v>577</v>
      </c>
      <c r="I734" s="650" t="s">
        <v>2686</v>
      </c>
      <c r="J734" s="650" t="s">
        <v>2687</v>
      </c>
      <c r="K734" s="650" t="s">
        <v>2688</v>
      </c>
      <c r="L734" s="651">
        <v>0</v>
      </c>
      <c r="M734" s="651">
        <v>0</v>
      </c>
      <c r="N734" s="650">
        <v>1</v>
      </c>
      <c r="O734" s="731">
        <v>0.5</v>
      </c>
      <c r="P734" s="651">
        <v>0</v>
      </c>
      <c r="Q734" s="666"/>
      <c r="R734" s="650">
        <v>1</v>
      </c>
      <c r="S734" s="666">
        <v>1</v>
      </c>
      <c r="T734" s="731">
        <v>0.5</v>
      </c>
      <c r="U734" s="689">
        <v>1</v>
      </c>
    </row>
    <row r="735" spans="1:21" ht="14.4" customHeight="1" x14ac:dyDescent="0.3">
      <c r="A735" s="649">
        <v>31</v>
      </c>
      <c r="B735" s="650" t="s">
        <v>576</v>
      </c>
      <c r="C735" s="650">
        <v>89301312</v>
      </c>
      <c r="D735" s="729" t="s">
        <v>2873</v>
      </c>
      <c r="E735" s="730" t="s">
        <v>1953</v>
      </c>
      <c r="F735" s="650" t="s">
        <v>1932</v>
      </c>
      <c r="G735" s="650" t="s">
        <v>2011</v>
      </c>
      <c r="H735" s="650" t="s">
        <v>577</v>
      </c>
      <c r="I735" s="650" t="s">
        <v>823</v>
      </c>
      <c r="J735" s="650" t="s">
        <v>824</v>
      </c>
      <c r="K735" s="650" t="s">
        <v>825</v>
      </c>
      <c r="L735" s="651">
        <v>224.25</v>
      </c>
      <c r="M735" s="651">
        <v>448.5</v>
      </c>
      <c r="N735" s="650">
        <v>2</v>
      </c>
      <c r="O735" s="731">
        <v>1.5</v>
      </c>
      <c r="P735" s="651">
        <v>448.5</v>
      </c>
      <c r="Q735" s="666">
        <v>1</v>
      </c>
      <c r="R735" s="650">
        <v>2</v>
      </c>
      <c r="S735" s="666">
        <v>1</v>
      </c>
      <c r="T735" s="731">
        <v>1.5</v>
      </c>
      <c r="U735" s="689">
        <v>1</v>
      </c>
    </row>
    <row r="736" spans="1:21" ht="14.4" customHeight="1" x14ac:dyDescent="0.3">
      <c r="A736" s="649">
        <v>31</v>
      </c>
      <c r="B736" s="650" t="s">
        <v>576</v>
      </c>
      <c r="C736" s="650">
        <v>89301312</v>
      </c>
      <c r="D736" s="729" t="s">
        <v>2873</v>
      </c>
      <c r="E736" s="730" t="s">
        <v>1953</v>
      </c>
      <c r="F736" s="650" t="s">
        <v>1932</v>
      </c>
      <c r="G736" s="650" t="s">
        <v>2014</v>
      </c>
      <c r="H736" s="650" t="s">
        <v>577</v>
      </c>
      <c r="I736" s="650" t="s">
        <v>705</v>
      </c>
      <c r="J736" s="650" t="s">
        <v>2015</v>
      </c>
      <c r="K736" s="650" t="s">
        <v>2016</v>
      </c>
      <c r="L736" s="651">
        <v>0</v>
      </c>
      <c r="M736" s="651">
        <v>0</v>
      </c>
      <c r="N736" s="650">
        <v>7</v>
      </c>
      <c r="O736" s="731">
        <v>3.5</v>
      </c>
      <c r="P736" s="651">
        <v>0</v>
      </c>
      <c r="Q736" s="666"/>
      <c r="R736" s="650">
        <v>3</v>
      </c>
      <c r="S736" s="666">
        <v>0.42857142857142855</v>
      </c>
      <c r="T736" s="731">
        <v>1.5</v>
      </c>
      <c r="U736" s="689">
        <v>0.42857142857142855</v>
      </c>
    </row>
    <row r="737" spans="1:21" ht="14.4" customHeight="1" x14ac:dyDescent="0.3">
      <c r="A737" s="649">
        <v>31</v>
      </c>
      <c r="B737" s="650" t="s">
        <v>576</v>
      </c>
      <c r="C737" s="650">
        <v>89301312</v>
      </c>
      <c r="D737" s="729" t="s">
        <v>2873</v>
      </c>
      <c r="E737" s="730" t="s">
        <v>1953</v>
      </c>
      <c r="F737" s="650" t="s">
        <v>1932</v>
      </c>
      <c r="G737" s="650" t="s">
        <v>2689</v>
      </c>
      <c r="H737" s="650" t="s">
        <v>577</v>
      </c>
      <c r="I737" s="650" t="s">
        <v>2690</v>
      </c>
      <c r="J737" s="650" t="s">
        <v>2691</v>
      </c>
      <c r="K737" s="650" t="s">
        <v>2692</v>
      </c>
      <c r="L737" s="651">
        <v>547.16999999999996</v>
      </c>
      <c r="M737" s="651">
        <v>1094.3399999999999</v>
      </c>
      <c r="N737" s="650">
        <v>2</v>
      </c>
      <c r="O737" s="731">
        <v>2</v>
      </c>
      <c r="P737" s="651"/>
      <c r="Q737" s="666">
        <v>0</v>
      </c>
      <c r="R737" s="650"/>
      <c r="S737" s="666">
        <v>0</v>
      </c>
      <c r="T737" s="731"/>
      <c r="U737" s="689">
        <v>0</v>
      </c>
    </row>
    <row r="738" spans="1:21" ht="14.4" customHeight="1" x14ac:dyDescent="0.3">
      <c r="A738" s="649">
        <v>31</v>
      </c>
      <c r="B738" s="650" t="s">
        <v>576</v>
      </c>
      <c r="C738" s="650">
        <v>89301312</v>
      </c>
      <c r="D738" s="729" t="s">
        <v>2873</v>
      </c>
      <c r="E738" s="730" t="s">
        <v>1953</v>
      </c>
      <c r="F738" s="650" t="s">
        <v>1932</v>
      </c>
      <c r="G738" s="650" t="s">
        <v>2021</v>
      </c>
      <c r="H738" s="650" t="s">
        <v>577</v>
      </c>
      <c r="I738" s="650" t="s">
        <v>2693</v>
      </c>
      <c r="J738" s="650" t="s">
        <v>2023</v>
      </c>
      <c r="K738" s="650" t="s">
        <v>2024</v>
      </c>
      <c r="L738" s="651">
        <v>98.23</v>
      </c>
      <c r="M738" s="651">
        <v>98.23</v>
      </c>
      <c r="N738" s="650">
        <v>1</v>
      </c>
      <c r="O738" s="731">
        <v>1</v>
      </c>
      <c r="P738" s="651"/>
      <c r="Q738" s="666">
        <v>0</v>
      </c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31</v>
      </c>
      <c r="B739" s="650" t="s">
        <v>576</v>
      </c>
      <c r="C739" s="650">
        <v>89301312</v>
      </c>
      <c r="D739" s="729" t="s">
        <v>2873</v>
      </c>
      <c r="E739" s="730" t="s">
        <v>1953</v>
      </c>
      <c r="F739" s="650" t="s">
        <v>1934</v>
      </c>
      <c r="G739" s="650" t="s">
        <v>2038</v>
      </c>
      <c r="H739" s="650" t="s">
        <v>577</v>
      </c>
      <c r="I739" s="650" t="s">
        <v>2082</v>
      </c>
      <c r="J739" s="650" t="s">
        <v>2040</v>
      </c>
      <c r="K739" s="650" t="s">
        <v>2083</v>
      </c>
      <c r="L739" s="651">
        <v>47.57</v>
      </c>
      <c r="M739" s="651">
        <v>47.57</v>
      </c>
      <c r="N739" s="650">
        <v>1</v>
      </c>
      <c r="O739" s="731">
        <v>1</v>
      </c>
      <c r="P739" s="651">
        <v>47.57</v>
      </c>
      <c r="Q739" s="666">
        <v>1</v>
      </c>
      <c r="R739" s="650">
        <v>1</v>
      </c>
      <c r="S739" s="666">
        <v>1</v>
      </c>
      <c r="T739" s="731">
        <v>1</v>
      </c>
      <c r="U739" s="689">
        <v>1</v>
      </c>
    </row>
    <row r="740" spans="1:21" ht="14.4" customHeight="1" x14ac:dyDescent="0.3">
      <c r="A740" s="649">
        <v>31</v>
      </c>
      <c r="B740" s="650" t="s">
        <v>576</v>
      </c>
      <c r="C740" s="650">
        <v>89301312</v>
      </c>
      <c r="D740" s="729" t="s">
        <v>2873</v>
      </c>
      <c r="E740" s="730" t="s">
        <v>1953</v>
      </c>
      <c r="F740" s="650" t="s">
        <v>1934</v>
      </c>
      <c r="G740" s="650" t="s">
        <v>2042</v>
      </c>
      <c r="H740" s="650" t="s">
        <v>577</v>
      </c>
      <c r="I740" s="650" t="s">
        <v>2046</v>
      </c>
      <c r="J740" s="650" t="s">
        <v>2047</v>
      </c>
      <c r="K740" s="650" t="s">
        <v>2048</v>
      </c>
      <c r="L740" s="651">
        <v>200</v>
      </c>
      <c r="M740" s="651">
        <v>800</v>
      </c>
      <c r="N740" s="650">
        <v>4</v>
      </c>
      <c r="O740" s="731">
        <v>2</v>
      </c>
      <c r="P740" s="651">
        <v>800</v>
      </c>
      <c r="Q740" s="666">
        <v>1</v>
      </c>
      <c r="R740" s="650">
        <v>4</v>
      </c>
      <c r="S740" s="666">
        <v>1</v>
      </c>
      <c r="T740" s="731">
        <v>2</v>
      </c>
      <c r="U740" s="689">
        <v>1</v>
      </c>
    </row>
    <row r="741" spans="1:21" ht="14.4" customHeight="1" x14ac:dyDescent="0.3">
      <c r="A741" s="649">
        <v>31</v>
      </c>
      <c r="B741" s="650" t="s">
        <v>576</v>
      </c>
      <c r="C741" s="650">
        <v>89301312</v>
      </c>
      <c r="D741" s="729" t="s">
        <v>2873</v>
      </c>
      <c r="E741" s="730" t="s">
        <v>1953</v>
      </c>
      <c r="F741" s="650" t="s">
        <v>1934</v>
      </c>
      <c r="G741" s="650" t="s">
        <v>2049</v>
      </c>
      <c r="H741" s="650" t="s">
        <v>577</v>
      </c>
      <c r="I741" s="650" t="s">
        <v>2234</v>
      </c>
      <c r="J741" s="650" t="s">
        <v>2235</v>
      </c>
      <c r="K741" s="650" t="s">
        <v>2236</v>
      </c>
      <c r="L741" s="651">
        <v>250</v>
      </c>
      <c r="M741" s="651">
        <v>250</v>
      </c>
      <c r="N741" s="650">
        <v>1</v>
      </c>
      <c r="O741" s="731">
        <v>1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31</v>
      </c>
      <c r="B742" s="650" t="s">
        <v>576</v>
      </c>
      <c r="C742" s="650">
        <v>89301312</v>
      </c>
      <c r="D742" s="729" t="s">
        <v>2873</v>
      </c>
      <c r="E742" s="730" t="s">
        <v>1953</v>
      </c>
      <c r="F742" s="650" t="s">
        <v>1934</v>
      </c>
      <c r="G742" s="650" t="s">
        <v>2049</v>
      </c>
      <c r="H742" s="650" t="s">
        <v>577</v>
      </c>
      <c r="I742" s="650" t="s">
        <v>2059</v>
      </c>
      <c r="J742" s="650" t="s">
        <v>2060</v>
      </c>
      <c r="K742" s="650" t="s">
        <v>2061</v>
      </c>
      <c r="L742" s="651">
        <v>750</v>
      </c>
      <c r="M742" s="651">
        <v>3000</v>
      </c>
      <c r="N742" s="650">
        <v>4</v>
      </c>
      <c r="O742" s="731">
        <v>4</v>
      </c>
      <c r="P742" s="651">
        <v>3000</v>
      </c>
      <c r="Q742" s="666">
        <v>1</v>
      </c>
      <c r="R742" s="650">
        <v>4</v>
      </c>
      <c r="S742" s="666">
        <v>1</v>
      </c>
      <c r="T742" s="731">
        <v>4</v>
      </c>
      <c r="U742" s="689">
        <v>1</v>
      </c>
    </row>
    <row r="743" spans="1:21" ht="14.4" customHeight="1" x14ac:dyDescent="0.3">
      <c r="A743" s="649">
        <v>31</v>
      </c>
      <c r="B743" s="650" t="s">
        <v>576</v>
      </c>
      <c r="C743" s="650">
        <v>89301312</v>
      </c>
      <c r="D743" s="729" t="s">
        <v>2873</v>
      </c>
      <c r="E743" s="730" t="s">
        <v>1953</v>
      </c>
      <c r="F743" s="650" t="s">
        <v>1934</v>
      </c>
      <c r="G743" s="650" t="s">
        <v>2049</v>
      </c>
      <c r="H743" s="650" t="s">
        <v>577</v>
      </c>
      <c r="I743" s="650" t="s">
        <v>2616</v>
      </c>
      <c r="J743" s="650" t="s">
        <v>2617</v>
      </c>
      <c r="K743" s="650" t="s">
        <v>2475</v>
      </c>
      <c r="L743" s="651">
        <v>1000</v>
      </c>
      <c r="M743" s="651">
        <v>1000</v>
      </c>
      <c r="N743" s="650">
        <v>1</v>
      </c>
      <c r="O743" s="731">
        <v>1</v>
      </c>
      <c r="P743" s="651">
        <v>1000</v>
      </c>
      <c r="Q743" s="666">
        <v>1</v>
      </c>
      <c r="R743" s="650">
        <v>1</v>
      </c>
      <c r="S743" s="666">
        <v>1</v>
      </c>
      <c r="T743" s="731">
        <v>1</v>
      </c>
      <c r="U743" s="689">
        <v>1</v>
      </c>
    </row>
    <row r="744" spans="1:21" ht="14.4" customHeight="1" x14ac:dyDescent="0.3">
      <c r="A744" s="649">
        <v>31</v>
      </c>
      <c r="B744" s="650" t="s">
        <v>576</v>
      </c>
      <c r="C744" s="650">
        <v>89301312</v>
      </c>
      <c r="D744" s="729" t="s">
        <v>2873</v>
      </c>
      <c r="E744" s="730" t="s">
        <v>1954</v>
      </c>
      <c r="F744" s="650" t="s">
        <v>1932</v>
      </c>
      <c r="G744" s="650" t="s">
        <v>2260</v>
      </c>
      <c r="H744" s="650" t="s">
        <v>577</v>
      </c>
      <c r="I744" s="650" t="s">
        <v>2694</v>
      </c>
      <c r="J744" s="650" t="s">
        <v>2695</v>
      </c>
      <c r="K744" s="650" t="s">
        <v>2696</v>
      </c>
      <c r="L744" s="651">
        <v>1354.54</v>
      </c>
      <c r="M744" s="651">
        <v>2709.08</v>
      </c>
      <c r="N744" s="650">
        <v>2</v>
      </c>
      <c r="O744" s="731">
        <v>1</v>
      </c>
      <c r="P744" s="651">
        <v>2709.08</v>
      </c>
      <c r="Q744" s="666">
        <v>1</v>
      </c>
      <c r="R744" s="650">
        <v>2</v>
      </c>
      <c r="S744" s="666">
        <v>1</v>
      </c>
      <c r="T744" s="731">
        <v>1</v>
      </c>
      <c r="U744" s="689">
        <v>1</v>
      </c>
    </row>
    <row r="745" spans="1:21" ht="14.4" customHeight="1" x14ac:dyDescent="0.3">
      <c r="A745" s="649">
        <v>31</v>
      </c>
      <c r="B745" s="650" t="s">
        <v>576</v>
      </c>
      <c r="C745" s="650">
        <v>89301312</v>
      </c>
      <c r="D745" s="729" t="s">
        <v>2873</v>
      </c>
      <c r="E745" s="730" t="s">
        <v>1954</v>
      </c>
      <c r="F745" s="650" t="s">
        <v>1932</v>
      </c>
      <c r="G745" s="650" t="s">
        <v>2697</v>
      </c>
      <c r="H745" s="650" t="s">
        <v>1100</v>
      </c>
      <c r="I745" s="650" t="s">
        <v>1649</v>
      </c>
      <c r="J745" s="650" t="s">
        <v>1650</v>
      </c>
      <c r="K745" s="650" t="s">
        <v>1651</v>
      </c>
      <c r="L745" s="651">
        <v>41.89</v>
      </c>
      <c r="M745" s="651">
        <v>125.67</v>
      </c>
      <c r="N745" s="650">
        <v>3</v>
      </c>
      <c r="O745" s="731">
        <v>1</v>
      </c>
      <c r="P745" s="651">
        <v>125.67</v>
      </c>
      <c r="Q745" s="666">
        <v>1</v>
      </c>
      <c r="R745" s="650">
        <v>3</v>
      </c>
      <c r="S745" s="666">
        <v>1</v>
      </c>
      <c r="T745" s="731">
        <v>1</v>
      </c>
      <c r="U745" s="689">
        <v>1</v>
      </c>
    </row>
    <row r="746" spans="1:21" ht="14.4" customHeight="1" x14ac:dyDescent="0.3">
      <c r="A746" s="649">
        <v>31</v>
      </c>
      <c r="B746" s="650" t="s">
        <v>576</v>
      </c>
      <c r="C746" s="650">
        <v>89301312</v>
      </c>
      <c r="D746" s="729" t="s">
        <v>2873</v>
      </c>
      <c r="E746" s="730" t="s">
        <v>1954</v>
      </c>
      <c r="F746" s="650" t="s">
        <v>1932</v>
      </c>
      <c r="G746" s="650" t="s">
        <v>2698</v>
      </c>
      <c r="H746" s="650" t="s">
        <v>577</v>
      </c>
      <c r="I746" s="650" t="s">
        <v>2699</v>
      </c>
      <c r="J746" s="650" t="s">
        <v>1164</v>
      </c>
      <c r="K746" s="650" t="s">
        <v>2700</v>
      </c>
      <c r="L746" s="651">
        <v>0</v>
      </c>
      <c r="M746" s="651">
        <v>0</v>
      </c>
      <c r="N746" s="650">
        <v>2</v>
      </c>
      <c r="O746" s="731">
        <v>1</v>
      </c>
      <c r="P746" s="651">
        <v>0</v>
      </c>
      <c r="Q746" s="666"/>
      <c r="R746" s="650">
        <v>2</v>
      </c>
      <c r="S746" s="666">
        <v>1</v>
      </c>
      <c r="T746" s="731">
        <v>1</v>
      </c>
      <c r="U746" s="689">
        <v>1</v>
      </c>
    </row>
    <row r="747" spans="1:21" ht="14.4" customHeight="1" x14ac:dyDescent="0.3">
      <c r="A747" s="649">
        <v>31</v>
      </c>
      <c r="B747" s="650" t="s">
        <v>576</v>
      </c>
      <c r="C747" s="650">
        <v>89301312</v>
      </c>
      <c r="D747" s="729" t="s">
        <v>2873</v>
      </c>
      <c r="E747" s="730" t="s">
        <v>1954</v>
      </c>
      <c r="F747" s="650" t="s">
        <v>1932</v>
      </c>
      <c r="G747" s="650" t="s">
        <v>1977</v>
      </c>
      <c r="H747" s="650" t="s">
        <v>577</v>
      </c>
      <c r="I747" s="650" t="s">
        <v>1080</v>
      </c>
      <c r="J747" s="650" t="s">
        <v>1077</v>
      </c>
      <c r="K747" s="650" t="s">
        <v>1081</v>
      </c>
      <c r="L747" s="651">
        <v>354.98</v>
      </c>
      <c r="M747" s="651">
        <v>354.98</v>
      </c>
      <c r="N747" s="650">
        <v>1</v>
      </c>
      <c r="O747" s="731">
        <v>1</v>
      </c>
      <c r="P747" s="651"/>
      <c r="Q747" s="666">
        <v>0</v>
      </c>
      <c r="R747" s="650"/>
      <c r="S747" s="666">
        <v>0</v>
      </c>
      <c r="T747" s="731"/>
      <c r="U747" s="689">
        <v>0</v>
      </c>
    </row>
    <row r="748" spans="1:21" ht="14.4" customHeight="1" x14ac:dyDescent="0.3">
      <c r="A748" s="649">
        <v>31</v>
      </c>
      <c r="B748" s="650" t="s">
        <v>576</v>
      </c>
      <c r="C748" s="650">
        <v>89301312</v>
      </c>
      <c r="D748" s="729" t="s">
        <v>2873</v>
      </c>
      <c r="E748" s="730" t="s">
        <v>1954</v>
      </c>
      <c r="F748" s="650" t="s">
        <v>1932</v>
      </c>
      <c r="G748" s="650" t="s">
        <v>2211</v>
      </c>
      <c r="H748" s="650" t="s">
        <v>1100</v>
      </c>
      <c r="I748" s="650" t="s">
        <v>2701</v>
      </c>
      <c r="J748" s="650" t="s">
        <v>2702</v>
      </c>
      <c r="K748" s="650" t="s">
        <v>2703</v>
      </c>
      <c r="L748" s="651">
        <v>4283.43</v>
      </c>
      <c r="M748" s="651">
        <v>12850.29</v>
      </c>
      <c r="N748" s="650">
        <v>3</v>
      </c>
      <c r="O748" s="731">
        <v>1</v>
      </c>
      <c r="P748" s="651">
        <v>12850.29</v>
      </c>
      <c r="Q748" s="666">
        <v>1</v>
      </c>
      <c r="R748" s="650">
        <v>3</v>
      </c>
      <c r="S748" s="666">
        <v>1</v>
      </c>
      <c r="T748" s="731">
        <v>1</v>
      </c>
      <c r="U748" s="689">
        <v>1</v>
      </c>
    </row>
    <row r="749" spans="1:21" ht="14.4" customHeight="1" x14ac:dyDescent="0.3">
      <c r="A749" s="649">
        <v>31</v>
      </c>
      <c r="B749" s="650" t="s">
        <v>576</v>
      </c>
      <c r="C749" s="650">
        <v>89301312</v>
      </c>
      <c r="D749" s="729" t="s">
        <v>2873</v>
      </c>
      <c r="E749" s="730" t="s">
        <v>1954</v>
      </c>
      <c r="F749" s="650" t="s">
        <v>1932</v>
      </c>
      <c r="G749" s="650" t="s">
        <v>2704</v>
      </c>
      <c r="H749" s="650" t="s">
        <v>577</v>
      </c>
      <c r="I749" s="650" t="s">
        <v>2705</v>
      </c>
      <c r="J749" s="650" t="s">
        <v>2706</v>
      </c>
      <c r="K749" s="650" t="s">
        <v>2707</v>
      </c>
      <c r="L749" s="651">
        <v>117.71</v>
      </c>
      <c r="M749" s="651">
        <v>235.42</v>
      </c>
      <c r="N749" s="650">
        <v>2</v>
      </c>
      <c r="O749" s="731">
        <v>0.5</v>
      </c>
      <c r="P749" s="651">
        <v>235.42</v>
      </c>
      <c r="Q749" s="666">
        <v>1</v>
      </c>
      <c r="R749" s="650">
        <v>2</v>
      </c>
      <c r="S749" s="666">
        <v>1</v>
      </c>
      <c r="T749" s="731">
        <v>0.5</v>
      </c>
      <c r="U749" s="689">
        <v>1</v>
      </c>
    </row>
    <row r="750" spans="1:21" ht="14.4" customHeight="1" x14ac:dyDescent="0.3">
      <c r="A750" s="649">
        <v>31</v>
      </c>
      <c r="B750" s="650" t="s">
        <v>576</v>
      </c>
      <c r="C750" s="650">
        <v>89301312</v>
      </c>
      <c r="D750" s="729" t="s">
        <v>2873</v>
      </c>
      <c r="E750" s="730" t="s">
        <v>1954</v>
      </c>
      <c r="F750" s="650" t="s">
        <v>1932</v>
      </c>
      <c r="G750" s="650" t="s">
        <v>2254</v>
      </c>
      <c r="H750" s="650" t="s">
        <v>577</v>
      </c>
      <c r="I750" s="650" t="s">
        <v>2255</v>
      </c>
      <c r="J750" s="650" t="s">
        <v>2256</v>
      </c>
      <c r="K750" s="650" t="s">
        <v>2257</v>
      </c>
      <c r="L750" s="651">
        <v>0</v>
      </c>
      <c r="M750" s="651">
        <v>0</v>
      </c>
      <c r="N750" s="650">
        <v>1</v>
      </c>
      <c r="O750" s="731">
        <v>1</v>
      </c>
      <c r="P750" s="651"/>
      <c r="Q750" s="666"/>
      <c r="R750" s="650"/>
      <c r="S750" s="666">
        <v>0</v>
      </c>
      <c r="T750" s="731"/>
      <c r="U750" s="689">
        <v>0</v>
      </c>
    </row>
    <row r="751" spans="1:21" ht="14.4" customHeight="1" x14ac:dyDescent="0.3">
      <c r="A751" s="649">
        <v>31</v>
      </c>
      <c r="B751" s="650" t="s">
        <v>576</v>
      </c>
      <c r="C751" s="650">
        <v>89301312</v>
      </c>
      <c r="D751" s="729" t="s">
        <v>2873</v>
      </c>
      <c r="E751" s="730" t="s">
        <v>1954</v>
      </c>
      <c r="F751" s="650" t="s">
        <v>1932</v>
      </c>
      <c r="G751" s="650" t="s">
        <v>2254</v>
      </c>
      <c r="H751" s="650" t="s">
        <v>577</v>
      </c>
      <c r="I751" s="650" t="s">
        <v>2708</v>
      </c>
      <c r="J751" s="650" t="s">
        <v>2256</v>
      </c>
      <c r="K751" s="650" t="s">
        <v>2709</v>
      </c>
      <c r="L751" s="651">
        <v>0</v>
      </c>
      <c r="M751" s="651">
        <v>0</v>
      </c>
      <c r="N751" s="650">
        <v>2</v>
      </c>
      <c r="O751" s="731">
        <v>1</v>
      </c>
      <c r="P751" s="651"/>
      <c r="Q751" s="666"/>
      <c r="R751" s="650"/>
      <c r="S751" s="666">
        <v>0</v>
      </c>
      <c r="T751" s="731"/>
      <c r="U751" s="689">
        <v>0</v>
      </c>
    </row>
    <row r="752" spans="1:21" ht="14.4" customHeight="1" x14ac:dyDescent="0.3">
      <c r="A752" s="649">
        <v>31</v>
      </c>
      <c r="B752" s="650" t="s">
        <v>576</v>
      </c>
      <c r="C752" s="650">
        <v>89301312</v>
      </c>
      <c r="D752" s="729" t="s">
        <v>2873</v>
      </c>
      <c r="E752" s="730" t="s">
        <v>1954</v>
      </c>
      <c r="F752" s="650" t="s">
        <v>1932</v>
      </c>
      <c r="G752" s="650" t="s">
        <v>2254</v>
      </c>
      <c r="H752" s="650" t="s">
        <v>577</v>
      </c>
      <c r="I752" s="650" t="s">
        <v>2710</v>
      </c>
      <c r="J752" s="650" t="s">
        <v>2711</v>
      </c>
      <c r="K752" s="650" t="s">
        <v>2712</v>
      </c>
      <c r="L752" s="651">
        <v>0</v>
      </c>
      <c r="M752" s="651">
        <v>0</v>
      </c>
      <c r="N752" s="650">
        <v>4</v>
      </c>
      <c r="O752" s="731">
        <v>4</v>
      </c>
      <c r="P752" s="651">
        <v>0</v>
      </c>
      <c r="Q752" s="666"/>
      <c r="R752" s="650">
        <v>1</v>
      </c>
      <c r="S752" s="666">
        <v>0.25</v>
      </c>
      <c r="T752" s="731">
        <v>1</v>
      </c>
      <c r="U752" s="689">
        <v>0.25</v>
      </c>
    </row>
    <row r="753" spans="1:21" ht="14.4" customHeight="1" x14ac:dyDescent="0.3">
      <c r="A753" s="649">
        <v>31</v>
      </c>
      <c r="B753" s="650" t="s">
        <v>576</v>
      </c>
      <c r="C753" s="650">
        <v>89301312</v>
      </c>
      <c r="D753" s="729" t="s">
        <v>2873</v>
      </c>
      <c r="E753" s="730" t="s">
        <v>1954</v>
      </c>
      <c r="F753" s="650" t="s">
        <v>1932</v>
      </c>
      <c r="G753" s="650" t="s">
        <v>2487</v>
      </c>
      <c r="H753" s="650" t="s">
        <v>577</v>
      </c>
      <c r="I753" s="650" t="s">
        <v>2713</v>
      </c>
      <c r="J753" s="650" t="s">
        <v>2714</v>
      </c>
      <c r="K753" s="650" t="s">
        <v>814</v>
      </c>
      <c r="L753" s="651">
        <v>0</v>
      </c>
      <c r="M753" s="651">
        <v>0</v>
      </c>
      <c r="N753" s="650">
        <v>1</v>
      </c>
      <c r="O753" s="731">
        <v>0.5</v>
      </c>
      <c r="P753" s="651">
        <v>0</v>
      </c>
      <c r="Q753" s="666"/>
      <c r="R753" s="650">
        <v>1</v>
      </c>
      <c r="S753" s="666">
        <v>1</v>
      </c>
      <c r="T753" s="731">
        <v>0.5</v>
      </c>
      <c r="U753" s="689">
        <v>1</v>
      </c>
    </row>
    <row r="754" spans="1:21" ht="14.4" customHeight="1" x14ac:dyDescent="0.3">
      <c r="A754" s="649">
        <v>31</v>
      </c>
      <c r="B754" s="650" t="s">
        <v>576</v>
      </c>
      <c r="C754" s="650">
        <v>89301312</v>
      </c>
      <c r="D754" s="729" t="s">
        <v>2873</v>
      </c>
      <c r="E754" s="730" t="s">
        <v>1954</v>
      </c>
      <c r="F754" s="650" t="s">
        <v>1932</v>
      </c>
      <c r="G754" s="650" t="s">
        <v>2413</v>
      </c>
      <c r="H754" s="650" t="s">
        <v>577</v>
      </c>
      <c r="I754" s="650" t="s">
        <v>2715</v>
      </c>
      <c r="J754" s="650" t="s">
        <v>2415</v>
      </c>
      <c r="K754" s="650" t="s">
        <v>2716</v>
      </c>
      <c r="L754" s="651">
        <v>0</v>
      </c>
      <c r="M754" s="651">
        <v>0</v>
      </c>
      <c r="N754" s="650">
        <v>2</v>
      </c>
      <c r="O754" s="731">
        <v>0.5</v>
      </c>
      <c r="P754" s="651">
        <v>0</v>
      </c>
      <c r="Q754" s="666"/>
      <c r="R754" s="650">
        <v>2</v>
      </c>
      <c r="S754" s="666">
        <v>1</v>
      </c>
      <c r="T754" s="731">
        <v>0.5</v>
      </c>
      <c r="U754" s="689">
        <v>1</v>
      </c>
    </row>
    <row r="755" spans="1:21" ht="14.4" customHeight="1" x14ac:dyDescent="0.3">
      <c r="A755" s="649">
        <v>31</v>
      </c>
      <c r="B755" s="650" t="s">
        <v>576</v>
      </c>
      <c r="C755" s="650">
        <v>89301312</v>
      </c>
      <c r="D755" s="729" t="s">
        <v>2873</v>
      </c>
      <c r="E755" s="730" t="s">
        <v>1954</v>
      </c>
      <c r="F755" s="650" t="s">
        <v>1932</v>
      </c>
      <c r="G755" s="650" t="s">
        <v>1991</v>
      </c>
      <c r="H755" s="650" t="s">
        <v>1100</v>
      </c>
      <c r="I755" s="650" t="s">
        <v>1323</v>
      </c>
      <c r="J755" s="650" t="s">
        <v>1324</v>
      </c>
      <c r="K755" s="650" t="s">
        <v>1325</v>
      </c>
      <c r="L755" s="651">
        <v>154.01</v>
      </c>
      <c r="M755" s="651">
        <v>154.01</v>
      </c>
      <c r="N755" s="650">
        <v>1</v>
      </c>
      <c r="O755" s="731">
        <v>1</v>
      </c>
      <c r="P755" s="651">
        <v>154.01</v>
      </c>
      <c r="Q755" s="666">
        <v>1</v>
      </c>
      <c r="R755" s="650">
        <v>1</v>
      </c>
      <c r="S755" s="666">
        <v>1</v>
      </c>
      <c r="T755" s="731">
        <v>1</v>
      </c>
      <c r="U755" s="689">
        <v>1</v>
      </c>
    </row>
    <row r="756" spans="1:21" ht="14.4" customHeight="1" x14ac:dyDescent="0.3">
      <c r="A756" s="649">
        <v>31</v>
      </c>
      <c r="B756" s="650" t="s">
        <v>576</v>
      </c>
      <c r="C756" s="650">
        <v>89301312</v>
      </c>
      <c r="D756" s="729" t="s">
        <v>2873</v>
      </c>
      <c r="E756" s="730" t="s">
        <v>1954</v>
      </c>
      <c r="F756" s="650" t="s">
        <v>1932</v>
      </c>
      <c r="G756" s="650" t="s">
        <v>1991</v>
      </c>
      <c r="H756" s="650" t="s">
        <v>577</v>
      </c>
      <c r="I756" s="650" t="s">
        <v>2258</v>
      </c>
      <c r="J756" s="650" t="s">
        <v>1324</v>
      </c>
      <c r="K756" s="650" t="s">
        <v>1667</v>
      </c>
      <c r="L756" s="651">
        <v>0</v>
      </c>
      <c r="M756" s="651">
        <v>0</v>
      </c>
      <c r="N756" s="650">
        <v>2</v>
      </c>
      <c r="O756" s="731">
        <v>2</v>
      </c>
      <c r="P756" s="651">
        <v>0</v>
      </c>
      <c r="Q756" s="666"/>
      <c r="R756" s="650">
        <v>2</v>
      </c>
      <c r="S756" s="666">
        <v>1</v>
      </c>
      <c r="T756" s="731">
        <v>2</v>
      </c>
      <c r="U756" s="689">
        <v>1</v>
      </c>
    </row>
    <row r="757" spans="1:21" ht="14.4" customHeight="1" x14ac:dyDescent="0.3">
      <c r="A757" s="649">
        <v>31</v>
      </c>
      <c r="B757" s="650" t="s">
        <v>576</v>
      </c>
      <c r="C757" s="650">
        <v>89301312</v>
      </c>
      <c r="D757" s="729" t="s">
        <v>2873</v>
      </c>
      <c r="E757" s="730" t="s">
        <v>1954</v>
      </c>
      <c r="F757" s="650" t="s">
        <v>1932</v>
      </c>
      <c r="G757" s="650" t="s">
        <v>1991</v>
      </c>
      <c r="H757" s="650" t="s">
        <v>577</v>
      </c>
      <c r="I757" s="650" t="s">
        <v>2259</v>
      </c>
      <c r="J757" s="650" t="s">
        <v>1324</v>
      </c>
      <c r="K757" s="650" t="s">
        <v>1325</v>
      </c>
      <c r="L757" s="651">
        <v>154.01</v>
      </c>
      <c r="M757" s="651">
        <v>462.03</v>
      </c>
      <c r="N757" s="650">
        <v>3</v>
      </c>
      <c r="O757" s="731">
        <v>0.5</v>
      </c>
      <c r="P757" s="651">
        <v>462.03</v>
      </c>
      <c r="Q757" s="666">
        <v>1</v>
      </c>
      <c r="R757" s="650">
        <v>3</v>
      </c>
      <c r="S757" s="666">
        <v>1</v>
      </c>
      <c r="T757" s="731">
        <v>0.5</v>
      </c>
      <c r="U757" s="689">
        <v>1</v>
      </c>
    </row>
    <row r="758" spans="1:21" ht="14.4" customHeight="1" x14ac:dyDescent="0.3">
      <c r="A758" s="649">
        <v>31</v>
      </c>
      <c r="B758" s="650" t="s">
        <v>576</v>
      </c>
      <c r="C758" s="650">
        <v>89301312</v>
      </c>
      <c r="D758" s="729" t="s">
        <v>2873</v>
      </c>
      <c r="E758" s="730" t="s">
        <v>1954</v>
      </c>
      <c r="F758" s="650" t="s">
        <v>1932</v>
      </c>
      <c r="G758" s="650" t="s">
        <v>2717</v>
      </c>
      <c r="H758" s="650" t="s">
        <v>577</v>
      </c>
      <c r="I758" s="650" t="s">
        <v>2718</v>
      </c>
      <c r="J758" s="650" t="s">
        <v>2719</v>
      </c>
      <c r="K758" s="650" t="s">
        <v>2720</v>
      </c>
      <c r="L758" s="651">
        <v>229.57</v>
      </c>
      <c r="M758" s="651">
        <v>459.14</v>
      </c>
      <c r="N758" s="650">
        <v>2</v>
      </c>
      <c r="O758" s="731">
        <v>0.5</v>
      </c>
      <c r="P758" s="651">
        <v>459.14</v>
      </c>
      <c r="Q758" s="666">
        <v>1</v>
      </c>
      <c r="R758" s="650">
        <v>2</v>
      </c>
      <c r="S758" s="666">
        <v>1</v>
      </c>
      <c r="T758" s="731">
        <v>0.5</v>
      </c>
      <c r="U758" s="689">
        <v>1</v>
      </c>
    </row>
    <row r="759" spans="1:21" ht="14.4" customHeight="1" x14ac:dyDescent="0.3">
      <c r="A759" s="649">
        <v>31</v>
      </c>
      <c r="B759" s="650" t="s">
        <v>576</v>
      </c>
      <c r="C759" s="650">
        <v>89301312</v>
      </c>
      <c r="D759" s="729" t="s">
        <v>2873</v>
      </c>
      <c r="E759" s="730" t="s">
        <v>1954</v>
      </c>
      <c r="F759" s="650" t="s">
        <v>1932</v>
      </c>
      <c r="G759" s="650" t="s">
        <v>2717</v>
      </c>
      <c r="H759" s="650" t="s">
        <v>577</v>
      </c>
      <c r="I759" s="650" t="s">
        <v>2721</v>
      </c>
      <c r="J759" s="650" t="s">
        <v>2719</v>
      </c>
      <c r="K759" s="650" t="s">
        <v>2722</v>
      </c>
      <c r="L759" s="651">
        <v>0</v>
      </c>
      <c r="M759" s="651">
        <v>0</v>
      </c>
      <c r="N759" s="650">
        <v>2</v>
      </c>
      <c r="O759" s="731">
        <v>0.5</v>
      </c>
      <c r="P759" s="651">
        <v>0</v>
      </c>
      <c r="Q759" s="666"/>
      <c r="R759" s="650">
        <v>2</v>
      </c>
      <c r="S759" s="666">
        <v>1</v>
      </c>
      <c r="T759" s="731">
        <v>0.5</v>
      </c>
      <c r="U759" s="689">
        <v>1</v>
      </c>
    </row>
    <row r="760" spans="1:21" ht="14.4" customHeight="1" x14ac:dyDescent="0.3">
      <c r="A760" s="649">
        <v>31</v>
      </c>
      <c r="B760" s="650" t="s">
        <v>576</v>
      </c>
      <c r="C760" s="650">
        <v>89301312</v>
      </c>
      <c r="D760" s="729" t="s">
        <v>2873</v>
      </c>
      <c r="E760" s="730" t="s">
        <v>1954</v>
      </c>
      <c r="F760" s="650" t="s">
        <v>1932</v>
      </c>
      <c r="G760" s="650" t="s">
        <v>1959</v>
      </c>
      <c r="H760" s="650" t="s">
        <v>1100</v>
      </c>
      <c r="I760" s="650" t="s">
        <v>1191</v>
      </c>
      <c r="J760" s="650" t="s">
        <v>1192</v>
      </c>
      <c r="K760" s="650" t="s">
        <v>1193</v>
      </c>
      <c r="L760" s="651">
        <v>468.96</v>
      </c>
      <c r="M760" s="651">
        <v>1875.84</v>
      </c>
      <c r="N760" s="650">
        <v>4</v>
      </c>
      <c r="O760" s="731">
        <v>1</v>
      </c>
      <c r="P760" s="651"/>
      <c r="Q760" s="666">
        <v>0</v>
      </c>
      <c r="R760" s="650"/>
      <c r="S760" s="666">
        <v>0</v>
      </c>
      <c r="T760" s="731"/>
      <c r="U760" s="689">
        <v>0</v>
      </c>
    </row>
    <row r="761" spans="1:21" ht="14.4" customHeight="1" x14ac:dyDescent="0.3">
      <c r="A761" s="649">
        <v>31</v>
      </c>
      <c r="B761" s="650" t="s">
        <v>576</v>
      </c>
      <c r="C761" s="650">
        <v>89301312</v>
      </c>
      <c r="D761" s="729" t="s">
        <v>2873</v>
      </c>
      <c r="E761" s="730" t="s">
        <v>1954</v>
      </c>
      <c r="F761" s="650" t="s">
        <v>1932</v>
      </c>
      <c r="G761" s="650" t="s">
        <v>1959</v>
      </c>
      <c r="H761" s="650" t="s">
        <v>1100</v>
      </c>
      <c r="I761" s="650" t="s">
        <v>1195</v>
      </c>
      <c r="J761" s="650" t="s">
        <v>1192</v>
      </c>
      <c r="K761" s="650" t="s">
        <v>1196</v>
      </c>
      <c r="L761" s="651">
        <v>625.29</v>
      </c>
      <c r="M761" s="651">
        <v>11255.22</v>
      </c>
      <c r="N761" s="650">
        <v>18</v>
      </c>
      <c r="O761" s="731">
        <v>7</v>
      </c>
      <c r="P761" s="651">
        <v>8754.06</v>
      </c>
      <c r="Q761" s="666">
        <v>0.77777777777777779</v>
      </c>
      <c r="R761" s="650">
        <v>14</v>
      </c>
      <c r="S761" s="666">
        <v>0.77777777777777779</v>
      </c>
      <c r="T761" s="731">
        <v>5</v>
      </c>
      <c r="U761" s="689">
        <v>0.7142857142857143</v>
      </c>
    </row>
    <row r="762" spans="1:21" ht="14.4" customHeight="1" x14ac:dyDescent="0.3">
      <c r="A762" s="649">
        <v>31</v>
      </c>
      <c r="B762" s="650" t="s">
        <v>576</v>
      </c>
      <c r="C762" s="650">
        <v>89301312</v>
      </c>
      <c r="D762" s="729" t="s">
        <v>2873</v>
      </c>
      <c r="E762" s="730" t="s">
        <v>1954</v>
      </c>
      <c r="F762" s="650" t="s">
        <v>1932</v>
      </c>
      <c r="G762" s="650" t="s">
        <v>1959</v>
      </c>
      <c r="H762" s="650" t="s">
        <v>1100</v>
      </c>
      <c r="I762" s="650" t="s">
        <v>1638</v>
      </c>
      <c r="J762" s="650" t="s">
        <v>1192</v>
      </c>
      <c r="K762" s="650" t="s">
        <v>1639</v>
      </c>
      <c r="L762" s="651">
        <v>937.93</v>
      </c>
      <c r="M762" s="651">
        <v>1875.86</v>
      </c>
      <c r="N762" s="650">
        <v>2</v>
      </c>
      <c r="O762" s="731">
        <v>1</v>
      </c>
      <c r="P762" s="651">
        <v>1875.86</v>
      </c>
      <c r="Q762" s="666">
        <v>1</v>
      </c>
      <c r="R762" s="650">
        <v>2</v>
      </c>
      <c r="S762" s="666">
        <v>1</v>
      </c>
      <c r="T762" s="731">
        <v>1</v>
      </c>
      <c r="U762" s="689">
        <v>1</v>
      </c>
    </row>
    <row r="763" spans="1:21" ht="14.4" customHeight="1" x14ac:dyDescent="0.3">
      <c r="A763" s="649">
        <v>31</v>
      </c>
      <c r="B763" s="650" t="s">
        <v>576</v>
      </c>
      <c r="C763" s="650">
        <v>89301312</v>
      </c>
      <c r="D763" s="729" t="s">
        <v>2873</v>
      </c>
      <c r="E763" s="730" t="s">
        <v>1954</v>
      </c>
      <c r="F763" s="650" t="s">
        <v>1932</v>
      </c>
      <c r="G763" s="650" t="s">
        <v>1997</v>
      </c>
      <c r="H763" s="650" t="s">
        <v>1100</v>
      </c>
      <c r="I763" s="650" t="s">
        <v>1102</v>
      </c>
      <c r="J763" s="650" t="s">
        <v>1103</v>
      </c>
      <c r="K763" s="650" t="s">
        <v>1879</v>
      </c>
      <c r="L763" s="651">
        <v>96.63</v>
      </c>
      <c r="M763" s="651">
        <v>193.26</v>
      </c>
      <c r="N763" s="650">
        <v>2</v>
      </c>
      <c r="O763" s="731">
        <v>0.5</v>
      </c>
      <c r="P763" s="651">
        <v>193.26</v>
      </c>
      <c r="Q763" s="666">
        <v>1</v>
      </c>
      <c r="R763" s="650">
        <v>2</v>
      </c>
      <c r="S763" s="666">
        <v>1</v>
      </c>
      <c r="T763" s="731">
        <v>0.5</v>
      </c>
      <c r="U763" s="689">
        <v>1</v>
      </c>
    </row>
    <row r="764" spans="1:21" ht="14.4" customHeight="1" x14ac:dyDescent="0.3">
      <c r="A764" s="649">
        <v>31</v>
      </c>
      <c r="B764" s="650" t="s">
        <v>576</v>
      </c>
      <c r="C764" s="650">
        <v>89301312</v>
      </c>
      <c r="D764" s="729" t="s">
        <v>2873</v>
      </c>
      <c r="E764" s="730" t="s">
        <v>1954</v>
      </c>
      <c r="F764" s="650" t="s">
        <v>1932</v>
      </c>
      <c r="G764" s="650" t="s">
        <v>1997</v>
      </c>
      <c r="H764" s="650" t="s">
        <v>1100</v>
      </c>
      <c r="I764" s="650" t="s">
        <v>2564</v>
      </c>
      <c r="J764" s="650" t="s">
        <v>1103</v>
      </c>
      <c r="K764" s="650" t="s">
        <v>2565</v>
      </c>
      <c r="L764" s="651">
        <v>193.26</v>
      </c>
      <c r="M764" s="651">
        <v>386.52</v>
      </c>
      <c r="N764" s="650">
        <v>2</v>
      </c>
      <c r="O764" s="731">
        <v>1.5</v>
      </c>
      <c r="P764" s="651">
        <v>193.26</v>
      </c>
      <c r="Q764" s="666">
        <v>0.5</v>
      </c>
      <c r="R764" s="650">
        <v>1</v>
      </c>
      <c r="S764" s="666">
        <v>0.5</v>
      </c>
      <c r="T764" s="731">
        <v>0.5</v>
      </c>
      <c r="U764" s="689">
        <v>0.33333333333333331</v>
      </c>
    </row>
    <row r="765" spans="1:21" ht="14.4" customHeight="1" x14ac:dyDescent="0.3">
      <c r="A765" s="649">
        <v>31</v>
      </c>
      <c r="B765" s="650" t="s">
        <v>576</v>
      </c>
      <c r="C765" s="650">
        <v>89301312</v>
      </c>
      <c r="D765" s="729" t="s">
        <v>2873</v>
      </c>
      <c r="E765" s="730" t="s">
        <v>1954</v>
      </c>
      <c r="F765" s="650" t="s">
        <v>1932</v>
      </c>
      <c r="G765" s="650" t="s">
        <v>1997</v>
      </c>
      <c r="H765" s="650" t="s">
        <v>577</v>
      </c>
      <c r="I765" s="650" t="s">
        <v>2426</v>
      </c>
      <c r="J765" s="650" t="s">
        <v>2427</v>
      </c>
      <c r="K765" s="650" t="s">
        <v>2428</v>
      </c>
      <c r="L765" s="651">
        <v>96.63</v>
      </c>
      <c r="M765" s="651">
        <v>193.26</v>
      </c>
      <c r="N765" s="650">
        <v>2</v>
      </c>
      <c r="O765" s="731">
        <v>1</v>
      </c>
      <c r="P765" s="651">
        <v>193.26</v>
      </c>
      <c r="Q765" s="666">
        <v>1</v>
      </c>
      <c r="R765" s="650">
        <v>2</v>
      </c>
      <c r="S765" s="666">
        <v>1</v>
      </c>
      <c r="T765" s="731">
        <v>1</v>
      </c>
      <c r="U765" s="689">
        <v>1</v>
      </c>
    </row>
    <row r="766" spans="1:21" ht="14.4" customHeight="1" x14ac:dyDescent="0.3">
      <c r="A766" s="649">
        <v>31</v>
      </c>
      <c r="B766" s="650" t="s">
        <v>576</v>
      </c>
      <c r="C766" s="650">
        <v>89301312</v>
      </c>
      <c r="D766" s="729" t="s">
        <v>2873</v>
      </c>
      <c r="E766" s="730" t="s">
        <v>1954</v>
      </c>
      <c r="F766" s="650" t="s">
        <v>1932</v>
      </c>
      <c r="G766" s="650" t="s">
        <v>2146</v>
      </c>
      <c r="H766" s="650" t="s">
        <v>577</v>
      </c>
      <c r="I766" s="650" t="s">
        <v>2607</v>
      </c>
      <c r="J766" s="650" t="s">
        <v>2430</v>
      </c>
      <c r="K766" s="650" t="s">
        <v>687</v>
      </c>
      <c r="L766" s="651">
        <v>97.97</v>
      </c>
      <c r="M766" s="651">
        <v>293.90999999999997</v>
      </c>
      <c r="N766" s="650">
        <v>3</v>
      </c>
      <c r="O766" s="731">
        <v>0.5</v>
      </c>
      <c r="P766" s="651">
        <v>293.90999999999997</v>
      </c>
      <c r="Q766" s="666">
        <v>1</v>
      </c>
      <c r="R766" s="650">
        <v>3</v>
      </c>
      <c r="S766" s="666">
        <v>1</v>
      </c>
      <c r="T766" s="731">
        <v>0.5</v>
      </c>
      <c r="U766" s="689">
        <v>1</v>
      </c>
    </row>
    <row r="767" spans="1:21" ht="14.4" customHeight="1" x14ac:dyDescent="0.3">
      <c r="A767" s="649">
        <v>31</v>
      </c>
      <c r="B767" s="650" t="s">
        <v>576</v>
      </c>
      <c r="C767" s="650">
        <v>89301312</v>
      </c>
      <c r="D767" s="729" t="s">
        <v>2873</v>
      </c>
      <c r="E767" s="730" t="s">
        <v>1954</v>
      </c>
      <c r="F767" s="650" t="s">
        <v>1932</v>
      </c>
      <c r="G767" s="650" t="s">
        <v>2146</v>
      </c>
      <c r="H767" s="650" t="s">
        <v>577</v>
      </c>
      <c r="I767" s="650" t="s">
        <v>2429</v>
      </c>
      <c r="J767" s="650" t="s">
        <v>2430</v>
      </c>
      <c r="K767" s="650" t="s">
        <v>1434</v>
      </c>
      <c r="L767" s="651">
        <v>314.89999999999998</v>
      </c>
      <c r="M767" s="651">
        <v>629.79999999999995</v>
      </c>
      <c r="N767" s="650">
        <v>2</v>
      </c>
      <c r="O767" s="731">
        <v>0.5</v>
      </c>
      <c r="P767" s="651">
        <v>629.79999999999995</v>
      </c>
      <c r="Q767" s="666">
        <v>1</v>
      </c>
      <c r="R767" s="650">
        <v>2</v>
      </c>
      <c r="S767" s="666">
        <v>1</v>
      </c>
      <c r="T767" s="731">
        <v>0.5</v>
      </c>
      <c r="U767" s="689">
        <v>1</v>
      </c>
    </row>
    <row r="768" spans="1:21" ht="14.4" customHeight="1" x14ac:dyDescent="0.3">
      <c r="A768" s="649">
        <v>31</v>
      </c>
      <c r="B768" s="650" t="s">
        <v>576</v>
      </c>
      <c r="C768" s="650">
        <v>89301312</v>
      </c>
      <c r="D768" s="729" t="s">
        <v>2873</v>
      </c>
      <c r="E768" s="730" t="s">
        <v>1954</v>
      </c>
      <c r="F768" s="650" t="s">
        <v>1932</v>
      </c>
      <c r="G768" s="650" t="s">
        <v>2011</v>
      </c>
      <c r="H768" s="650" t="s">
        <v>577</v>
      </c>
      <c r="I768" s="650" t="s">
        <v>823</v>
      </c>
      <c r="J768" s="650" t="s">
        <v>824</v>
      </c>
      <c r="K768" s="650" t="s">
        <v>825</v>
      </c>
      <c r="L768" s="651">
        <v>224.25</v>
      </c>
      <c r="M768" s="651">
        <v>224.25</v>
      </c>
      <c r="N768" s="650">
        <v>1</v>
      </c>
      <c r="O768" s="731">
        <v>0.5</v>
      </c>
      <c r="P768" s="651">
        <v>224.25</v>
      </c>
      <c r="Q768" s="666">
        <v>1</v>
      </c>
      <c r="R768" s="650">
        <v>1</v>
      </c>
      <c r="S768" s="666">
        <v>1</v>
      </c>
      <c r="T768" s="731">
        <v>0.5</v>
      </c>
      <c r="U768" s="689">
        <v>1</v>
      </c>
    </row>
    <row r="769" spans="1:21" ht="14.4" customHeight="1" x14ac:dyDescent="0.3">
      <c r="A769" s="649">
        <v>31</v>
      </c>
      <c r="B769" s="650" t="s">
        <v>576</v>
      </c>
      <c r="C769" s="650">
        <v>89301312</v>
      </c>
      <c r="D769" s="729" t="s">
        <v>2873</v>
      </c>
      <c r="E769" s="730" t="s">
        <v>1954</v>
      </c>
      <c r="F769" s="650" t="s">
        <v>1932</v>
      </c>
      <c r="G769" s="650" t="s">
        <v>2723</v>
      </c>
      <c r="H769" s="650" t="s">
        <v>1100</v>
      </c>
      <c r="I769" s="650" t="s">
        <v>2724</v>
      </c>
      <c r="J769" s="650" t="s">
        <v>2725</v>
      </c>
      <c r="K769" s="650" t="s">
        <v>2726</v>
      </c>
      <c r="L769" s="651">
        <v>94.8</v>
      </c>
      <c r="M769" s="651">
        <v>379.2</v>
      </c>
      <c r="N769" s="650">
        <v>4</v>
      </c>
      <c r="O769" s="731">
        <v>1.5</v>
      </c>
      <c r="P769" s="651">
        <v>189.6</v>
      </c>
      <c r="Q769" s="666">
        <v>0.5</v>
      </c>
      <c r="R769" s="650">
        <v>2</v>
      </c>
      <c r="S769" s="666">
        <v>0.5</v>
      </c>
      <c r="T769" s="731">
        <v>0.5</v>
      </c>
      <c r="U769" s="689">
        <v>0.33333333333333331</v>
      </c>
    </row>
    <row r="770" spans="1:21" ht="14.4" customHeight="1" x14ac:dyDescent="0.3">
      <c r="A770" s="649">
        <v>31</v>
      </c>
      <c r="B770" s="650" t="s">
        <v>576</v>
      </c>
      <c r="C770" s="650">
        <v>89301312</v>
      </c>
      <c r="D770" s="729" t="s">
        <v>2873</v>
      </c>
      <c r="E770" s="730" t="s">
        <v>1954</v>
      </c>
      <c r="F770" s="650" t="s">
        <v>1932</v>
      </c>
      <c r="G770" s="650" t="s">
        <v>2014</v>
      </c>
      <c r="H770" s="650" t="s">
        <v>577</v>
      </c>
      <c r="I770" s="650" t="s">
        <v>705</v>
      </c>
      <c r="J770" s="650" t="s">
        <v>2015</v>
      </c>
      <c r="K770" s="650" t="s">
        <v>2016</v>
      </c>
      <c r="L770" s="651">
        <v>0</v>
      </c>
      <c r="M770" s="651">
        <v>0</v>
      </c>
      <c r="N770" s="650">
        <v>1</v>
      </c>
      <c r="O770" s="731">
        <v>0.5</v>
      </c>
      <c r="P770" s="651">
        <v>0</v>
      </c>
      <c r="Q770" s="666"/>
      <c r="R770" s="650">
        <v>1</v>
      </c>
      <c r="S770" s="666">
        <v>1</v>
      </c>
      <c r="T770" s="731">
        <v>0.5</v>
      </c>
      <c r="U770" s="689">
        <v>1</v>
      </c>
    </row>
    <row r="771" spans="1:21" ht="14.4" customHeight="1" x14ac:dyDescent="0.3">
      <c r="A771" s="649">
        <v>31</v>
      </c>
      <c r="B771" s="650" t="s">
        <v>576</v>
      </c>
      <c r="C771" s="650">
        <v>89301312</v>
      </c>
      <c r="D771" s="729" t="s">
        <v>2873</v>
      </c>
      <c r="E771" s="730" t="s">
        <v>1954</v>
      </c>
      <c r="F771" s="650" t="s">
        <v>1932</v>
      </c>
      <c r="G771" s="650" t="s">
        <v>1960</v>
      </c>
      <c r="H771" s="650" t="s">
        <v>577</v>
      </c>
      <c r="I771" s="650" t="s">
        <v>1252</v>
      </c>
      <c r="J771" s="650" t="s">
        <v>1253</v>
      </c>
      <c r="K771" s="650" t="s">
        <v>1961</v>
      </c>
      <c r="L771" s="651">
        <v>194.73</v>
      </c>
      <c r="M771" s="651">
        <v>778.92</v>
      </c>
      <c r="N771" s="650">
        <v>4</v>
      </c>
      <c r="O771" s="731">
        <v>1</v>
      </c>
      <c r="P771" s="651">
        <v>778.92</v>
      </c>
      <c r="Q771" s="666">
        <v>1</v>
      </c>
      <c r="R771" s="650">
        <v>4</v>
      </c>
      <c r="S771" s="666">
        <v>1</v>
      </c>
      <c r="T771" s="731">
        <v>1</v>
      </c>
      <c r="U771" s="689">
        <v>1</v>
      </c>
    </row>
    <row r="772" spans="1:21" ht="14.4" customHeight="1" x14ac:dyDescent="0.3">
      <c r="A772" s="649">
        <v>31</v>
      </c>
      <c r="B772" s="650" t="s">
        <v>576</v>
      </c>
      <c r="C772" s="650">
        <v>89301312</v>
      </c>
      <c r="D772" s="729" t="s">
        <v>2873</v>
      </c>
      <c r="E772" s="730" t="s">
        <v>1954</v>
      </c>
      <c r="F772" s="650" t="s">
        <v>1932</v>
      </c>
      <c r="G772" s="650" t="s">
        <v>2727</v>
      </c>
      <c r="H772" s="650" t="s">
        <v>577</v>
      </c>
      <c r="I772" s="650" t="s">
        <v>2728</v>
      </c>
      <c r="J772" s="650" t="s">
        <v>2729</v>
      </c>
      <c r="K772" s="650" t="s">
        <v>2527</v>
      </c>
      <c r="L772" s="651">
        <v>85.49</v>
      </c>
      <c r="M772" s="651">
        <v>170.98</v>
      </c>
      <c r="N772" s="650">
        <v>2</v>
      </c>
      <c r="O772" s="731">
        <v>0.5</v>
      </c>
      <c r="P772" s="651">
        <v>170.98</v>
      </c>
      <c r="Q772" s="666">
        <v>1</v>
      </c>
      <c r="R772" s="650">
        <v>2</v>
      </c>
      <c r="S772" s="666">
        <v>1</v>
      </c>
      <c r="T772" s="731">
        <v>0.5</v>
      </c>
      <c r="U772" s="689">
        <v>1</v>
      </c>
    </row>
    <row r="773" spans="1:21" ht="14.4" customHeight="1" x14ac:dyDescent="0.3">
      <c r="A773" s="649">
        <v>31</v>
      </c>
      <c r="B773" s="650" t="s">
        <v>576</v>
      </c>
      <c r="C773" s="650">
        <v>89301312</v>
      </c>
      <c r="D773" s="729" t="s">
        <v>2873</v>
      </c>
      <c r="E773" s="730" t="s">
        <v>1954</v>
      </c>
      <c r="F773" s="650" t="s">
        <v>1932</v>
      </c>
      <c r="G773" s="650" t="s">
        <v>2154</v>
      </c>
      <c r="H773" s="650" t="s">
        <v>577</v>
      </c>
      <c r="I773" s="650" t="s">
        <v>1484</v>
      </c>
      <c r="J773" s="650" t="s">
        <v>702</v>
      </c>
      <c r="K773" s="650" t="s">
        <v>1485</v>
      </c>
      <c r="L773" s="651">
        <v>53.99</v>
      </c>
      <c r="M773" s="651">
        <v>107.98</v>
      </c>
      <c r="N773" s="650">
        <v>2</v>
      </c>
      <c r="O773" s="731">
        <v>1</v>
      </c>
      <c r="P773" s="651">
        <v>107.98</v>
      </c>
      <c r="Q773" s="666">
        <v>1</v>
      </c>
      <c r="R773" s="650">
        <v>2</v>
      </c>
      <c r="S773" s="666">
        <v>1</v>
      </c>
      <c r="T773" s="731">
        <v>1</v>
      </c>
      <c r="U773" s="689">
        <v>1</v>
      </c>
    </row>
    <row r="774" spans="1:21" ht="14.4" customHeight="1" x14ac:dyDescent="0.3">
      <c r="A774" s="649">
        <v>31</v>
      </c>
      <c r="B774" s="650" t="s">
        <v>576</v>
      </c>
      <c r="C774" s="650">
        <v>89301312</v>
      </c>
      <c r="D774" s="729" t="s">
        <v>2873</v>
      </c>
      <c r="E774" s="730" t="s">
        <v>1954</v>
      </c>
      <c r="F774" s="650" t="s">
        <v>1932</v>
      </c>
      <c r="G774" s="650" t="s">
        <v>2730</v>
      </c>
      <c r="H774" s="650" t="s">
        <v>577</v>
      </c>
      <c r="I774" s="650" t="s">
        <v>2731</v>
      </c>
      <c r="J774" s="650" t="s">
        <v>2732</v>
      </c>
      <c r="K774" s="650" t="s">
        <v>2733</v>
      </c>
      <c r="L774" s="651">
        <v>85.49</v>
      </c>
      <c r="M774" s="651">
        <v>85.49</v>
      </c>
      <c r="N774" s="650">
        <v>1</v>
      </c>
      <c r="O774" s="731">
        <v>0.5</v>
      </c>
      <c r="P774" s="651">
        <v>85.49</v>
      </c>
      <c r="Q774" s="666">
        <v>1</v>
      </c>
      <c r="R774" s="650">
        <v>1</v>
      </c>
      <c r="S774" s="666">
        <v>1</v>
      </c>
      <c r="T774" s="731">
        <v>0.5</v>
      </c>
      <c r="U774" s="689">
        <v>1</v>
      </c>
    </row>
    <row r="775" spans="1:21" ht="14.4" customHeight="1" x14ac:dyDescent="0.3">
      <c r="A775" s="649">
        <v>31</v>
      </c>
      <c r="B775" s="650" t="s">
        <v>576</v>
      </c>
      <c r="C775" s="650">
        <v>89301312</v>
      </c>
      <c r="D775" s="729" t="s">
        <v>2873</v>
      </c>
      <c r="E775" s="730" t="s">
        <v>1954</v>
      </c>
      <c r="F775" s="650" t="s">
        <v>1932</v>
      </c>
      <c r="G775" s="650" t="s">
        <v>2021</v>
      </c>
      <c r="H775" s="650" t="s">
        <v>577</v>
      </c>
      <c r="I775" s="650" t="s">
        <v>2734</v>
      </c>
      <c r="J775" s="650" t="s">
        <v>2735</v>
      </c>
      <c r="K775" s="650" t="s">
        <v>2458</v>
      </c>
      <c r="L775" s="651">
        <v>314.33999999999997</v>
      </c>
      <c r="M775" s="651">
        <v>314.33999999999997</v>
      </c>
      <c r="N775" s="650">
        <v>1</v>
      </c>
      <c r="O775" s="731">
        <v>0.5</v>
      </c>
      <c r="P775" s="651">
        <v>314.33999999999997</v>
      </c>
      <c r="Q775" s="666">
        <v>1</v>
      </c>
      <c r="R775" s="650">
        <v>1</v>
      </c>
      <c r="S775" s="666">
        <v>1</v>
      </c>
      <c r="T775" s="731">
        <v>0.5</v>
      </c>
      <c r="U775" s="689">
        <v>1</v>
      </c>
    </row>
    <row r="776" spans="1:21" ht="14.4" customHeight="1" x14ac:dyDescent="0.3">
      <c r="A776" s="649">
        <v>31</v>
      </c>
      <c r="B776" s="650" t="s">
        <v>576</v>
      </c>
      <c r="C776" s="650">
        <v>89301312</v>
      </c>
      <c r="D776" s="729" t="s">
        <v>2873</v>
      </c>
      <c r="E776" s="730" t="s">
        <v>1954</v>
      </c>
      <c r="F776" s="650" t="s">
        <v>1932</v>
      </c>
      <c r="G776" s="650" t="s">
        <v>2736</v>
      </c>
      <c r="H776" s="650" t="s">
        <v>577</v>
      </c>
      <c r="I776" s="650" t="s">
        <v>2737</v>
      </c>
      <c r="J776" s="650" t="s">
        <v>2738</v>
      </c>
      <c r="K776" s="650" t="s">
        <v>2739</v>
      </c>
      <c r="L776" s="651">
        <v>0</v>
      </c>
      <c r="M776" s="651">
        <v>0</v>
      </c>
      <c r="N776" s="650">
        <v>2</v>
      </c>
      <c r="O776" s="731">
        <v>1</v>
      </c>
      <c r="P776" s="651">
        <v>0</v>
      </c>
      <c r="Q776" s="666"/>
      <c r="R776" s="650">
        <v>2</v>
      </c>
      <c r="S776" s="666">
        <v>1</v>
      </c>
      <c r="T776" s="731">
        <v>1</v>
      </c>
      <c r="U776" s="689">
        <v>1</v>
      </c>
    </row>
    <row r="777" spans="1:21" ht="14.4" customHeight="1" x14ac:dyDescent="0.3">
      <c r="A777" s="649">
        <v>31</v>
      </c>
      <c r="B777" s="650" t="s">
        <v>576</v>
      </c>
      <c r="C777" s="650">
        <v>89301312</v>
      </c>
      <c r="D777" s="729" t="s">
        <v>2873</v>
      </c>
      <c r="E777" s="730" t="s">
        <v>1954</v>
      </c>
      <c r="F777" s="650" t="s">
        <v>1932</v>
      </c>
      <c r="G777" s="650" t="s">
        <v>2511</v>
      </c>
      <c r="H777" s="650" t="s">
        <v>577</v>
      </c>
      <c r="I777" s="650" t="s">
        <v>2740</v>
      </c>
      <c r="J777" s="650" t="s">
        <v>2741</v>
      </c>
      <c r="K777" s="650" t="s">
        <v>2742</v>
      </c>
      <c r="L777" s="651">
        <v>0</v>
      </c>
      <c r="M777" s="651">
        <v>0</v>
      </c>
      <c r="N777" s="650">
        <v>3</v>
      </c>
      <c r="O777" s="731">
        <v>0.5</v>
      </c>
      <c r="P777" s="651">
        <v>0</v>
      </c>
      <c r="Q777" s="666"/>
      <c r="R777" s="650">
        <v>3</v>
      </c>
      <c r="S777" s="666">
        <v>1</v>
      </c>
      <c r="T777" s="731">
        <v>0.5</v>
      </c>
      <c r="U777" s="689">
        <v>1</v>
      </c>
    </row>
    <row r="778" spans="1:21" ht="14.4" customHeight="1" x14ac:dyDescent="0.3">
      <c r="A778" s="649">
        <v>31</v>
      </c>
      <c r="B778" s="650" t="s">
        <v>576</v>
      </c>
      <c r="C778" s="650">
        <v>89301312</v>
      </c>
      <c r="D778" s="729" t="s">
        <v>2873</v>
      </c>
      <c r="E778" s="730" t="s">
        <v>1954</v>
      </c>
      <c r="F778" s="650" t="s">
        <v>1932</v>
      </c>
      <c r="G778" s="650" t="s">
        <v>2743</v>
      </c>
      <c r="H778" s="650" t="s">
        <v>577</v>
      </c>
      <c r="I778" s="650" t="s">
        <v>2744</v>
      </c>
      <c r="J778" s="650" t="s">
        <v>2745</v>
      </c>
      <c r="K778" s="650" t="s">
        <v>2746</v>
      </c>
      <c r="L778" s="651">
        <v>0</v>
      </c>
      <c r="M778" s="651">
        <v>0</v>
      </c>
      <c r="N778" s="650">
        <v>1</v>
      </c>
      <c r="O778" s="731">
        <v>0.5</v>
      </c>
      <c r="P778" s="651">
        <v>0</v>
      </c>
      <c r="Q778" s="666"/>
      <c r="R778" s="650">
        <v>1</v>
      </c>
      <c r="S778" s="666">
        <v>1</v>
      </c>
      <c r="T778" s="731">
        <v>0.5</v>
      </c>
      <c r="U778" s="689">
        <v>1</v>
      </c>
    </row>
    <row r="779" spans="1:21" ht="14.4" customHeight="1" x14ac:dyDescent="0.3">
      <c r="A779" s="649">
        <v>31</v>
      </c>
      <c r="B779" s="650" t="s">
        <v>576</v>
      </c>
      <c r="C779" s="650">
        <v>89301312</v>
      </c>
      <c r="D779" s="729" t="s">
        <v>2873</v>
      </c>
      <c r="E779" s="730" t="s">
        <v>1954</v>
      </c>
      <c r="F779" s="650" t="s">
        <v>1934</v>
      </c>
      <c r="G779" s="650" t="s">
        <v>2042</v>
      </c>
      <c r="H779" s="650" t="s">
        <v>577</v>
      </c>
      <c r="I779" s="650" t="s">
        <v>2046</v>
      </c>
      <c r="J779" s="650" t="s">
        <v>2047</v>
      </c>
      <c r="K779" s="650" t="s">
        <v>2048</v>
      </c>
      <c r="L779" s="651">
        <v>200</v>
      </c>
      <c r="M779" s="651">
        <v>800</v>
      </c>
      <c r="N779" s="650">
        <v>4</v>
      </c>
      <c r="O779" s="731">
        <v>2</v>
      </c>
      <c r="P779" s="651">
        <v>800</v>
      </c>
      <c r="Q779" s="666">
        <v>1</v>
      </c>
      <c r="R779" s="650">
        <v>4</v>
      </c>
      <c r="S779" s="666">
        <v>1</v>
      </c>
      <c r="T779" s="731">
        <v>2</v>
      </c>
      <c r="U779" s="689">
        <v>1</v>
      </c>
    </row>
    <row r="780" spans="1:21" ht="14.4" customHeight="1" x14ac:dyDescent="0.3">
      <c r="A780" s="649">
        <v>31</v>
      </c>
      <c r="B780" s="650" t="s">
        <v>576</v>
      </c>
      <c r="C780" s="650">
        <v>89301312</v>
      </c>
      <c r="D780" s="729" t="s">
        <v>2873</v>
      </c>
      <c r="E780" s="730" t="s">
        <v>1954</v>
      </c>
      <c r="F780" s="650" t="s">
        <v>1934</v>
      </c>
      <c r="G780" s="650" t="s">
        <v>2375</v>
      </c>
      <c r="H780" s="650" t="s">
        <v>577</v>
      </c>
      <c r="I780" s="650" t="s">
        <v>2376</v>
      </c>
      <c r="J780" s="650" t="s">
        <v>2377</v>
      </c>
      <c r="K780" s="650" t="s">
        <v>2378</v>
      </c>
      <c r="L780" s="651">
        <v>553.15</v>
      </c>
      <c r="M780" s="651">
        <v>65271.7</v>
      </c>
      <c r="N780" s="650">
        <v>118</v>
      </c>
      <c r="O780" s="731">
        <v>45</v>
      </c>
      <c r="P780" s="651">
        <v>56421.299999999996</v>
      </c>
      <c r="Q780" s="666">
        <v>0.86440677966101687</v>
      </c>
      <c r="R780" s="650">
        <v>102</v>
      </c>
      <c r="S780" s="666">
        <v>0.86440677966101698</v>
      </c>
      <c r="T780" s="731">
        <v>40</v>
      </c>
      <c r="U780" s="689">
        <v>0.88888888888888884</v>
      </c>
    </row>
    <row r="781" spans="1:21" ht="14.4" customHeight="1" x14ac:dyDescent="0.3">
      <c r="A781" s="649">
        <v>31</v>
      </c>
      <c r="B781" s="650" t="s">
        <v>576</v>
      </c>
      <c r="C781" s="650">
        <v>89301312</v>
      </c>
      <c r="D781" s="729" t="s">
        <v>2873</v>
      </c>
      <c r="E781" s="730" t="s">
        <v>1954</v>
      </c>
      <c r="F781" s="650" t="s">
        <v>1934</v>
      </c>
      <c r="G781" s="650" t="s">
        <v>2049</v>
      </c>
      <c r="H781" s="650" t="s">
        <v>577</v>
      </c>
      <c r="I781" s="650" t="s">
        <v>2050</v>
      </c>
      <c r="J781" s="650" t="s">
        <v>2051</v>
      </c>
      <c r="K781" s="650" t="s">
        <v>2052</v>
      </c>
      <c r="L781" s="651">
        <v>3000</v>
      </c>
      <c r="M781" s="651">
        <v>9000</v>
      </c>
      <c r="N781" s="650">
        <v>3</v>
      </c>
      <c r="O781" s="731">
        <v>3</v>
      </c>
      <c r="P781" s="651">
        <v>9000</v>
      </c>
      <c r="Q781" s="666">
        <v>1</v>
      </c>
      <c r="R781" s="650">
        <v>3</v>
      </c>
      <c r="S781" s="666">
        <v>1</v>
      </c>
      <c r="T781" s="731">
        <v>3</v>
      </c>
      <c r="U781" s="689">
        <v>1</v>
      </c>
    </row>
    <row r="782" spans="1:21" ht="14.4" customHeight="1" x14ac:dyDescent="0.3">
      <c r="A782" s="649">
        <v>31</v>
      </c>
      <c r="B782" s="650" t="s">
        <v>576</v>
      </c>
      <c r="C782" s="650">
        <v>89301312</v>
      </c>
      <c r="D782" s="729" t="s">
        <v>2873</v>
      </c>
      <c r="E782" s="730" t="s">
        <v>1954</v>
      </c>
      <c r="F782" s="650" t="s">
        <v>1934</v>
      </c>
      <c r="G782" s="650" t="s">
        <v>2049</v>
      </c>
      <c r="H782" s="650" t="s">
        <v>577</v>
      </c>
      <c r="I782" s="650" t="s">
        <v>2056</v>
      </c>
      <c r="J782" s="650" t="s">
        <v>2057</v>
      </c>
      <c r="K782" s="650" t="s">
        <v>2058</v>
      </c>
      <c r="L782" s="651">
        <v>492.18</v>
      </c>
      <c r="M782" s="651">
        <v>492.18</v>
      </c>
      <c r="N782" s="650">
        <v>1</v>
      </c>
      <c r="O782" s="731">
        <v>1</v>
      </c>
      <c r="P782" s="651">
        <v>492.18</v>
      </c>
      <c r="Q782" s="666">
        <v>1</v>
      </c>
      <c r="R782" s="650">
        <v>1</v>
      </c>
      <c r="S782" s="666">
        <v>1</v>
      </c>
      <c r="T782" s="731">
        <v>1</v>
      </c>
      <c r="U782" s="689">
        <v>1</v>
      </c>
    </row>
    <row r="783" spans="1:21" ht="14.4" customHeight="1" x14ac:dyDescent="0.3">
      <c r="A783" s="649">
        <v>31</v>
      </c>
      <c r="B783" s="650" t="s">
        <v>576</v>
      </c>
      <c r="C783" s="650">
        <v>89301312</v>
      </c>
      <c r="D783" s="729" t="s">
        <v>2873</v>
      </c>
      <c r="E783" s="730" t="s">
        <v>1954</v>
      </c>
      <c r="F783" s="650" t="s">
        <v>1934</v>
      </c>
      <c r="G783" s="650" t="s">
        <v>2049</v>
      </c>
      <c r="H783" s="650" t="s">
        <v>577</v>
      </c>
      <c r="I783" s="650" t="s">
        <v>2111</v>
      </c>
      <c r="J783" s="650" t="s">
        <v>2112</v>
      </c>
      <c r="K783" s="650" t="s">
        <v>2113</v>
      </c>
      <c r="L783" s="651">
        <v>320.25</v>
      </c>
      <c r="M783" s="651">
        <v>320.25</v>
      </c>
      <c r="N783" s="650">
        <v>1</v>
      </c>
      <c r="O783" s="731">
        <v>1</v>
      </c>
      <c r="P783" s="651">
        <v>320.25</v>
      </c>
      <c r="Q783" s="666">
        <v>1</v>
      </c>
      <c r="R783" s="650">
        <v>1</v>
      </c>
      <c r="S783" s="666">
        <v>1</v>
      </c>
      <c r="T783" s="731">
        <v>1</v>
      </c>
      <c r="U783" s="689">
        <v>1</v>
      </c>
    </row>
    <row r="784" spans="1:21" ht="14.4" customHeight="1" x14ac:dyDescent="0.3">
      <c r="A784" s="649">
        <v>31</v>
      </c>
      <c r="B784" s="650" t="s">
        <v>576</v>
      </c>
      <c r="C784" s="650">
        <v>89301312</v>
      </c>
      <c r="D784" s="729" t="s">
        <v>2873</v>
      </c>
      <c r="E784" s="730" t="s">
        <v>1954</v>
      </c>
      <c r="F784" s="650" t="s">
        <v>1934</v>
      </c>
      <c r="G784" s="650" t="s">
        <v>2049</v>
      </c>
      <c r="H784" s="650" t="s">
        <v>577</v>
      </c>
      <c r="I784" s="650" t="s">
        <v>2114</v>
      </c>
      <c r="J784" s="650" t="s">
        <v>2115</v>
      </c>
      <c r="K784" s="650" t="s">
        <v>2116</v>
      </c>
      <c r="L784" s="651">
        <v>245.43</v>
      </c>
      <c r="M784" s="651">
        <v>490.86</v>
      </c>
      <c r="N784" s="650">
        <v>2</v>
      </c>
      <c r="O784" s="731">
        <v>2</v>
      </c>
      <c r="P784" s="651">
        <v>490.86</v>
      </c>
      <c r="Q784" s="666">
        <v>1</v>
      </c>
      <c r="R784" s="650">
        <v>2</v>
      </c>
      <c r="S784" s="666">
        <v>1</v>
      </c>
      <c r="T784" s="731">
        <v>2</v>
      </c>
      <c r="U784" s="689">
        <v>1</v>
      </c>
    </row>
    <row r="785" spans="1:21" ht="14.4" customHeight="1" x14ac:dyDescent="0.3">
      <c r="A785" s="649">
        <v>31</v>
      </c>
      <c r="B785" s="650" t="s">
        <v>576</v>
      </c>
      <c r="C785" s="650">
        <v>89301312</v>
      </c>
      <c r="D785" s="729" t="s">
        <v>2873</v>
      </c>
      <c r="E785" s="730" t="s">
        <v>1954</v>
      </c>
      <c r="F785" s="650" t="s">
        <v>1934</v>
      </c>
      <c r="G785" s="650" t="s">
        <v>2049</v>
      </c>
      <c r="H785" s="650" t="s">
        <v>577</v>
      </c>
      <c r="I785" s="650" t="s">
        <v>2349</v>
      </c>
      <c r="J785" s="650" t="s">
        <v>2350</v>
      </c>
      <c r="K785" s="650" t="s">
        <v>2351</v>
      </c>
      <c r="L785" s="651">
        <v>1575</v>
      </c>
      <c r="M785" s="651">
        <v>22050</v>
      </c>
      <c r="N785" s="650">
        <v>14</v>
      </c>
      <c r="O785" s="731">
        <v>14</v>
      </c>
      <c r="P785" s="651">
        <v>22050</v>
      </c>
      <c r="Q785" s="666">
        <v>1</v>
      </c>
      <c r="R785" s="650">
        <v>14</v>
      </c>
      <c r="S785" s="666">
        <v>1</v>
      </c>
      <c r="T785" s="731">
        <v>14</v>
      </c>
      <c r="U785" s="689">
        <v>1</v>
      </c>
    </row>
    <row r="786" spans="1:21" ht="14.4" customHeight="1" x14ac:dyDescent="0.3">
      <c r="A786" s="649">
        <v>31</v>
      </c>
      <c r="B786" s="650" t="s">
        <v>576</v>
      </c>
      <c r="C786" s="650">
        <v>89301312</v>
      </c>
      <c r="D786" s="729" t="s">
        <v>2873</v>
      </c>
      <c r="E786" s="730" t="s">
        <v>1954</v>
      </c>
      <c r="F786" s="650" t="s">
        <v>1934</v>
      </c>
      <c r="G786" s="650" t="s">
        <v>2049</v>
      </c>
      <c r="H786" s="650" t="s">
        <v>577</v>
      </c>
      <c r="I786" s="650" t="s">
        <v>2747</v>
      </c>
      <c r="J786" s="650" t="s">
        <v>2748</v>
      </c>
      <c r="K786" s="650" t="s">
        <v>2749</v>
      </c>
      <c r="L786" s="651">
        <v>400</v>
      </c>
      <c r="M786" s="651">
        <v>800</v>
      </c>
      <c r="N786" s="650">
        <v>2</v>
      </c>
      <c r="O786" s="731">
        <v>2</v>
      </c>
      <c r="P786" s="651">
        <v>400</v>
      </c>
      <c r="Q786" s="666">
        <v>0.5</v>
      </c>
      <c r="R786" s="650">
        <v>1</v>
      </c>
      <c r="S786" s="666">
        <v>0.5</v>
      </c>
      <c r="T786" s="731">
        <v>1</v>
      </c>
      <c r="U786" s="689">
        <v>0.5</v>
      </c>
    </row>
    <row r="787" spans="1:21" ht="14.4" customHeight="1" x14ac:dyDescent="0.3">
      <c r="A787" s="649">
        <v>31</v>
      </c>
      <c r="B787" s="650" t="s">
        <v>576</v>
      </c>
      <c r="C787" s="650">
        <v>89301312</v>
      </c>
      <c r="D787" s="729" t="s">
        <v>2873</v>
      </c>
      <c r="E787" s="730" t="s">
        <v>1954</v>
      </c>
      <c r="F787" s="650" t="s">
        <v>1934</v>
      </c>
      <c r="G787" s="650" t="s">
        <v>2049</v>
      </c>
      <c r="H787" s="650" t="s">
        <v>577</v>
      </c>
      <c r="I787" s="650" t="s">
        <v>2064</v>
      </c>
      <c r="J787" s="650" t="s">
        <v>2065</v>
      </c>
      <c r="K787" s="650" t="s">
        <v>2066</v>
      </c>
      <c r="L787" s="651">
        <v>971.25</v>
      </c>
      <c r="M787" s="651">
        <v>3885</v>
      </c>
      <c r="N787" s="650">
        <v>4</v>
      </c>
      <c r="O787" s="731">
        <v>4</v>
      </c>
      <c r="P787" s="651">
        <v>3885</v>
      </c>
      <c r="Q787" s="666">
        <v>1</v>
      </c>
      <c r="R787" s="650">
        <v>4</v>
      </c>
      <c r="S787" s="666">
        <v>1</v>
      </c>
      <c r="T787" s="731">
        <v>4</v>
      </c>
      <c r="U787" s="689">
        <v>1</v>
      </c>
    </row>
    <row r="788" spans="1:21" ht="14.4" customHeight="1" x14ac:dyDescent="0.3">
      <c r="A788" s="649">
        <v>31</v>
      </c>
      <c r="B788" s="650" t="s">
        <v>576</v>
      </c>
      <c r="C788" s="650">
        <v>89301312</v>
      </c>
      <c r="D788" s="729" t="s">
        <v>2873</v>
      </c>
      <c r="E788" s="730" t="s">
        <v>1954</v>
      </c>
      <c r="F788" s="650" t="s">
        <v>1934</v>
      </c>
      <c r="G788" s="650" t="s">
        <v>2049</v>
      </c>
      <c r="H788" s="650" t="s">
        <v>577</v>
      </c>
      <c r="I788" s="650" t="s">
        <v>2090</v>
      </c>
      <c r="J788" s="650" t="s">
        <v>2091</v>
      </c>
      <c r="K788" s="650" t="s">
        <v>2092</v>
      </c>
      <c r="L788" s="651">
        <v>2010.55</v>
      </c>
      <c r="M788" s="651">
        <v>2010.55</v>
      </c>
      <c r="N788" s="650">
        <v>1</v>
      </c>
      <c r="O788" s="731">
        <v>1</v>
      </c>
      <c r="P788" s="651">
        <v>2010.55</v>
      </c>
      <c r="Q788" s="666">
        <v>1</v>
      </c>
      <c r="R788" s="650">
        <v>1</v>
      </c>
      <c r="S788" s="666">
        <v>1</v>
      </c>
      <c r="T788" s="731">
        <v>1</v>
      </c>
      <c r="U788" s="689">
        <v>1</v>
      </c>
    </row>
    <row r="789" spans="1:21" ht="14.4" customHeight="1" x14ac:dyDescent="0.3">
      <c r="A789" s="649">
        <v>31</v>
      </c>
      <c r="B789" s="650" t="s">
        <v>576</v>
      </c>
      <c r="C789" s="650">
        <v>89301312</v>
      </c>
      <c r="D789" s="729" t="s">
        <v>2873</v>
      </c>
      <c r="E789" s="730" t="s">
        <v>1954</v>
      </c>
      <c r="F789" s="650" t="s">
        <v>1934</v>
      </c>
      <c r="G789" s="650" t="s">
        <v>2049</v>
      </c>
      <c r="H789" s="650" t="s">
        <v>577</v>
      </c>
      <c r="I789" s="650" t="s">
        <v>2473</v>
      </c>
      <c r="J789" s="650" t="s">
        <v>2474</v>
      </c>
      <c r="K789" s="650" t="s">
        <v>2475</v>
      </c>
      <c r="L789" s="651">
        <v>1000</v>
      </c>
      <c r="M789" s="651">
        <v>1000</v>
      </c>
      <c r="N789" s="650">
        <v>1</v>
      </c>
      <c r="O789" s="731">
        <v>1</v>
      </c>
      <c r="P789" s="651"/>
      <c r="Q789" s="666">
        <v>0</v>
      </c>
      <c r="R789" s="650"/>
      <c r="S789" s="666">
        <v>0</v>
      </c>
      <c r="T789" s="731"/>
      <c r="U789" s="689">
        <v>0</v>
      </c>
    </row>
    <row r="790" spans="1:21" ht="14.4" customHeight="1" x14ac:dyDescent="0.3">
      <c r="A790" s="649">
        <v>31</v>
      </c>
      <c r="B790" s="650" t="s">
        <v>576</v>
      </c>
      <c r="C790" s="650">
        <v>89301312</v>
      </c>
      <c r="D790" s="729" t="s">
        <v>2873</v>
      </c>
      <c r="E790" s="730" t="s">
        <v>1954</v>
      </c>
      <c r="F790" s="650" t="s">
        <v>1934</v>
      </c>
      <c r="G790" s="650" t="s">
        <v>2049</v>
      </c>
      <c r="H790" s="650" t="s">
        <v>577</v>
      </c>
      <c r="I790" s="650" t="s">
        <v>2354</v>
      </c>
      <c r="J790" s="650" t="s">
        <v>2355</v>
      </c>
      <c r="K790" s="650" t="s">
        <v>2356</v>
      </c>
      <c r="L790" s="651">
        <v>680.11</v>
      </c>
      <c r="M790" s="651">
        <v>680.11</v>
      </c>
      <c r="N790" s="650">
        <v>1</v>
      </c>
      <c r="O790" s="731">
        <v>1</v>
      </c>
      <c r="P790" s="651"/>
      <c r="Q790" s="666">
        <v>0</v>
      </c>
      <c r="R790" s="650"/>
      <c r="S790" s="666">
        <v>0</v>
      </c>
      <c r="T790" s="731"/>
      <c r="U790" s="689">
        <v>0</v>
      </c>
    </row>
    <row r="791" spans="1:21" ht="14.4" customHeight="1" x14ac:dyDescent="0.3">
      <c r="A791" s="649">
        <v>31</v>
      </c>
      <c r="B791" s="650" t="s">
        <v>576</v>
      </c>
      <c r="C791" s="650">
        <v>89301312</v>
      </c>
      <c r="D791" s="729" t="s">
        <v>2873</v>
      </c>
      <c r="E791" s="730" t="s">
        <v>1954</v>
      </c>
      <c r="F791" s="650" t="s">
        <v>1934</v>
      </c>
      <c r="G791" s="650" t="s">
        <v>2049</v>
      </c>
      <c r="H791" s="650" t="s">
        <v>577</v>
      </c>
      <c r="I791" s="650" t="s">
        <v>2572</v>
      </c>
      <c r="J791" s="650" t="s">
        <v>2573</v>
      </c>
      <c r="K791" s="650" t="s">
        <v>2574</v>
      </c>
      <c r="L791" s="651">
        <v>600</v>
      </c>
      <c r="M791" s="651">
        <v>600</v>
      </c>
      <c r="N791" s="650">
        <v>1</v>
      </c>
      <c r="O791" s="731">
        <v>1</v>
      </c>
      <c r="P791" s="651">
        <v>600</v>
      </c>
      <c r="Q791" s="666">
        <v>1</v>
      </c>
      <c r="R791" s="650">
        <v>1</v>
      </c>
      <c r="S791" s="666">
        <v>1</v>
      </c>
      <c r="T791" s="731">
        <v>1</v>
      </c>
      <c r="U791" s="689">
        <v>1</v>
      </c>
    </row>
    <row r="792" spans="1:21" ht="14.4" customHeight="1" x14ac:dyDescent="0.3">
      <c r="A792" s="649">
        <v>31</v>
      </c>
      <c r="B792" s="650" t="s">
        <v>576</v>
      </c>
      <c r="C792" s="650">
        <v>89301312</v>
      </c>
      <c r="D792" s="729" t="s">
        <v>2873</v>
      </c>
      <c r="E792" s="730" t="s">
        <v>1954</v>
      </c>
      <c r="F792" s="650" t="s">
        <v>1934</v>
      </c>
      <c r="G792" s="650" t="s">
        <v>2049</v>
      </c>
      <c r="H792" s="650" t="s">
        <v>577</v>
      </c>
      <c r="I792" s="650" t="s">
        <v>2357</v>
      </c>
      <c r="J792" s="650" t="s">
        <v>2358</v>
      </c>
      <c r="K792" s="650" t="s">
        <v>2359</v>
      </c>
      <c r="L792" s="651">
        <v>750</v>
      </c>
      <c r="M792" s="651">
        <v>750</v>
      </c>
      <c r="N792" s="650">
        <v>1</v>
      </c>
      <c r="O792" s="731">
        <v>1</v>
      </c>
      <c r="P792" s="651"/>
      <c r="Q792" s="666">
        <v>0</v>
      </c>
      <c r="R792" s="650"/>
      <c r="S792" s="666">
        <v>0</v>
      </c>
      <c r="T792" s="731"/>
      <c r="U792" s="689">
        <v>0</v>
      </c>
    </row>
    <row r="793" spans="1:21" ht="14.4" customHeight="1" x14ac:dyDescent="0.3">
      <c r="A793" s="649">
        <v>31</v>
      </c>
      <c r="B793" s="650" t="s">
        <v>576</v>
      </c>
      <c r="C793" s="650">
        <v>89301312</v>
      </c>
      <c r="D793" s="729" t="s">
        <v>2873</v>
      </c>
      <c r="E793" s="730" t="s">
        <v>1954</v>
      </c>
      <c r="F793" s="650" t="s">
        <v>1934</v>
      </c>
      <c r="G793" s="650" t="s">
        <v>2049</v>
      </c>
      <c r="H793" s="650" t="s">
        <v>577</v>
      </c>
      <c r="I793" s="650" t="s">
        <v>2750</v>
      </c>
      <c r="J793" s="650" t="s">
        <v>2751</v>
      </c>
      <c r="K793" s="650"/>
      <c r="L793" s="651">
        <v>600</v>
      </c>
      <c r="M793" s="651">
        <v>600</v>
      </c>
      <c r="N793" s="650">
        <v>1</v>
      </c>
      <c r="O793" s="731">
        <v>1</v>
      </c>
      <c r="P793" s="651">
        <v>600</v>
      </c>
      <c r="Q793" s="666">
        <v>1</v>
      </c>
      <c r="R793" s="650">
        <v>1</v>
      </c>
      <c r="S793" s="666">
        <v>1</v>
      </c>
      <c r="T793" s="731">
        <v>1</v>
      </c>
      <c r="U793" s="689">
        <v>1</v>
      </c>
    </row>
    <row r="794" spans="1:21" ht="14.4" customHeight="1" x14ac:dyDescent="0.3">
      <c r="A794" s="649">
        <v>31</v>
      </c>
      <c r="B794" s="650" t="s">
        <v>576</v>
      </c>
      <c r="C794" s="650">
        <v>89301312</v>
      </c>
      <c r="D794" s="729" t="s">
        <v>2873</v>
      </c>
      <c r="E794" s="730" t="s">
        <v>1954</v>
      </c>
      <c r="F794" s="650" t="s">
        <v>1934</v>
      </c>
      <c r="G794" s="650" t="s">
        <v>2049</v>
      </c>
      <c r="H794" s="650" t="s">
        <v>577</v>
      </c>
      <c r="I794" s="650" t="s">
        <v>2644</v>
      </c>
      <c r="J794" s="650" t="s">
        <v>2645</v>
      </c>
      <c r="K794" s="650" t="s">
        <v>2646</v>
      </c>
      <c r="L794" s="651">
        <v>600</v>
      </c>
      <c r="M794" s="651">
        <v>600</v>
      </c>
      <c r="N794" s="650">
        <v>1</v>
      </c>
      <c r="O794" s="731">
        <v>1</v>
      </c>
      <c r="P794" s="651">
        <v>600</v>
      </c>
      <c r="Q794" s="666">
        <v>1</v>
      </c>
      <c r="R794" s="650">
        <v>1</v>
      </c>
      <c r="S794" s="666">
        <v>1</v>
      </c>
      <c r="T794" s="731">
        <v>1</v>
      </c>
      <c r="U794" s="689">
        <v>1</v>
      </c>
    </row>
    <row r="795" spans="1:21" ht="14.4" customHeight="1" x14ac:dyDescent="0.3">
      <c r="A795" s="649">
        <v>31</v>
      </c>
      <c r="B795" s="650" t="s">
        <v>576</v>
      </c>
      <c r="C795" s="650">
        <v>89301312</v>
      </c>
      <c r="D795" s="729" t="s">
        <v>2873</v>
      </c>
      <c r="E795" s="730" t="s">
        <v>1954</v>
      </c>
      <c r="F795" s="650" t="s">
        <v>1934</v>
      </c>
      <c r="G795" s="650" t="s">
        <v>2049</v>
      </c>
      <c r="H795" s="650" t="s">
        <v>577</v>
      </c>
      <c r="I795" s="650" t="s">
        <v>2752</v>
      </c>
      <c r="J795" s="650" t="s">
        <v>2753</v>
      </c>
      <c r="K795" s="650" t="s">
        <v>2754</v>
      </c>
      <c r="L795" s="651">
        <v>200</v>
      </c>
      <c r="M795" s="651">
        <v>200</v>
      </c>
      <c r="N795" s="650">
        <v>1</v>
      </c>
      <c r="O795" s="731">
        <v>1</v>
      </c>
      <c r="P795" s="651">
        <v>200</v>
      </c>
      <c r="Q795" s="666">
        <v>1</v>
      </c>
      <c r="R795" s="650">
        <v>1</v>
      </c>
      <c r="S795" s="666">
        <v>1</v>
      </c>
      <c r="T795" s="731">
        <v>1</v>
      </c>
      <c r="U795" s="689">
        <v>1</v>
      </c>
    </row>
    <row r="796" spans="1:21" ht="14.4" customHeight="1" x14ac:dyDescent="0.3">
      <c r="A796" s="649">
        <v>31</v>
      </c>
      <c r="B796" s="650" t="s">
        <v>576</v>
      </c>
      <c r="C796" s="650">
        <v>89301312</v>
      </c>
      <c r="D796" s="729" t="s">
        <v>2873</v>
      </c>
      <c r="E796" s="730" t="s">
        <v>1954</v>
      </c>
      <c r="F796" s="650" t="s">
        <v>1934</v>
      </c>
      <c r="G796" s="650" t="s">
        <v>2049</v>
      </c>
      <c r="H796" s="650" t="s">
        <v>577</v>
      </c>
      <c r="I796" s="650" t="s">
        <v>2755</v>
      </c>
      <c r="J796" s="650" t="s">
        <v>2756</v>
      </c>
      <c r="K796" s="650" t="s">
        <v>2757</v>
      </c>
      <c r="L796" s="651">
        <v>3200</v>
      </c>
      <c r="M796" s="651">
        <v>3200</v>
      </c>
      <c r="N796" s="650">
        <v>1</v>
      </c>
      <c r="O796" s="731">
        <v>1</v>
      </c>
      <c r="P796" s="651">
        <v>3200</v>
      </c>
      <c r="Q796" s="666">
        <v>1</v>
      </c>
      <c r="R796" s="650">
        <v>1</v>
      </c>
      <c r="S796" s="666">
        <v>1</v>
      </c>
      <c r="T796" s="731">
        <v>1</v>
      </c>
      <c r="U796" s="689">
        <v>1</v>
      </c>
    </row>
    <row r="797" spans="1:21" ht="14.4" customHeight="1" x14ac:dyDescent="0.3">
      <c r="A797" s="649">
        <v>31</v>
      </c>
      <c r="B797" s="650" t="s">
        <v>576</v>
      </c>
      <c r="C797" s="650">
        <v>89301312</v>
      </c>
      <c r="D797" s="729" t="s">
        <v>2873</v>
      </c>
      <c r="E797" s="730" t="s">
        <v>1954</v>
      </c>
      <c r="F797" s="650" t="s">
        <v>1934</v>
      </c>
      <c r="G797" s="650" t="s">
        <v>2247</v>
      </c>
      <c r="H797" s="650" t="s">
        <v>577</v>
      </c>
      <c r="I797" s="650" t="s">
        <v>2650</v>
      </c>
      <c r="J797" s="650" t="s">
        <v>2651</v>
      </c>
      <c r="K797" s="650" t="s">
        <v>2652</v>
      </c>
      <c r="L797" s="651">
        <v>0</v>
      </c>
      <c r="M797" s="651">
        <v>0</v>
      </c>
      <c r="N797" s="650">
        <v>1</v>
      </c>
      <c r="O797" s="731">
        <v>1</v>
      </c>
      <c r="P797" s="651"/>
      <c r="Q797" s="666"/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31</v>
      </c>
      <c r="B798" s="650" t="s">
        <v>576</v>
      </c>
      <c r="C798" s="650">
        <v>89301312</v>
      </c>
      <c r="D798" s="729" t="s">
        <v>2873</v>
      </c>
      <c r="E798" s="730" t="s">
        <v>1954</v>
      </c>
      <c r="F798" s="650" t="s">
        <v>1934</v>
      </c>
      <c r="G798" s="650" t="s">
        <v>2758</v>
      </c>
      <c r="H798" s="650" t="s">
        <v>577</v>
      </c>
      <c r="I798" s="650" t="s">
        <v>2759</v>
      </c>
      <c r="J798" s="650" t="s">
        <v>2760</v>
      </c>
      <c r="K798" s="650" t="s">
        <v>2761</v>
      </c>
      <c r="L798" s="651">
        <v>377</v>
      </c>
      <c r="M798" s="651">
        <v>3393</v>
      </c>
      <c r="N798" s="650">
        <v>9</v>
      </c>
      <c r="O798" s="731">
        <v>1</v>
      </c>
      <c r="P798" s="651">
        <v>3393</v>
      </c>
      <c r="Q798" s="666">
        <v>1</v>
      </c>
      <c r="R798" s="650">
        <v>9</v>
      </c>
      <c r="S798" s="666">
        <v>1</v>
      </c>
      <c r="T798" s="731">
        <v>1</v>
      </c>
      <c r="U798" s="689">
        <v>1</v>
      </c>
    </row>
    <row r="799" spans="1:21" ht="14.4" customHeight="1" x14ac:dyDescent="0.3">
      <c r="A799" s="649">
        <v>31</v>
      </c>
      <c r="B799" s="650" t="s">
        <v>576</v>
      </c>
      <c r="C799" s="650">
        <v>89301312</v>
      </c>
      <c r="D799" s="729" t="s">
        <v>2873</v>
      </c>
      <c r="E799" s="730" t="s">
        <v>1955</v>
      </c>
      <c r="F799" s="650" t="s">
        <v>1932</v>
      </c>
      <c r="G799" s="650" t="s">
        <v>1965</v>
      </c>
      <c r="H799" s="650" t="s">
        <v>577</v>
      </c>
      <c r="I799" s="650" t="s">
        <v>1240</v>
      </c>
      <c r="J799" s="650" t="s">
        <v>1855</v>
      </c>
      <c r="K799" s="650" t="s">
        <v>1856</v>
      </c>
      <c r="L799" s="651">
        <v>156.86000000000001</v>
      </c>
      <c r="M799" s="651">
        <v>156.86000000000001</v>
      </c>
      <c r="N799" s="650">
        <v>1</v>
      </c>
      <c r="O799" s="731">
        <v>1</v>
      </c>
      <c r="P799" s="651">
        <v>156.86000000000001</v>
      </c>
      <c r="Q799" s="666">
        <v>1</v>
      </c>
      <c r="R799" s="650">
        <v>1</v>
      </c>
      <c r="S799" s="666">
        <v>1</v>
      </c>
      <c r="T799" s="731">
        <v>1</v>
      </c>
      <c r="U799" s="689">
        <v>1</v>
      </c>
    </row>
    <row r="800" spans="1:21" ht="14.4" customHeight="1" x14ac:dyDescent="0.3">
      <c r="A800" s="649">
        <v>31</v>
      </c>
      <c r="B800" s="650" t="s">
        <v>576</v>
      </c>
      <c r="C800" s="650">
        <v>89301312</v>
      </c>
      <c r="D800" s="729" t="s">
        <v>2873</v>
      </c>
      <c r="E800" s="730" t="s">
        <v>1955</v>
      </c>
      <c r="F800" s="650" t="s">
        <v>1932</v>
      </c>
      <c r="G800" s="650" t="s">
        <v>1991</v>
      </c>
      <c r="H800" s="650" t="s">
        <v>1100</v>
      </c>
      <c r="I800" s="650" t="s">
        <v>1323</v>
      </c>
      <c r="J800" s="650" t="s">
        <v>1324</v>
      </c>
      <c r="K800" s="650" t="s">
        <v>1325</v>
      </c>
      <c r="L800" s="651">
        <v>154.01</v>
      </c>
      <c r="M800" s="651">
        <v>308.02</v>
      </c>
      <c r="N800" s="650">
        <v>2</v>
      </c>
      <c r="O800" s="731">
        <v>1</v>
      </c>
      <c r="P800" s="651">
        <v>308.02</v>
      </c>
      <c r="Q800" s="666">
        <v>1</v>
      </c>
      <c r="R800" s="650">
        <v>2</v>
      </c>
      <c r="S800" s="666">
        <v>1</v>
      </c>
      <c r="T800" s="731">
        <v>1</v>
      </c>
      <c r="U800" s="689">
        <v>1</v>
      </c>
    </row>
    <row r="801" spans="1:21" ht="14.4" customHeight="1" x14ac:dyDescent="0.3">
      <c r="A801" s="649">
        <v>31</v>
      </c>
      <c r="B801" s="650" t="s">
        <v>576</v>
      </c>
      <c r="C801" s="650">
        <v>89301312</v>
      </c>
      <c r="D801" s="729" t="s">
        <v>2873</v>
      </c>
      <c r="E801" s="730" t="s">
        <v>1955</v>
      </c>
      <c r="F801" s="650" t="s">
        <v>1932</v>
      </c>
      <c r="G801" s="650" t="s">
        <v>1959</v>
      </c>
      <c r="H801" s="650" t="s">
        <v>1100</v>
      </c>
      <c r="I801" s="650" t="s">
        <v>1195</v>
      </c>
      <c r="J801" s="650" t="s">
        <v>1192</v>
      </c>
      <c r="K801" s="650" t="s">
        <v>1196</v>
      </c>
      <c r="L801" s="651">
        <v>625.29</v>
      </c>
      <c r="M801" s="651">
        <v>18133.41</v>
      </c>
      <c r="N801" s="650">
        <v>29</v>
      </c>
      <c r="O801" s="731">
        <v>21</v>
      </c>
      <c r="P801" s="651">
        <v>14381.67</v>
      </c>
      <c r="Q801" s="666">
        <v>0.7931034482758621</v>
      </c>
      <c r="R801" s="650">
        <v>23</v>
      </c>
      <c r="S801" s="666">
        <v>0.7931034482758621</v>
      </c>
      <c r="T801" s="731">
        <v>16</v>
      </c>
      <c r="U801" s="689">
        <v>0.76190476190476186</v>
      </c>
    </row>
    <row r="802" spans="1:21" ht="14.4" customHeight="1" x14ac:dyDescent="0.3">
      <c r="A802" s="649">
        <v>31</v>
      </c>
      <c r="B802" s="650" t="s">
        <v>576</v>
      </c>
      <c r="C802" s="650">
        <v>89301312</v>
      </c>
      <c r="D802" s="729" t="s">
        <v>2873</v>
      </c>
      <c r="E802" s="730" t="s">
        <v>1955</v>
      </c>
      <c r="F802" s="650" t="s">
        <v>1932</v>
      </c>
      <c r="G802" s="650" t="s">
        <v>1959</v>
      </c>
      <c r="H802" s="650" t="s">
        <v>1100</v>
      </c>
      <c r="I802" s="650" t="s">
        <v>1638</v>
      </c>
      <c r="J802" s="650" t="s">
        <v>1192</v>
      </c>
      <c r="K802" s="650" t="s">
        <v>1639</v>
      </c>
      <c r="L802" s="651">
        <v>937.93</v>
      </c>
      <c r="M802" s="651">
        <v>3751.72</v>
      </c>
      <c r="N802" s="650">
        <v>4</v>
      </c>
      <c r="O802" s="731">
        <v>3</v>
      </c>
      <c r="P802" s="651">
        <v>2813.79</v>
      </c>
      <c r="Q802" s="666">
        <v>0.75</v>
      </c>
      <c r="R802" s="650">
        <v>3</v>
      </c>
      <c r="S802" s="666">
        <v>0.75</v>
      </c>
      <c r="T802" s="731">
        <v>2</v>
      </c>
      <c r="U802" s="689">
        <v>0.66666666666666663</v>
      </c>
    </row>
    <row r="803" spans="1:21" ht="14.4" customHeight="1" x14ac:dyDescent="0.3">
      <c r="A803" s="649">
        <v>31</v>
      </c>
      <c r="B803" s="650" t="s">
        <v>576</v>
      </c>
      <c r="C803" s="650">
        <v>89301312</v>
      </c>
      <c r="D803" s="729" t="s">
        <v>2873</v>
      </c>
      <c r="E803" s="730" t="s">
        <v>1955</v>
      </c>
      <c r="F803" s="650" t="s">
        <v>1932</v>
      </c>
      <c r="G803" s="650" t="s">
        <v>1997</v>
      </c>
      <c r="H803" s="650" t="s">
        <v>1100</v>
      </c>
      <c r="I803" s="650" t="s">
        <v>1102</v>
      </c>
      <c r="J803" s="650" t="s">
        <v>1103</v>
      </c>
      <c r="K803" s="650" t="s">
        <v>1879</v>
      </c>
      <c r="L803" s="651">
        <v>96.63</v>
      </c>
      <c r="M803" s="651">
        <v>96.63</v>
      </c>
      <c r="N803" s="650">
        <v>1</v>
      </c>
      <c r="O803" s="731">
        <v>1</v>
      </c>
      <c r="P803" s="651">
        <v>96.63</v>
      </c>
      <c r="Q803" s="666">
        <v>1</v>
      </c>
      <c r="R803" s="650">
        <v>1</v>
      </c>
      <c r="S803" s="666">
        <v>1</v>
      </c>
      <c r="T803" s="731">
        <v>1</v>
      </c>
      <c r="U803" s="689">
        <v>1</v>
      </c>
    </row>
    <row r="804" spans="1:21" ht="14.4" customHeight="1" x14ac:dyDescent="0.3">
      <c r="A804" s="649">
        <v>31</v>
      </c>
      <c r="B804" s="650" t="s">
        <v>576</v>
      </c>
      <c r="C804" s="650">
        <v>89301312</v>
      </c>
      <c r="D804" s="729" t="s">
        <v>2873</v>
      </c>
      <c r="E804" s="730" t="s">
        <v>1955</v>
      </c>
      <c r="F804" s="650" t="s">
        <v>1932</v>
      </c>
      <c r="G804" s="650" t="s">
        <v>1997</v>
      </c>
      <c r="H804" s="650" t="s">
        <v>577</v>
      </c>
      <c r="I804" s="650" t="s">
        <v>2310</v>
      </c>
      <c r="J804" s="650" t="s">
        <v>1103</v>
      </c>
      <c r="K804" s="650" t="s">
        <v>2311</v>
      </c>
      <c r="L804" s="651">
        <v>96.63</v>
      </c>
      <c r="M804" s="651">
        <v>289.89</v>
      </c>
      <c r="N804" s="650">
        <v>3</v>
      </c>
      <c r="O804" s="731">
        <v>0.5</v>
      </c>
      <c r="P804" s="651"/>
      <c r="Q804" s="666">
        <v>0</v>
      </c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31</v>
      </c>
      <c r="B805" s="650" t="s">
        <v>576</v>
      </c>
      <c r="C805" s="650">
        <v>89301312</v>
      </c>
      <c r="D805" s="729" t="s">
        <v>2873</v>
      </c>
      <c r="E805" s="730" t="s">
        <v>1955</v>
      </c>
      <c r="F805" s="650" t="s">
        <v>1932</v>
      </c>
      <c r="G805" s="650" t="s">
        <v>2535</v>
      </c>
      <c r="H805" s="650" t="s">
        <v>1100</v>
      </c>
      <c r="I805" s="650" t="s">
        <v>2536</v>
      </c>
      <c r="J805" s="650" t="s">
        <v>2537</v>
      </c>
      <c r="K805" s="650" t="s">
        <v>2538</v>
      </c>
      <c r="L805" s="651">
        <v>69.86</v>
      </c>
      <c r="M805" s="651">
        <v>69.86</v>
      </c>
      <c r="N805" s="650">
        <v>1</v>
      </c>
      <c r="O805" s="731">
        <v>1</v>
      </c>
      <c r="P805" s="651">
        <v>69.86</v>
      </c>
      <c r="Q805" s="666">
        <v>1</v>
      </c>
      <c r="R805" s="650">
        <v>1</v>
      </c>
      <c r="S805" s="666">
        <v>1</v>
      </c>
      <c r="T805" s="731">
        <v>1</v>
      </c>
      <c r="U805" s="689">
        <v>1</v>
      </c>
    </row>
    <row r="806" spans="1:21" ht="14.4" customHeight="1" x14ac:dyDescent="0.3">
      <c r="A806" s="649">
        <v>31</v>
      </c>
      <c r="B806" s="650" t="s">
        <v>576</v>
      </c>
      <c r="C806" s="650">
        <v>89301312</v>
      </c>
      <c r="D806" s="729" t="s">
        <v>2873</v>
      </c>
      <c r="E806" s="730" t="s">
        <v>1955</v>
      </c>
      <c r="F806" s="650" t="s">
        <v>1932</v>
      </c>
      <c r="G806" s="650" t="s">
        <v>2146</v>
      </c>
      <c r="H806" s="650" t="s">
        <v>577</v>
      </c>
      <c r="I806" s="650" t="s">
        <v>2762</v>
      </c>
      <c r="J806" s="650" t="s">
        <v>2763</v>
      </c>
      <c r="K806" s="650" t="s">
        <v>2764</v>
      </c>
      <c r="L806" s="651">
        <v>293.89</v>
      </c>
      <c r="M806" s="651">
        <v>293.89</v>
      </c>
      <c r="N806" s="650">
        <v>1</v>
      </c>
      <c r="O806" s="731">
        <v>0.5</v>
      </c>
      <c r="P806" s="651"/>
      <c r="Q806" s="666">
        <v>0</v>
      </c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31</v>
      </c>
      <c r="B807" s="650" t="s">
        <v>576</v>
      </c>
      <c r="C807" s="650">
        <v>89301312</v>
      </c>
      <c r="D807" s="729" t="s">
        <v>2873</v>
      </c>
      <c r="E807" s="730" t="s">
        <v>1955</v>
      </c>
      <c r="F807" s="650" t="s">
        <v>1932</v>
      </c>
      <c r="G807" s="650" t="s">
        <v>2014</v>
      </c>
      <c r="H807" s="650" t="s">
        <v>577</v>
      </c>
      <c r="I807" s="650" t="s">
        <v>705</v>
      </c>
      <c r="J807" s="650" t="s">
        <v>2015</v>
      </c>
      <c r="K807" s="650" t="s">
        <v>2016</v>
      </c>
      <c r="L807" s="651">
        <v>0</v>
      </c>
      <c r="M807" s="651">
        <v>0</v>
      </c>
      <c r="N807" s="650">
        <v>2</v>
      </c>
      <c r="O807" s="731">
        <v>1</v>
      </c>
      <c r="P807" s="651">
        <v>0</v>
      </c>
      <c r="Q807" s="666"/>
      <c r="R807" s="650">
        <v>2</v>
      </c>
      <c r="S807" s="666">
        <v>1</v>
      </c>
      <c r="T807" s="731">
        <v>1</v>
      </c>
      <c r="U807" s="689">
        <v>1</v>
      </c>
    </row>
    <row r="808" spans="1:21" ht="14.4" customHeight="1" x14ac:dyDescent="0.3">
      <c r="A808" s="649">
        <v>31</v>
      </c>
      <c r="B808" s="650" t="s">
        <v>576</v>
      </c>
      <c r="C808" s="650">
        <v>89301312</v>
      </c>
      <c r="D808" s="729" t="s">
        <v>2873</v>
      </c>
      <c r="E808" s="730" t="s">
        <v>1955</v>
      </c>
      <c r="F808" s="650" t="s">
        <v>1932</v>
      </c>
      <c r="G808" s="650" t="s">
        <v>2322</v>
      </c>
      <c r="H808" s="650" t="s">
        <v>577</v>
      </c>
      <c r="I808" s="650" t="s">
        <v>2323</v>
      </c>
      <c r="J808" s="650" t="s">
        <v>2324</v>
      </c>
      <c r="K808" s="650" t="s">
        <v>2325</v>
      </c>
      <c r="L808" s="651">
        <v>472.71</v>
      </c>
      <c r="M808" s="651">
        <v>472.71</v>
      </c>
      <c r="N808" s="650">
        <v>1</v>
      </c>
      <c r="O808" s="731">
        <v>1</v>
      </c>
      <c r="P808" s="651">
        <v>472.71</v>
      </c>
      <c r="Q808" s="666">
        <v>1</v>
      </c>
      <c r="R808" s="650">
        <v>1</v>
      </c>
      <c r="S808" s="666">
        <v>1</v>
      </c>
      <c r="T808" s="731">
        <v>1</v>
      </c>
      <c r="U808" s="689">
        <v>1</v>
      </c>
    </row>
    <row r="809" spans="1:21" ht="14.4" customHeight="1" x14ac:dyDescent="0.3">
      <c r="A809" s="649">
        <v>31</v>
      </c>
      <c r="B809" s="650" t="s">
        <v>576</v>
      </c>
      <c r="C809" s="650">
        <v>89301312</v>
      </c>
      <c r="D809" s="729" t="s">
        <v>2873</v>
      </c>
      <c r="E809" s="730" t="s">
        <v>1955</v>
      </c>
      <c r="F809" s="650" t="s">
        <v>1932</v>
      </c>
      <c r="G809" s="650" t="s">
        <v>2021</v>
      </c>
      <c r="H809" s="650" t="s">
        <v>1100</v>
      </c>
      <c r="I809" s="650" t="s">
        <v>2025</v>
      </c>
      <c r="J809" s="650" t="s">
        <v>2026</v>
      </c>
      <c r="K809" s="650" t="s">
        <v>2027</v>
      </c>
      <c r="L809" s="651">
        <v>32.74</v>
      </c>
      <c r="M809" s="651">
        <v>65.48</v>
      </c>
      <c r="N809" s="650">
        <v>2</v>
      </c>
      <c r="O809" s="731">
        <v>1</v>
      </c>
      <c r="P809" s="651"/>
      <c r="Q809" s="666">
        <v>0</v>
      </c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31</v>
      </c>
      <c r="B810" s="650" t="s">
        <v>576</v>
      </c>
      <c r="C810" s="650">
        <v>89301312</v>
      </c>
      <c r="D810" s="729" t="s">
        <v>2873</v>
      </c>
      <c r="E810" s="730" t="s">
        <v>1955</v>
      </c>
      <c r="F810" s="650" t="s">
        <v>1932</v>
      </c>
      <c r="G810" s="650" t="s">
        <v>2108</v>
      </c>
      <c r="H810" s="650" t="s">
        <v>577</v>
      </c>
      <c r="I810" s="650" t="s">
        <v>2765</v>
      </c>
      <c r="J810" s="650" t="s">
        <v>2126</v>
      </c>
      <c r="K810" s="650" t="s">
        <v>2638</v>
      </c>
      <c r="L810" s="651">
        <v>0</v>
      </c>
      <c r="M810" s="651">
        <v>0</v>
      </c>
      <c r="N810" s="650">
        <v>1</v>
      </c>
      <c r="O810" s="731">
        <v>1</v>
      </c>
      <c r="P810" s="651"/>
      <c r="Q810" s="666"/>
      <c r="R810" s="650"/>
      <c r="S810" s="666">
        <v>0</v>
      </c>
      <c r="T810" s="731"/>
      <c r="U810" s="689">
        <v>0</v>
      </c>
    </row>
    <row r="811" spans="1:21" ht="14.4" customHeight="1" x14ac:dyDescent="0.3">
      <c r="A811" s="649">
        <v>31</v>
      </c>
      <c r="B811" s="650" t="s">
        <v>576</v>
      </c>
      <c r="C811" s="650">
        <v>89301312</v>
      </c>
      <c r="D811" s="729" t="s">
        <v>2873</v>
      </c>
      <c r="E811" s="730" t="s">
        <v>1955</v>
      </c>
      <c r="F811" s="650" t="s">
        <v>1932</v>
      </c>
      <c r="G811" s="650" t="s">
        <v>2460</v>
      </c>
      <c r="H811" s="650" t="s">
        <v>577</v>
      </c>
      <c r="I811" s="650" t="s">
        <v>2766</v>
      </c>
      <c r="J811" s="650" t="s">
        <v>2767</v>
      </c>
      <c r="K811" s="650" t="s">
        <v>2563</v>
      </c>
      <c r="L811" s="651">
        <v>0</v>
      </c>
      <c r="M811" s="651">
        <v>0</v>
      </c>
      <c r="N811" s="650">
        <v>1</v>
      </c>
      <c r="O811" s="731">
        <v>1</v>
      </c>
      <c r="P811" s="651">
        <v>0</v>
      </c>
      <c r="Q811" s="666"/>
      <c r="R811" s="650">
        <v>1</v>
      </c>
      <c r="S811" s="666">
        <v>1</v>
      </c>
      <c r="T811" s="731">
        <v>1</v>
      </c>
      <c r="U811" s="689">
        <v>1</v>
      </c>
    </row>
    <row r="812" spans="1:21" ht="14.4" customHeight="1" x14ac:dyDescent="0.3">
      <c r="A812" s="649">
        <v>31</v>
      </c>
      <c r="B812" s="650" t="s">
        <v>576</v>
      </c>
      <c r="C812" s="650">
        <v>89301312</v>
      </c>
      <c r="D812" s="729" t="s">
        <v>2873</v>
      </c>
      <c r="E812" s="730" t="s">
        <v>1955</v>
      </c>
      <c r="F812" s="650" t="s">
        <v>1934</v>
      </c>
      <c r="G812" s="650" t="s">
        <v>2038</v>
      </c>
      <c r="H812" s="650" t="s">
        <v>577</v>
      </c>
      <c r="I812" s="650" t="s">
        <v>2336</v>
      </c>
      <c r="J812" s="650" t="s">
        <v>2334</v>
      </c>
      <c r="K812" s="650" t="s">
        <v>2337</v>
      </c>
      <c r="L812" s="651">
        <v>30.99</v>
      </c>
      <c r="M812" s="651">
        <v>123.96</v>
      </c>
      <c r="N812" s="650">
        <v>4</v>
      </c>
      <c r="O812" s="731">
        <v>4</v>
      </c>
      <c r="P812" s="651">
        <v>123.96</v>
      </c>
      <c r="Q812" s="666">
        <v>1</v>
      </c>
      <c r="R812" s="650">
        <v>4</v>
      </c>
      <c r="S812" s="666">
        <v>1</v>
      </c>
      <c r="T812" s="731">
        <v>4</v>
      </c>
      <c r="U812" s="689">
        <v>1</v>
      </c>
    </row>
    <row r="813" spans="1:21" ht="14.4" customHeight="1" x14ac:dyDescent="0.3">
      <c r="A813" s="649">
        <v>31</v>
      </c>
      <c r="B813" s="650" t="s">
        <v>576</v>
      </c>
      <c r="C813" s="650">
        <v>89301312</v>
      </c>
      <c r="D813" s="729" t="s">
        <v>2873</v>
      </c>
      <c r="E813" s="730" t="s">
        <v>1955</v>
      </c>
      <c r="F813" s="650" t="s">
        <v>1934</v>
      </c>
      <c r="G813" s="650" t="s">
        <v>2038</v>
      </c>
      <c r="H813" s="650" t="s">
        <v>577</v>
      </c>
      <c r="I813" s="650" t="s">
        <v>2372</v>
      </c>
      <c r="J813" s="650" t="s">
        <v>2373</v>
      </c>
      <c r="K813" s="650" t="s">
        <v>2374</v>
      </c>
      <c r="L813" s="651">
        <v>26.22</v>
      </c>
      <c r="M813" s="651">
        <v>52.44</v>
      </c>
      <c r="N813" s="650">
        <v>2</v>
      </c>
      <c r="O813" s="731">
        <v>2</v>
      </c>
      <c r="P813" s="651"/>
      <c r="Q813" s="666">
        <v>0</v>
      </c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31</v>
      </c>
      <c r="B814" s="650" t="s">
        <v>576</v>
      </c>
      <c r="C814" s="650">
        <v>89301312</v>
      </c>
      <c r="D814" s="729" t="s">
        <v>2873</v>
      </c>
      <c r="E814" s="730" t="s">
        <v>1955</v>
      </c>
      <c r="F814" s="650" t="s">
        <v>1934</v>
      </c>
      <c r="G814" s="650" t="s">
        <v>2042</v>
      </c>
      <c r="H814" s="650" t="s">
        <v>577</v>
      </c>
      <c r="I814" s="650" t="s">
        <v>2043</v>
      </c>
      <c r="J814" s="650" t="s">
        <v>2044</v>
      </c>
      <c r="K814" s="650" t="s">
        <v>2045</v>
      </c>
      <c r="L814" s="651">
        <v>260</v>
      </c>
      <c r="M814" s="651">
        <v>520</v>
      </c>
      <c r="N814" s="650">
        <v>2</v>
      </c>
      <c r="O814" s="731">
        <v>1</v>
      </c>
      <c r="P814" s="651">
        <v>520</v>
      </c>
      <c r="Q814" s="666">
        <v>1</v>
      </c>
      <c r="R814" s="650">
        <v>2</v>
      </c>
      <c r="S814" s="666">
        <v>1</v>
      </c>
      <c r="T814" s="731">
        <v>1</v>
      </c>
      <c r="U814" s="689">
        <v>1</v>
      </c>
    </row>
    <row r="815" spans="1:21" ht="14.4" customHeight="1" x14ac:dyDescent="0.3">
      <c r="A815" s="649">
        <v>31</v>
      </c>
      <c r="B815" s="650" t="s">
        <v>576</v>
      </c>
      <c r="C815" s="650">
        <v>89301312</v>
      </c>
      <c r="D815" s="729" t="s">
        <v>2873</v>
      </c>
      <c r="E815" s="730" t="s">
        <v>1955</v>
      </c>
      <c r="F815" s="650" t="s">
        <v>1934</v>
      </c>
      <c r="G815" s="650" t="s">
        <v>2042</v>
      </c>
      <c r="H815" s="650" t="s">
        <v>577</v>
      </c>
      <c r="I815" s="650" t="s">
        <v>2046</v>
      </c>
      <c r="J815" s="650" t="s">
        <v>2047</v>
      </c>
      <c r="K815" s="650" t="s">
        <v>2048</v>
      </c>
      <c r="L815" s="651">
        <v>200</v>
      </c>
      <c r="M815" s="651">
        <v>1600</v>
      </c>
      <c r="N815" s="650">
        <v>8</v>
      </c>
      <c r="O815" s="731">
        <v>4</v>
      </c>
      <c r="P815" s="651">
        <v>1600</v>
      </c>
      <c r="Q815" s="666">
        <v>1</v>
      </c>
      <c r="R815" s="650">
        <v>8</v>
      </c>
      <c r="S815" s="666">
        <v>1</v>
      </c>
      <c r="T815" s="731">
        <v>4</v>
      </c>
      <c r="U815" s="689">
        <v>1</v>
      </c>
    </row>
    <row r="816" spans="1:21" ht="14.4" customHeight="1" x14ac:dyDescent="0.3">
      <c r="A816" s="649">
        <v>31</v>
      </c>
      <c r="B816" s="650" t="s">
        <v>576</v>
      </c>
      <c r="C816" s="650">
        <v>89301312</v>
      </c>
      <c r="D816" s="729" t="s">
        <v>2873</v>
      </c>
      <c r="E816" s="730" t="s">
        <v>1955</v>
      </c>
      <c r="F816" s="650" t="s">
        <v>1934</v>
      </c>
      <c r="G816" s="650" t="s">
        <v>2049</v>
      </c>
      <c r="H816" s="650" t="s">
        <v>577</v>
      </c>
      <c r="I816" s="650" t="s">
        <v>2053</v>
      </c>
      <c r="J816" s="650" t="s">
        <v>2054</v>
      </c>
      <c r="K816" s="650" t="s">
        <v>2055</v>
      </c>
      <c r="L816" s="651">
        <v>199.5</v>
      </c>
      <c r="M816" s="651">
        <v>399</v>
      </c>
      <c r="N816" s="650">
        <v>2</v>
      </c>
      <c r="O816" s="731">
        <v>2</v>
      </c>
      <c r="P816" s="651">
        <v>399</v>
      </c>
      <c r="Q816" s="666">
        <v>1</v>
      </c>
      <c r="R816" s="650">
        <v>2</v>
      </c>
      <c r="S816" s="666">
        <v>1</v>
      </c>
      <c r="T816" s="731">
        <v>2</v>
      </c>
      <c r="U816" s="689">
        <v>1</v>
      </c>
    </row>
    <row r="817" spans="1:21" ht="14.4" customHeight="1" x14ac:dyDescent="0.3">
      <c r="A817" s="649">
        <v>31</v>
      </c>
      <c r="B817" s="650" t="s">
        <v>576</v>
      </c>
      <c r="C817" s="650">
        <v>89301312</v>
      </c>
      <c r="D817" s="729" t="s">
        <v>2873</v>
      </c>
      <c r="E817" s="730" t="s">
        <v>1955</v>
      </c>
      <c r="F817" s="650" t="s">
        <v>1934</v>
      </c>
      <c r="G817" s="650" t="s">
        <v>2049</v>
      </c>
      <c r="H817" s="650" t="s">
        <v>577</v>
      </c>
      <c r="I817" s="650" t="s">
        <v>2056</v>
      </c>
      <c r="J817" s="650" t="s">
        <v>2057</v>
      </c>
      <c r="K817" s="650" t="s">
        <v>2058</v>
      </c>
      <c r="L817" s="651">
        <v>492.18</v>
      </c>
      <c r="M817" s="651">
        <v>492.18</v>
      </c>
      <c r="N817" s="650">
        <v>1</v>
      </c>
      <c r="O817" s="731">
        <v>1</v>
      </c>
      <c r="P817" s="651">
        <v>492.18</v>
      </c>
      <c r="Q817" s="666">
        <v>1</v>
      </c>
      <c r="R817" s="650">
        <v>1</v>
      </c>
      <c r="S817" s="666">
        <v>1</v>
      </c>
      <c r="T817" s="731">
        <v>1</v>
      </c>
      <c r="U817" s="689">
        <v>1</v>
      </c>
    </row>
    <row r="818" spans="1:21" ht="14.4" customHeight="1" x14ac:dyDescent="0.3">
      <c r="A818" s="649">
        <v>31</v>
      </c>
      <c r="B818" s="650" t="s">
        <v>576</v>
      </c>
      <c r="C818" s="650">
        <v>89301312</v>
      </c>
      <c r="D818" s="729" t="s">
        <v>2873</v>
      </c>
      <c r="E818" s="730" t="s">
        <v>1955</v>
      </c>
      <c r="F818" s="650" t="s">
        <v>1934</v>
      </c>
      <c r="G818" s="650" t="s">
        <v>2049</v>
      </c>
      <c r="H818" s="650" t="s">
        <v>577</v>
      </c>
      <c r="I818" s="650" t="s">
        <v>2114</v>
      </c>
      <c r="J818" s="650" t="s">
        <v>2115</v>
      </c>
      <c r="K818" s="650" t="s">
        <v>2116</v>
      </c>
      <c r="L818" s="651">
        <v>245.43</v>
      </c>
      <c r="M818" s="651">
        <v>245.43</v>
      </c>
      <c r="N818" s="650">
        <v>1</v>
      </c>
      <c r="O818" s="731">
        <v>1</v>
      </c>
      <c r="P818" s="651">
        <v>245.43</v>
      </c>
      <c r="Q818" s="666">
        <v>1</v>
      </c>
      <c r="R818" s="650">
        <v>1</v>
      </c>
      <c r="S818" s="666">
        <v>1</v>
      </c>
      <c r="T818" s="731">
        <v>1</v>
      </c>
      <c r="U818" s="689">
        <v>1</v>
      </c>
    </row>
    <row r="819" spans="1:21" ht="14.4" customHeight="1" x14ac:dyDescent="0.3">
      <c r="A819" s="649">
        <v>31</v>
      </c>
      <c r="B819" s="650" t="s">
        <v>576</v>
      </c>
      <c r="C819" s="650">
        <v>89301312</v>
      </c>
      <c r="D819" s="729" t="s">
        <v>2873</v>
      </c>
      <c r="E819" s="730" t="s">
        <v>1955</v>
      </c>
      <c r="F819" s="650" t="s">
        <v>1934</v>
      </c>
      <c r="G819" s="650" t="s">
        <v>2049</v>
      </c>
      <c r="H819" s="650" t="s">
        <v>577</v>
      </c>
      <c r="I819" s="650" t="s">
        <v>2349</v>
      </c>
      <c r="J819" s="650" t="s">
        <v>2350</v>
      </c>
      <c r="K819" s="650" t="s">
        <v>2351</v>
      </c>
      <c r="L819" s="651">
        <v>1575</v>
      </c>
      <c r="M819" s="651">
        <v>4725</v>
      </c>
      <c r="N819" s="650">
        <v>3</v>
      </c>
      <c r="O819" s="731">
        <v>3</v>
      </c>
      <c r="P819" s="651">
        <v>4725</v>
      </c>
      <c r="Q819" s="666">
        <v>1</v>
      </c>
      <c r="R819" s="650">
        <v>3</v>
      </c>
      <c r="S819" s="666">
        <v>1</v>
      </c>
      <c r="T819" s="731">
        <v>3</v>
      </c>
      <c r="U819" s="689">
        <v>1</v>
      </c>
    </row>
    <row r="820" spans="1:21" ht="14.4" customHeight="1" x14ac:dyDescent="0.3">
      <c r="A820" s="649">
        <v>31</v>
      </c>
      <c r="B820" s="650" t="s">
        <v>576</v>
      </c>
      <c r="C820" s="650">
        <v>89301312</v>
      </c>
      <c r="D820" s="729" t="s">
        <v>2873</v>
      </c>
      <c r="E820" s="730" t="s">
        <v>1955</v>
      </c>
      <c r="F820" s="650" t="s">
        <v>1934</v>
      </c>
      <c r="G820" s="650" t="s">
        <v>2049</v>
      </c>
      <c r="H820" s="650" t="s">
        <v>577</v>
      </c>
      <c r="I820" s="650" t="s">
        <v>2059</v>
      </c>
      <c r="J820" s="650" t="s">
        <v>2060</v>
      </c>
      <c r="K820" s="650" t="s">
        <v>2061</v>
      </c>
      <c r="L820" s="651">
        <v>750</v>
      </c>
      <c r="M820" s="651">
        <v>2250</v>
      </c>
      <c r="N820" s="650">
        <v>3</v>
      </c>
      <c r="O820" s="731">
        <v>3</v>
      </c>
      <c r="P820" s="651">
        <v>2250</v>
      </c>
      <c r="Q820" s="666">
        <v>1</v>
      </c>
      <c r="R820" s="650">
        <v>3</v>
      </c>
      <c r="S820" s="666">
        <v>1</v>
      </c>
      <c r="T820" s="731">
        <v>3</v>
      </c>
      <c r="U820" s="689">
        <v>1</v>
      </c>
    </row>
    <row r="821" spans="1:21" ht="14.4" customHeight="1" x14ac:dyDescent="0.3">
      <c r="A821" s="649">
        <v>31</v>
      </c>
      <c r="B821" s="650" t="s">
        <v>576</v>
      </c>
      <c r="C821" s="650">
        <v>89301312</v>
      </c>
      <c r="D821" s="729" t="s">
        <v>2873</v>
      </c>
      <c r="E821" s="730" t="s">
        <v>1955</v>
      </c>
      <c r="F821" s="650" t="s">
        <v>1934</v>
      </c>
      <c r="G821" s="650" t="s">
        <v>2049</v>
      </c>
      <c r="H821" s="650" t="s">
        <v>577</v>
      </c>
      <c r="I821" s="650" t="s">
        <v>2064</v>
      </c>
      <c r="J821" s="650" t="s">
        <v>2065</v>
      </c>
      <c r="K821" s="650" t="s">
        <v>2066</v>
      </c>
      <c r="L821" s="651">
        <v>971.25</v>
      </c>
      <c r="M821" s="651">
        <v>3885</v>
      </c>
      <c r="N821" s="650">
        <v>4</v>
      </c>
      <c r="O821" s="731">
        <v>4</v>
      </c>
      <c r="P821" s="651">
        <v>3885</v>
      </c>
      <c r="Q821" s="666">
        <v>1</v>
      </c>
      <c r="R821" s="650">
        <v>4</v>
      </c>
      <c r="S821" s="666">
        <v>1</v>
      </c>
      <c r="T821" s="731">
        <v>4</v>
      </c>
      <c r="U821" s="689">
        <v>1</v>
      </c>
    </row>
    <row r="822" spans="1:21" ht="14.4" customHeight="1" x14ac:dyDescent="0.3">
      <c r="A822" s="649">
        <v>31</v>
      </c>
      <c r="B822" s="650" t="s">
        <v>576</v>
      </c>
      <c r="C822" s="650">
        <v>89301312</v>
      </c>
      <c r="D822" s="729" t="s">
        <v>2873</v>
      </c>
      <c r="E822" s="730" t="s">
        <v>1955</v>
      </c>
      <c r="F822" s="650" t="s">
        <v>1934</v>
      </c>
      <c r="G822" s="650" t="s">
        <v>2049</v>
      </c>
      <c r="H822" s="650" t="s">
        <v>577</v>
      </c>
      <c r="I822" s="650" t="s">
        <v>2168</v>
      </c>
      <c r="J822" s="650" t="s">
        <v>2169</v>
      </c>
      <c r="K822" s="650" t="s">
        <v>2170</v>
      </c>
      <c r="L822" s="651">
        <v>350</v>
      </c>
      <c r="M822" s="651">
        <v>350</v>
      </c>
      <c r="N822" s="650">
        <v>1</v>
      </c>
      <c r="O822" s="731">
        <v>1</v>
      </c>
      <c r="P822" s="651">
        <v>350</v>
      </c>
      <c r="Q822" s="666">
        <v>1</v>
      </c>
      <c r="R822" s="650">
        <v>1</v>
      </c>
      <c r="S822" s="666">
        <v>1</v>
      </c>
      <c r="T822" s="731">
        <v>1</v>
      </c>
      <c r="U822" s="689">
        <v>1</v>
      </c>
    </row>
    <row r="823" spans="1:21" ht="14.4" customHeight="1" x14ac:dyDescent="0.3">
      <c r="A823" s="649">
        <v>31</v>
      </c>
      <c r="B823" s="650" t="s">
        <v>576</v>
      </c>
      <c r="C823" s="650">
        <v>89301312</v>
      </c>
      <c r="D823" s="729" t="s">
        <v>2873</v>
      </c>
      <c r="E823" s="730" t="s">
        <v>1956</v>
      </c>
      <c r="F823" s="650" t="s">
        <v>1932</v>
      </c>
      <c r="G823" s="650" t="s">
        <v>1965</v>
      </c>
      <c r="H823" s="650" t="s">
        <v>577</v>
      </c>
      <c r="I823" s="650" t="s">
        <v>1240</v>
      </c>
      <c r="J823" s="650" t="s">
        <v>1855</v>
      </c>
      <c r="K823" s="650" t="s">
        <v>1856</v>
      </c>
      <c r="L823" s="651">
        <v>333.31</v>
      </c>
      <c r="M823" s="651">
        <v>666.62</v>
      </c>
      <c r="N823" s="650">
        <v>2</v>
      </c>
      <c r="O823" s="731">
        <v>2</v>
      </c>
      <c r="P823" s="651">
        <v>666.62</v>
      </c>
      <c r="Q823" s="666">
        <v>1</v>
      </c>
      <c r="R823" s="650">
        <v>2</v>
      </c>
      <c r="S823" s="666">
        <v>1</v>
      </c>
      <c r="T823" s="731">
        <v>2</v>
      </c>
      <c r="U823" s="689">
        <v>1</v>
      </c>
    </row>
    <row r="824" spans="1:21" ht="14.4" customHeight="1" x14ac:dyDescent="0.3">
      <c r="A824" s="649">
        <v>31</v>
      </c>
      <c r="B824" s="650" t="s">
        <v>576</v>
      </c>
      <c r="C824" s="650">
        <v>89301312</v>
      </c>
      <c r="D824" s="729" t="s">
        <v>2873</v>
      </c>
      <c r="E824" s="730" t="s">
        <v>1956</v>
      </c>
      <c r="F824" s="650" t="s">
        <v>1932</v>
      </c>
      <c r="G824" s="650" t="s">
        <v>1965</v>
      </c>
      <c r="H824" s="650" t="s">
        <v>577</v>
      </c>
      <c r="I824" s="650" t="s">
        <v>1240</v>
      </c>
      <c r="J824" s="650" t="s">
        <v>1855</v>
      </c>
      <c r="K824" s="650" t="s">
        <v>1856</v>
      </c>
      <c r="L824" s="651">
        <v>156.86000000000001</v>
      </c>
      <c r="M824" s="651">
        <v>313.72000000000003</v>
      </c>
      <c r="N824" s="650">
        <v>2</v>
      </c>
      <c r="O824" s="731">
        <v>1.5</v>
      </c>
      <c r="P824" s="651">
        <v>313.72000000000003</v>
      </c>
      <c r="Q824" s="666">
        <v>1</v>
      </c>
      <c r="R824" s="650">
        <v>2</v>
      </c>
      <c r="S824" s="666">
        <v>1</v>
      </c>
      <c r="T824" s="731">
        <v>1.5</v>
      </c>
      <c r="U824" s="689">
        <v>1</v>
      </c>
    </row>
    <row r="825" spans="1:21" ht="14.4" customHeight="1" x14ac:dyDescent="0.3">
      <c r="A825" s="649">
        <v>31</v>
      </c>
      <c r="B825" s="650" t="s">
        <v>576</v>
      </c>
      <c r="C825" s="650">
        <v>89301312</v>
      </c>
      <c r="D825" s="729" t="s">
        <v>2873</v>
      </c>
      <c r="E825" s="730" t="s">
        <v>1956</v>
      </c>
      <c r="F825" s="650" t="s">
        <v>1932</v>
      </c>
      <c r="G825" s="650" t="s">
        <v>1965</v>
      </c>
      <c r="H825" s="650" t="s">
        <v>577</v>
      </c>
      <c r="I825" s="650" t="s">
        <v>2768</v>
      </c>
      <c r="J825" s="650" t="s">
        <v>2769</v>
      </c>
      <c r="K825" s="650" t="s">
        <v>2770</v>
      </c>
      <c r="L825" s="651">
        <v>152.36000000000001</v>
      </c>
      <c r="M825" s="651">
        <v>152.36000000000001</v>
      </c>
      <c r="N825" s="650">
        <v>1</v>
      </c>
      <c r="O825" s="731">
        <v>0.5</v>
      </c>
      <c r="P825" s="651">
        <v>152.36000000000001</v>
      </c>
      <c r="Q825" s="666">
        <v>1</v>
      </c>
      <c r="R825" s="650">
        <v>1</v>
      </c>
      <c r="S825" s="666">
        <v>1</v>
      </c>
      <c r="T825" s="731">
        <v>0.5</v>
      </c>
      <c r="U825" s="689">
        <v>1</v>
      </c>
    </row>
    <row r="826" spans="1:21" ht="14.4" customHeight="1" x14ac:dyDescent="0.3">
      <c r="A826" s="649">
        <v>31</v>
      </c>
      <c r="B826" s="650" t="s">
        <v>576</v>
      </c>
      <c r="C826" s="650">
        <v>89301312</v>
      </c>
      <c r="D826" s="729" t="s">
        <v>2873</v>
      </c>
      <c r="E826" s="730" t="s">
        <v>1956</v>
      </c>
      <c r="F826" s="650" t="s">
        <v>1932</v>
      </c>
      <c r="G826" s="650" t="s">
        <v>2771</v>
      </c>
      <c r="H826" s="650" t="s">
        <v>1100</v>
      </c>
      <c r="I826" s="650" t="s">
        <v>1327</v>
      </c>
      <c r="J826" s="650" t="s">
        <v>1328</v>
      </c>
      <c r="K826" s="650" t="s">
        <v>1329</v>
      </c>
      <c r="L826" s="651">
        <v>222.25</v>
      </c>
      <c r="M826" s="651">
        <v>222.25</v>
      </c>
      <c r="N826" s="650">
        <v>1</v>
      </c>
      <c r="O826" s="731">
        <v>1</v>
      </c>
      <c r="P826" s="651">
        <v>222.25</v>
      </c>
      <c r="Q826" s="666">
        <v>1</v>
      </c>
      <c r="R826" s="650">
        <v>1</v>
      </c>
      <c r="S826" s="666">
        <v>1</v>
      </c>
      <c r="T826" s="731">
        <v>1</v>
      </c>
      <c r="U826" s="689">
        <v>1</v>
      </c>
    </row>
    <row r="827" spans="1:21" ht="14.4" customHeight="1" x14ac:dyDescent="0.3">
      <c r="A827" s="649">
        <v>31</v>
      </c>
      <c r="B827" s="650" t="s">
        <v>576</v>
      </c>
      <c r="C827" s="650">
        <v>89301312</v>
      </c>
      <c r="D827" s="729" t="s">
        <v>2873</v>
      </c>
      <c r="E827" s="730" t="s">
        <v>1956</v>
      </c>
      <c r="F827" s="650" t="s">
        <v>1932</v>
      </c>
      <c r="G827" s="650" t="s">
        <v>2395</v>
      </c>
      <c r="H827" s="650" t="s">
        <v>1100</v>
      </c>
      <c r="I827" s="650" t="s">
        <v>2772</v>
      </c>
      <c r="J827" s="650" t="s">
        <v>1658</v>
      </c>
      <c r="K827" s="650" t="s">
        <v>1185</v>
      </c>
      <c r="L827" s="651">
        <v>118.82</v>
      </c>
      <c r="M827" s="651">
        <v>237.64</v>
      </c>
      <c r="N827" s="650">
        <v>2</v>
      </c>
      <c r="O827" s="731">
        <v>1.5</v>
      </c>
      <c r="P827" s="651">
        <v>237.64</v>
      </c>
      <c r="Q827" s="666">
        <v>1</v>
      </c>
      <c r="R827" s="650">
        <v>2</v>
      </c>
      <c r="S827" s="666">
        <v>1</v>
      </c>
      <c r="T827" s="731">
        <v>1.5</v>
      </c>
      <c r="U827" s="689">
        <v>1</v>
      </c>
    </row>
    <row r="828" spans="1:21" ht="14.4" customHeight="1" x14ac:dyDescent="0.3">
      <c r="A828" s="649">
        <v>31</v>
      </c>
      <c r="B828" s="650" t="s">
        <v>576</v>
      </c>
      <c r="C828" s="650">
        <v>89301312</v>
      </c>
      <c r="D828" s="729" t="s">
        <v>2873</v>
      </c>
      <c r="E828" s="730" t="s">
        <v>1956</v>
      </c>
      <c r="F828" s="650" t="s">
        <v>1932</v>
      </c>
      <c r="G828" s="650" t="s">
        <v>2395</v>
      </c>
      <c r="H828" s="650" t="s">
        <v>1100</v>
      </c>
      <c r="I828" s="650" t="s">
        <v>2773</v>
      </c>
      <c r="J828" s="650" t="s">
        <v>1658</v>
      </c>
      <c r="K828" s="650" t="s">
        <v>2774</v>
      </c>
      <c r="L828" s="651">
        <v>356.47</v>
      </c>
      <c r="M828" s="651">
        <v>356.47</v>
      </c>
      <c r="N828" s="650">
        <v>1</v>
      </c>
      <c r="O828" s="731">
        <v>0.5</v>
      </c>
      <c r="P828" s="651">
        <v>356.47</v>
      </c>
      <c r="Q828" s="666">
        <v>1</v>
      </c>
      <c r="R828" s="650">
        <v>1</v>
      </c>
      <c r="S828" s="666">
        <v>1</v>
      </c>
      <c r="T828" s="731">
        <v>0.5</v>
      </c>
      <c r="U828" s="689">
        <v>1</v>
      </c>
    </row>
    <row r="829" spans="1:21" ht="14.4" customHeight="1" x14ac:dyDescent="0.3">
      <c r="A829" s="649">
        <v>31</v>
      </c>
      <c r="B829" s="650" t="s">
        <v>576</v>
      </c>
      <c r="C829" s="650">
        <v>89301312</v>
      </c>
      <c r="D829" s="729" t="s">
        <v>2873</v>
      </c>
      <c r="E829" s="730" t="s">
        <v>1956</v>
      </c>
      <c r="F829" s="650" t="s">
        <v>1932</v>
      </c>
      <c r="G829" s="650" t="s">
        <v>1972</v>
      </c>
      <c r="H829" s="650" t="s">
        <v>577</v>
      </c>
      <c r="I829" s="650" t="s">
        <v>1973</v>
      </c>
      <c r="J829" s="650" t="s">
        <v>1974</v>
      </c>
      <c r="K829" s="650" t="s">
        <v>1864</v>
      </c>
      <c r="L829" s="651">
        <v>69.86</v>
      </c>
      <c r="M829" s="651">
        <v>419.15999999999997</v>
      </c>
      <c r="N829" s="650">
        <v>6</v>
      </c>
      <c r="O829" s="731">
        <v>1</v>
      </c>
      <c r="P829" s="651">
        <v>419.15999999999997</v>
      </c>
      <c r="Q829" s="666">
        <v>1</v>
      </c>
      <c r="R829" s="650">
        <v>6</v>
      </c>
      <c r="S829" s="666">
        <v>1</v>
      </c>
      <c r="T829" s="731">
        <v>1</v>
      </c>
      <c r="U829" s="689">
        <v>1</v>
      </c>
    </row>
    <row r="830" spans="1:21" ht="14.4" customHeight="1" x14ac:dyDescent="0.3">
      <c r="A830" s="649">
        <v>31</v>
      </c>
      <c r="B830" s="650" t="s">
        <v>576</v>
      </c>
      <c r="C830" s="650">
        <v>89301312</v>
      </c>
      <c r="D830" s="729" t="s">
        <v>2873</v>
      </c>
      <c r="E830" s="730" t="s">
        <v>1956</v>
      </c>
      <c r="F830" s="650" t="s">
        <v>1932</v>
      </c>
      <c r="G830" s="650" t="s">
        <v>1972</v>
      </c>
      <c r="H830" s="650" t="s">
        <v>1100</v>
      </c>
      <c r="I830" s="650" t="s">
        <v>2775</v>
      </c>
      <c r="J830" s="650" t="s">
        <v>2776</v>
      </c>
      <c r="K830" s="650" t="s">
        <v>2101</v>
      </c>
      <c r="L830" s="651">
        <v>52.4</v>
      </c>
      <c r="M830" s="651">
        <v>209.6</v>
      </c>
      <c r="N830" s="650">
        <v>4</v>
      </c>
      <c r="O830" s="731">
        <v>0.5</v>
      </c>
      <c r="P830" s="651">
        <v>209.6</v>
      </c>
      <c r="Q830" s="666">
        <v>1</v>
      </c>
      <c r="R830" s="650">
        <v>4</v>
      </c>
      <c r="S830" s="666">
        <v>1</v>
      </c>
      <c r="T830" s="731">
        <v>0.5</v>
      </c>
      <c r="U830" s="689">
        <v>1</v>
      </c>
    </row>
    <row r="831" spans="1:21" ht="14.4" customHeight="1" x14ac:dyDescent="0.3">
      <c r="A831" s="649">
        <v>31</v>
      </c>
      <c r="B831" s="650" t="s">
        <v>576</v>
      </c>
      <c r="C831" s="650">
        <v>89301312</v>
      </c>
      <c r="D831" s="729" t="s">
        <v>2873</v>
      </c>
      <c r="E831" s="730" t="s">
        <v>1956</v>
      </c>
      <c r="F831" s="650" t="s">
        <v>1932</v>
      </c>
      <c r="G831" s="650" t="s">
        <v>1972</v>
      </c>
      <c r="H831" s="650" t="s">
        <v>1100</v>
      </c>
      <c r="I831" s="650" t="s">
        <v>1313</v>
      </c>
      <c r="J831" s="650" t="s">
        <v>1314</v>
      </c>
      <c r="K831" s="650" t="s">
        <v>1864</v>
      </c>
      <c r="L831" s="651">
        <v>69.86</v>
      </c>
      <c r="M831" s="651">
        <v>279.44</v>
      </c>
      <c r="N831" s="650">
        <v>4</v>
      </c>
      <c r="O831" s="731">
        <v>0.5</v>
      </c>
      <c r="P831" s="651">
        <v>279.44</v>
      </c>
      <c r="Q831" s="666">
        <v>1</v>
      </c>
      <c r="R831" s="650">
        <v>4</v>
      </c>
      <c r="S831" s="666">
        <v>1</v>
      </c>
      <c r="T831" s="731">
        <v>0.5</v>
      </c>
      <c r="U831" s="689">
        <v>1</v>
      </c>
    </row>
    <row r="832" spans="1:21" ht="14.4" customHeight="1" x14ac:dyDescent="0.3">
      <c r="A832" s="649">
        <v>31</v>
      </c>
      <c r="B832" s="650" t="s">
        <v>576</v>
      </c>
      <c r="C832" s="650">
        <v>89301312</v>
      </c>
      <c r="D832" s="729" t="s">
        <v>2873</v>
      </c>
      <c r="E832" s="730" t="s">
        <v>1956</v>
      </c>
      <c r="F832" s="650" t="s">
        <v>1932</v>
      </c>
      <c r="G832" s="650" t="s">
        <v>1972</v>
      </c>
      <c r="H832" s="650" t="s">
        <v>577</v>
      </c>
      <c r="I832" s="650" t="s">
        <v>2099</v>
      </c>
      <c r="J832" s="650" t="s">
        <v>2100</v>
      </c>
      <c r="K832" s="650" t="s">
        <v>2101</v>
      </c>
      <c r="L832" s="651">
        <v>52.4</v>
      </c>
      <c r="M832" s="651">
        <v>366.79999999999995</v>
      </c>
      <c r="N832" s="650">
        <v>7</v>
      </c>
      <c r="O832" s="731">
        <v>2</v>
      </c>
      <c r="P832" s="651">
        <v>366.79999999999995</v>
      </c>
      <c r="Q832" s="666">
        <v>1</v>
      </c>
      <c r="R832" s="650">
        <v>7</v>
      </c>
      <c r="S832" s="666">
        <v>1</v>
      </c>
      <c r="T832" s="731">
        <v>2</v>
      </c>
      <c r="U832" s="689">
        <v>1</v>
      </c>
    </row>
    <row r="833" spans="1:21" ht="14.4" customHeight="1" x14ac:dyDescent="0.3">
      <c r="A833" s="649">
        <v>31</v>
      </c>
      <c r="B833" s="650" t="s">
        <v>576</v>
      </c>
      <c r="C833" s="650">
        <v>89301312</v>
      </c>
      <c r="D833" s="729" t="s">
        <v>2873</v>
      </c>
      <c r="E833" s="730" t="s">
        <v>1956</v>
      </c>
      <c r="F833" s="650" t="s">
        <v>1932</v>
      </c>
      <c r="G833" s="650" t="s">
        <v>2578</v>
      </c>
      <c r="H833" s="650" t="s">
        <v>577</v>
      </c>
      <c r="I833" s="650" t="s">
        <v>2777</v>
      </c>
      <c r="J833" s="650" t="s">
        <v>2580</v>
      </c>
      <c r="K833" s="650" t="s">
        <v>2720</v>
      </c>
      <c r="L833" s="651">
        <v>198.04</v>
      </c>
      <c r="M833" s="651">
        <v>396.08</v>
      </c>
      <c r="N833" s="650">
        <v>2</v>
      </c>
      <c r="O833" s="731">
        <v>1</v>
      </c>
      <c r="P833" s="651"/>
      <c r="Q833" s="666">
        <v>0</v>
      </c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31</v>
      </c>
      <c r="B834" s="650" t="s">
        <v>576</v>
      </c>
      <c r="C834" s="650">
        <v>89301312</v>
      </c>
      <c r="D834" s="729" t="s">
        <v>2873</v>
      </c>
      <c r="E834" s="730" t="s">
        <v>1956</v>
      </c>
      <c r="F834" s="650" t="s">
        <v>1932</v>
      </c>
      <c r="G834" s="650" t="s">
        <v>2578</v>
      </c>
      <c r="H834" s="650" t="s">
        <v>577</v>
      </c>
      <c r="I834" s="650" t="s">
        <v>2778</v>
      </c>
      <c r="J834" s="650" t="s">
        <v>2779</v>
      </c>
      <c r="K834" s="650" t="s">
        <v>2780</v>
      </c>
      <c r="L834" s="651">
        <v>55.1</v>
      </c>
      <c r="M834" s="651">
        <v>110.2</v>
      </c>
      <c r="N834" s="650">
        <v>2</v>
      </c>
      <c r="O834" s="731">
        <v>1</v>
      </c>
      <c r="P834" s="651">
        <v>110.2</v>
      </c>
      <c r="Q834" s="666">
        <v>1</v>
      </c>
      <c r="R834" s="650">
        <v>2</v>
      </c>
      <c r="S834" s="666">
        <v>1</v>
      </c>
      <c r="T834" s="731">
        <v>1</v>
      </c>
      <c r="U834" s="689">
        <v>1</v>
      </c>
    </row>
    <row r="835" spans="1:21" ht="14.4" customHeight="1" x14ac:dyDescent="0.3">
      <c r="A835" s="649">
        <v>31</v>
      </c>
      <c r="B835" s="650" t="s">
        <v>576</v>
      </c>
      <c r="C835" s="650">
        <v>89301312</v>
      </c>
      <c r="D835" s="729" t="s">
        <v>2873</v>
      </c>
      <c r="E835" s="730" t="s">
        <v>1956</v>
      </c>
      <c r="F835" s="650" t="s">
        <v>1932</v>
      </c>
      <c r="G835" s="650" t="s">
        <v>1977</v>
      </c>
      <c r="H835" s="650" t="s">
        <v>577</v>
      </c>
      <c r="I835" s="650" t="s">
        <v>2781</v>
      </c>
      <c r="J835" s="650" t="s">
        <v>1605</v>
      </c>
      <c r="K835" s="650" t="s">
        <v>2486</v>
      </c>
      <c r="L835" s="651">
        <v>0</v>
      </c>
      <c r="M835" s="651">
        <v>0</v>
      </c>
      <c r="N835" s="650">
        <v>1</v>
      </c>
      <c r="O835" s="731">
        <v>1</v>
      </c>
      <c r="P835" s="651">
        <v>0</v>
      </c>
      <c r="Q835" s="666"/>
      <c r="R835" s="650">
        <v>1</v>
      </c>
      <c r="S835" s="666">
        <v>1</v>
      </c>
      <c r="T835" s="731">
        <v>1</v>
      </c>
      <c r="U835" s="689">
        <v>1</v>
      </c>
    </row>
    <row r="836" spans="1:21" ht="14.4" customHeight="1" x14ac:dyDescent="0.3">
      <c r="A836" s="649">
        <v>31</v>
      </c>
      <c r="B836" s="650" t="s">
        <v>576</v>
      </c>
      <c r="C836" s="650">
        <v>89301312</v>
      </c>
      <c r="D836" s="729" t="s">
        <v>2873</v>
      </c>
      <c r="E836" s="730" t="s">
        <v>1956</v>
      </c>
      <c r="F836" s="650" t="s">
        <v>1932</v>
      </c>
      <c r="G836" s="650" t="s">
        <v>1977</v>
      </c>
      <c r="H836" s="650" t="s">
        <v>577</v>
      </c>
      <c r="I836" s="650" t="s">
        <v>2782</v>
      </c>
      <c r="J836" s="650" t="s">
        <v>2783</v>
      </c>
      <c r="K836" s="650" t="s">
        <v>2784</v>
      </c>
      <c r="L836" s="651">
        <v>0</v>
      </c>
      <c r="M836" s="651">
        <v>0</v>
      </c>
      <c r="N836" s="650">
        <v>1</v>
      </c>
      <c r="O836" s="731">
        <v>1</v>
      </c>
      <c r="P836" s="651">
        <v>0</v>
      </c>
      <c r="Q836" s="666"/>
      <c r="R836" s="650">
        <v>1</v>
      </c>
      <c r="S836" s="666">
        <v>1</v>
      </c>
      <c r="T836" s="731">
        <v>1</v>
      </c>
      <c r="U836" s="689">
        <v>1</v>
      </c>
    </row>
    <row r="837" spans="1:21" ht="14.4" customHeight="1" x14ac:dyDescent="0.3">
      <c r="A837" s="649">
        <v>31</v>
      </c>
      <c r="B837" s="650" t="s">
        <v>576</v>
      </c>
      <c r="C837" s="650">
        <v>89301312</v>
      </c>
      <c r="D837" s="729" t="s">
        <v>2873</v>
      </c>
      <c r="E837" s="730" t="s">
        <v>1956</v>
      </c>
      <c r="F837" s="650" t="s">
        <v>1932</v>
      </c>
      <c r="G837" s="650" t="s">
        <v>2584</v>
      </c>
      <c r="H837" s="650" t="s">
        <v>577</v>
      </c>
      <c r="I837" s="650" t="s">
        <v>674</v>
      </c>
      <c r="J837" s="650" t="s">
        <v>675</v>
      </c>
      <c r="K837" s="650" t="s">
        <v>2586</v>
      </c>
      <c r="L837" s="651">
        <v>115.3</v>
      </c>
      <c r="M837" s="651">
        <v>230.6</v>
      </c>
      <c r="N837" s="650">
        <v>2</v>
      </c>
      <c r="O837" s="731">
        <v>1</v>
      </c>
      <c r="P837" s="651">
        <v>230.6</v>
      </c>
      <c r="Q837" s="666">
        <v>1</v>
      </c>
      <c r="R837" s="650">
        <v>2</v>
      </c>
      <c r="S837" s="666">
        <v>1</v>
      </c>
      <c r="T837" s="731">
        <v>1</v>
      </c>
      <c r="U837" s="689">
        <v>1</v>
      </c>
    </row>
    <row r="838" spans="1:21" ht="14.4" customHeight="1" x14ac:dyDescent="0.3">
      <c r="A838" s="649">
        <v>31</v>
      </c>
      <c r="B838" s="650" t="s">
        <v>576</v>
      </c>
      <c r="C838" s="650">
        <v>89301312</v>
      </c>
      <c r="D838" s="729" t="s">
        <v>2873</v>
      </c>
      <c r="E838" s="730" t="s">
        <v>1956</v>
      </c>
      <c r="F838" s="650" t="s">
        <v>1932</v>
      </c>
      <c r="G838" s="650" t="s">
        <v>2132</v>
      </c>
      <c r="H838" s="650" t="s">
        <v>577</v>
      </c>
      <c r="I838" s="650" t="s">
        <v>732</v>
      </c>
      <c r="J838" s="650" t="s">
        <v>733</v>
      </c>
      <c r="K838" s="650" t="s">
        <v>2133</v>
      </c>
      <c r="L838" s="651">
        <v>163.9</v>
      </c>
      <c r="M838" s="651">
        <v>327.8</v>
      </c>
      <c r="N838" s="650">
        <v>2</v>
      </c>
      <c r="O838" s="731">
        <v>1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31</v>
      </c>
      <c r="B839" s="650" t="s">
        <v>576</v>
      </c>
      <c r="C839" s="650">
        <v>89301312</v>
      </c>
      <c r="D839" s="729" t="s">
        <v>2873</v>
      </c>
      <c r="E839" s="730" t="s">
        <v>1956</v>
      </c>
      <c r="F839" s="650" t="s">
        <v>1932</v>
      </c>
      <c r="G839" s="650" t="s">
        <v>2785</v>
      </c>
      <c r="H839" s="650" t="s">
        <v>577</v>
      </c>
      <c r="I839" s="650" t="s">
        <v>2786</v>
      </c>
      <c r="J839" s="650" t="s">
        <v>2787</v>
      </c>
      <c r="K839" s="650" t="s">
        <v>2788</v>
      </c>
      <c r="L839" s="651">
        <v>0</v>
      </c>
      <c r="M839" s="651">
        <v>0</v>
      </c>
      <c r="N839" s="650">
        <v>2</v>
      </c>
      <c r="O839" s="731">
        <v>1</v>
      </c>
      <c r="P839" s="651"/>
      <c r="Q839" s="666"/>
      <c r="R839" s="650"/>
      <c r="S839" s="666">
        <v>0</v>
      </c>
      <c r="T839" s="731"/>
      <c r="U839" s="689">
        <v>0</v>
      </c>
    </row>
    <row r="840" spans="1:21" ht="14.4" customHeight="1" x14ac:dyDescent="0.3">
      <c r="A840" s="649">
        <v>31</v>
      </c>
      <c r="B840" s="650" t="s">
        <v>576</v>
      </c>
      <c r="C840" s="650">
        <v>89301312</v>
      </c>
      <c r="D840" s="729" t="s">
        <v>2873</v>
      </c>
      <c r="E840" s="730" t="s">
        <v>1956</v>
      </c>
      <c r="F840" s="650" t="s">
        <v>1932</v>
      </c>
      <c r="G840" s="650" t="s">
        <v>1983</v>
      </c>
      <c r="H840" s="650" t="s">
        <v>577</v>
      </c>
      <c r="I840" s="650" t="s">
        <v>1984</v>
      </c>
      <c r="J840" s="650" t="s">
        <v>1985</v>
      </c>
      <c r="K840" s="650"/>
      <c r="L840" s="651">
        <v>0</v>
      </c>
      <c r="M840" s="651">
        <v>0</v>
      </c>
      <c r="N840" s="650">
        <v>2</v>
      </c>
      <c r="O840" s="731">
        <v>1</v>
      </c>
      <c r="P840" s="651"/>
      <c r="Q840" s="666"/>
      <c r="R840" s="650"/>
      <c r="S840" s="666">
        <v>0</v>
      </c>
      <c r="T840" s="731"/>
      <c r="U840" s="689">
        <v>0</v>
      </c>
    </row>
    <row r="841" spans="1:21" ht="14.4" customHeight="1" x14ac:dyDescent="0.3">
      <c r="A841" s="649">
        <v>31</v>
      </c>
      <c r="B841" s="650" t="s">
        <v>576</v>
      </c>
      <c r="C841" s="650">
        <v>89301312</v>
      </c>
      <c r="D841" s="729" t="s">
        <v>2873</v>
      </c>
      <c r="E841" s="730" t="s">
        <v>1956</v>
      </c>
      <c r="F841" s="650" t="s">
        <v>1932</v>
      </c>
      <c r="G841" s="650" t="s">
        <v>1986</v>
      </c>
      <c r="H841" s="650" t="s">
        <v>577</v>
      </c>
      <c r="I841" s="650" t="s">
        <v>2789</v>
      </c>
      <c r="J841" s="650" t="s">
        <v>2790</v>
      </c>
      <c r="K841" s="650" t="s">
        <v>2791</v>
      </c>
      <c r="L841" s="651">
        <v>41.07</v>
      </c>
      <c r="M841" s="651">
        <v>41.07</v>
      </c>
      <c r="N841" s="650">
        <v>1</v>
      </c>
      <c r="O841" s="731">
        <v>0.5</v>
      </c>
      <c r="P841" s="651">
        <v>41.07</v>
      </c>
      <c r="Q841" s="666">
        <v>1</v>
      </c>
      <c r="R841" s="650">
        <v>1</v>
      </c>
      <c r="S841" s="666">
        <v>1</v>
      </c>
      <c r="T841" s="731">
        <v>0.5</v>
      </c>
      <c r="U841" s="689">
        <v>1</v>
      </c>
    </row>
    <row r="842" spans="1:21" ht="14.4" customHeight="1" x14ac:dyDescent="0.3">
      <c r="A842" s="649">
        <v>31</v>
      </c>
      <c r="B842" s="650" t="s">
        <v>576</v>
      </c>
      <c r="C842" s="650">
        <v>89301312</v>
      </c>
      <c r="D842" s="729" t="s">
        <v>2873</v>
      </c>
      <c r="E842" s="730" t="s">
        <v>1956</v>
      </c>
      <c r="F842" s="650" t="s">
        <v>1932</v>
      </c>
      <c r="G842" s="650" t="s">
        <v>1986</v>
      </c>
      <c r="H842" s="650" t="s">
        <v>577</v>
      </c>
      <c r="I842" s="650" t="s">
        <v>2789</v>
      </c>
      <c r="J842" s="650" t="s">
        <v>2790</v>
      </c>
      <c r="K842" s="650" t="s">
        <v>2791</v>
      </c>
      <c r="L842" s="651">
        <v>93.99</v>
      </c>
      <c r="M842" s="651">
        <v>93.99</v>
      </c>
      <c r="N842" s="650">
        <v>1</v>
      </c>
      <c r="O842" s="731">
        <v>1</v>
      </c>
      <c r="P842" s="651">
        <v>93.99</v>
      </c>
      <c r="Q842" s="666">
        <v>1</v>
      </c>
      <c r="R842" s="650">
        <v>1</v>
      </c>
      <c r="S842" s="666">
        <v>1</v>
      </c>
      <c r="T842" s="731">
        <v>1</v>
      </c>
      <c r="U842" s="689">
        <v>1</v>
      </c>
    </row>
    <row r="843" spans="1:21" ht="14.4" customHeight="1" x14ac:dyDescent="0.3">
      <c r="A843" s="649">
        <v>31</v>
      </c>
      <c r="B843" s="650" t="s">
        <v>576</v>
      </c>
      <c r="C843" s="650">
        <v>89301312</v>
      </c>
      <c r="D843" s="729" t="s">
        <v>2873</v>
      </c>
      <c r="E843" s="730" t="s">
        <v>1956</v>
      </c>
      <c r="F843" s="650" t="s">
        <v>1932</v>
      </c>
      <c r="G843" s="650" t="s">
        <v>2792</v>
      </c>
      <c r="H843" s="650" t="s">
        <v>577</v>
      </c>
      <c r="I843" s="650" t="s">
        <v>2793</v>
      </c>
      <c r="J843" s="650" t="s">
        <v>2794</v>
      </c>
      <c r="K843" s="650" t="s">
        <v>2141</v>
      </c>
      <c r="L843" s="651">
        <v>0</v>
      </c>
      <c r="M843" s="651">
        <v>0</v>
      </c>
      <c r="N843" s="650">
        <v>4</v>
      </c>
      <c r="O843" s="731">
        <v>0.5</v>
      </c>
      <c r="P843" s="651"/>
      <c r="Q843" s="666"/>
      <c r="R843" s="650"/>
      <c r="S843" s="666">
        <v>0</v>
      </c>
      <c r="T843" s="731"/>
      <c r="U843" s="689">
        <v>0</v>
      </c>
    </row>
    <row r="844" spans="1:21" ht="14.4" customHeight="1" x14ac:dyDescent="0.3">
      <c r="A844" s="649">
        <v>31</v>
      </c>
      <c r="B844" s="650" t="s">
        <v>576</v>
      </c>
      <c r="C844" s="650">
        <v>89301312</v>
      </c>
      <c r="D844" s="729" t="s">
        <v>2873</v>
      </c>
      <c r="E844" s="730" t="s">
        <v>1956</v>
      </c>
      <c r="F844" s="650" t="s">
        <v>1932</v>
      </c>
      <c r="G844" s="650" t="s">
        <v>2413</v>
      </c>
      <c r="H844" s="650" t="s">
        <v>577</v>
      </c>
      <c r="I844" s="650" t="s">
        <v>2414</v>
      </c>
      <c r="J844" s="650" t="s">
        <v>2415</v>
      </c>
      <c r="K844" s="650" t="s">
        <v>2416</v>
      </c>
      <c r="L844" s="651">
        <v>77.08</v>
      </c>
      <c r="M844" s="651">
        <v>154.16</v>
      </c>
      <c r="N844" s="650">
        <v>2</v>
      </c>
      <c r="O844" s="731">
        <v>2</v>
      </c>
      <c r="P844" s="651">
        <v>154.16</v>
      </c>
      <c r="Q844" s="666">
        <v>1</v>
      </c>
      <c r="R844" s="650">
        <v>2</v>
      </c>
      <c r="S844" s="666">
        <v>1</v>
      </c>
      <c r="T844" s="731">
        <v>2</v>
      </c>
      <c r="U844" s="689">
        <v>1</v>
      </c>
    </row>
    <row r="845" spans="1:21" ht="14.4" customHeight="1" x14ac:dyDescent="0.3">
      <c r="A845" s="649">
        <v>31</v>
      </c>
      <c r="B845" s="650" t="s">
        <v>576</v>
      </c>
      <c r="C845" s="650">
        <v>89301312</v>
      </c>
      <c r="D845" s="729" t="s">
        <v>2873</v>
      </c>
      <c r="E845" s="730" t="s">
        <v>1956</v>
      </c>
      <c r="F845" s="650" t="s">
        <v>1932</v>
      </c>
      <c r="G845" s="650" t="s">
        <v>1991</v>
      </c>
      <c r="H845" s="650" t="s">
        <v>1100</v>
      </c>
      <c r="I845" s="650" t="s">
        <v>1323</v>
      </c>
      <c r="J845" s="650" t="s">
        <v>1324</v>
      </c>
      <c r="K845" s="650" t="s">
        <v>1325</v>
      </c>
      <c r="L845" s="651">
        <v>154.01</v>
      </c>
      <c r="M845" s="651">
        <v>462.03</v>
      </c>
      <c r="N845" s="650">
        <v>3</v>
      </c>
      <c r="O845" s="731">
        <v>2</v>
      </c>
      <c r="P845" s="651">
        <v>462.03</v>
      </c>
      <c r="Q845" s="666">
        <v>1</v>
      </c>
      <c r="R845" s="650">
        <v>3</v>
      </c>
      <c r="S845" s="666">
        <v>1</v>
      </c>
      <c r="T845" s="731">
        <v>2</v>
      </c>
      <c r="U845" s="689">
        <v>1</v>
      </c>
    </row>
    <row r="846" spans="1:21" ht="14.4" customHeight="1" x14ac:dyDescent="0.3">
      <c r="A846" s="649">
        <v>31</v>
      </c>
      <c r="B846" s="650" t="s">
        <v>576</v>
      </c>
      <c r="C846" s="650">
        <v>89301312</v>
      </c>
      <c r="D846" s="729" t="s">
        <v>2873</v>
      </c>
      <c r="E846" s="730" t="s">
        <v>1956</v>
      </c>
      <c r="F846" s="650" t="s">
        <v>1932</v>
      </c>
      <c r="G846" s="650" t="s">
        <v>2795</v>
      </c>
      <c r="H846" s="650" t="s">
        <v>577</v>
      </c>
      <c r="I846" s="650" t="s">
        <v>2796</v>
      </c>
      <c r="J846" s="650" t="s">
        <v>2797</v>
      </c>
      <c r="K846" s="650" t="s">
        <v>2798</v>
      </c>
      <c r="L846" s="651">
        <v>0</v>
      </c>
      <c r="M846" s="651">
        <v>0</v>
      </c>
      <c r="N846" s="650">
        <v>1</v>
      </c>
      <c r="O846" s="731">
        <v>1</v>
      </c>
      <c r="P846" s="651">
        <v>0</v>
      </c>
      <c r="Q846" s="666"/>
      <c r="R846" s="650">
        <v>1</v>
      </c>
      <c r="S846" s="666">
        <v>1</v>
      </c>
      <c r="T846" s="731">
        <v>1</v>
      </c>
      <c r="U846" s="689">
        <v>1</v>
      </c>
    </row>
    <row r="847" spans="1:21" ht="14.4" customHeight="1" x14ac:dyDescent="0.3">
      <c r="A847" s="649">
        <v>31</v>
      </c>
      <c r="B847" s="650" t="s">
        <v>576</v>
      </c>
      <c r="C847" s="650">
        <v>89301312</v>
      </c>
      <c r="D847" s="729" t="s">
        <v>2873</v>
      </c>
      <c r="E847" s="730" t="s">
        <v>1956</v>
      </c>
      <c r="F847" s="650" t="s">
        <v>1932</v>
      </c>
      <c r="G847" s="650" t="s">
        <v>2799</v>
      </c>
      <c r="H847" s="650" t="s">
        <v>577</v>
      </c>
      <c r="I847" s="650" t="s">
        <v>2800</v>
      </c>
      <c r="J847" s="650" t="s">
        <v>2801</v>
      </c>
      <c r="K847" s="650" t="s">
        <v>2802</v>
      </c>
      <c r="L847" s="651">
        <v>55.71</v>
      </c>
      <c r="M847" s="651">
        <v>111.42</v>
      </c>
      <c r="N847" s="650">
        <v>2</v>
      </c>
      <c r="O847" s="731">
        <v>1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31</v>
      </c>
      <c r="B848" s="650" t="s">
        <v>576</v>
      </c>
      <c r="C848" s="650">
        <v>89301312</v>
      </c>
      <c r="D848" s="729" t="s">
        <v>2873</v>
      </c>
      <c r="E848" s="730" t="s">
        <v>1956</v>
      </c>
      <c r="F848" s="650" t="s">
        <v>1932</v>
      </c>
      <c r="G848" s="650" t="s">
        <v>2803</v>
      </c>
      <c r="H848" s="650" t="s">
        <v>577</v>
      </c>
      <c r="I848" s="650" t="s">
        <v>2804</v>
      </c>
      <c r="J848" s="650" t="s">
        <v>2805</v>
      </c>
      <c r="K848" s="650" t="s">
        <v>2806</v>
      </c>
      <c r="L848" s="651">
        <v>0</v>
      </c>
      <c r="M848" s="651">
        <v>0</v>
      </c>
      <c r="N848" s="650">
        <v>1</v>
      </c>
      <c r="O848" s="731">
        <v>0.5</v>
      </c>
      <c r="P848" s="651">
        <v>0</v>
      </c>
      <c r="Q848" s="666"/>
      <c r="R848" s="650">
        <v>1</v>
      </c>
      <c r="S848" s="666">
        <v>1</v>
      </c>
      <c r="T848" s="731">
        <v>0.5</v>
      </c>
      <c r="U848" s="689">
        <v>1</v>
      </c>
    </row>
    <row r="849" spans="1:21" ht="14.4" customHeight="1" x14ac:dyDescent="0.3">
      <c r="A849" s="649">
        <v>31</v>
      </c>
      <c r="B849" s="650" t="s">
        <v>576</v>
      </c>
      <c r="C849" s="650">
        <v>89301312</v>
      </c>
      <c r="D849" s="729" t="s">
        <v>2873</v>
      </c>
      <c r="E849" s="730" t="s">
        <v>1956</v>
      </c>
      <c r="F849" s="650" t="s">
        <v>1932</v>
      </c>
      <c r="G849" s="650" t="s">
        <v>2807</v>
      </c>
      <c r="H849" s="650" t="s">
        <v>577</v>
      </c>
      <c r="I849" s="650" t="s">
        <v>1553</v>
      </c>
      <c r="J849" s="650" t="s">
        <v>2808</v>
      </c>
      <c r="K849" s="650" t="s">
        <v>2809</v>
      </c>
      <c r="L849" s="651">
        <v>65.069999999999993</v>
      </c>
      <c r="M849" s="651">
        <v>65.069999999999993</v>
      </c>
      <c r="N849" s="650">
        <v>1</v>
      </c>
      <c r="O849" s="731">
        <v>1</v>
      </c>
      <c r="P849" s="651">
        <v>65.069999999999993</v>
      </c>
      <c r="Q849" s="666">
        <v>1</v>
      </c>
      <c r="R849" s="650">
        <v>1</v>
      </c>
      <c r="S849" s="666">
        <v>1</v>
      </c>
      <c r="T849" s="731">
        <v>1</v>
      </c>
      <c r="U849" s="689">
        <v>1</v>
      </c>
    </row>
    <row r="850" spans="1:21" ht="14.4" customHeight="1" x14ac:dyDescent="0.3">
      <c r="A850" s="649">
        <v>31</v>
      </c>
      <c r="B850" s="650" t="s">
        <v>576</v>
      </c>
      <c r="C850" s="650">
        <v>89301312</v>
      </c>
      <c r="D850" s="729" t="s">
        <v>2873</v>
      </c>
      <c r="E850" s="730" t="s">
        <v>1956</v>
      </c>
      <c r="F850" s="650" t="s">
        <v>1932</v>
      </c>
      <c r="G850" s="650" t="s">
        <v>2304</v>
      </c>
      <c r="H850" s="650" t="s">
        <v>1100</v>
      </c>
      <c r="I850" s="650" t="s">
        <v>2424</v>
      </c>
      <c r="J850" s="650" t="s">
        <v>2306</v>
      </c>
      <c r="K850" s="650" t="s">
        <v>2425</v>
      </c>
      <c r="L850" s="651">
        <v>386.51</v>
      </c>
      <c r="M850" s="651">
        <v>1546.04</v>
      </c>
      <c r="N850" s="650">
        <v>4</v>
      </c>
      <c r="O850" s="731">
        <v>2</v>
      </c>
      <c r="P850" s="651">
        <v>1546.04</v>
      </c>
      <c r="Q850" s="666">
        <v>1</v>
      </c>
      <c r="R850" s="650">
        <v>4</v>
      </c>
      <c r="S850" s="666">
        <v>1</v>
      </c>
      <c r="T850" s="731">
        <v>2</v>
      </c>
      <c r="U850" s="689">
        <v>1</v>
      </c>
    </row>
    <row r="851" spans="1:21" ht="14.4" customHeight="1" x14ac:dyDescent="0.3">
      <c r="A851" s="649">
        <v>31</v>
      </c>
      <c r="B851" s="650" t="s">
        <v>576</v>
      </c>
      <c r="C851" s="650">
        <v>89301312</v>
      </c>
      <c r="D851" s="729" t="s">
        <v>2873</v>
      </c>
      <c r="E851" s="730" t="s">
        <v>1956</v>
      </c>
      <c r="F851" s="650" t="s">
        <v>1932</v>
      </c>
      <c r="G851" s="650" t="s">
        <v>1959</v>
      </c>
      <c r="H851" s="650" t="s">
        <v>1100</v>
      </c>
      <c r="I851" s="650" t="s">
        <v>1195</v>
      </c>
      <c r="J851" s="650" t="s">
        <v>1192</v>
      </c>
      <c r="K851" s="650" t="s">
        <v>1196</v>
      </c>
      <c r="L851" s="651">
        <v>625.29</v>
      </c>
      <c r="M851" s="651">
        <v>11880.509999999998</v>
      </c>
      <c r="N851" s="650">
        <v>19</v>
      </c>
      <c r="O851" s="731">
        <v>8.5</v>
      </c>
      <c r="P851" s="651">
        <v>10004.64</v>
      </c>
      <c r="Q851" s="666">
        <v>0.8421052631578948</v>
      </c>
      <c r="R851" s="650">
        <v>16</v>
      </c>
      <c r="S851" s="666">
        <v>0.84210526315789469</v>
      </c>
      <c r="T851" s="731">
        <v>7</v>
      </c>
      <c r="U851" s="689">
        <v>0.82352941176470584</v>
      </c>
    </row>
    <row r="852" spans="1:21" ht="14.4" customHeight="1" x14ac:dyDescent="0.3">
      <c r="A852" s="649">
        <v>31</v>
      </c>
      <c r="B852" s="650" t="s">
        <v>576</v>
      </c>
      <c r="C852" s="650">
        <v>89301312</v>
      </c>
      <c r="D852" s="729" t="s">
        <v>2873</v>
      </c>
      <c r="E852" s="730" t="s">
        <v>1956</v>
      </c>
      <c r="F852" s="650" t="s">
        <v>1932</v>
      </c>
      <c r="G852" s="650" t="s">
        <v>1997</v>
      </c>
      <c r="H852" s="650" t="s">
        <v>1100</v>
      </c>
      <c r="I852" s="650" t="s">
        <v>1102</v>
      </c>
      <c r="J852" s="650" t="s">
        <v>1103</v>
      </c>
      <c r="K852" s="650" t="s">
        <v>1879</v>
      </c>
      <c r="L852" s="651">
        <v>96.63</v>
      </c>
      <c r="M852" s="651">
        <v>676.41</v>
      </c>
      <c r="N852" s="650">
        <v>7</v>
      </c>
      <c r="O852" s="731">
        <v>6</v>
      </c>
      <c r="P852" s="651">
        <v>289.89</v>
      </c>
      <c r="Q852" s="666">
        <v>0.42857142857142855</v>
      </c>
      <c r="R852" s="650">
        <v>3</v>
      </c>
      <c r="S852" s="666">
        <v>0.42857142857142855</v>
      </c>
      <c r="T852" s="731">
        <v>2.5</v>
      </c>
      <c r="U852" s="689">
        <v>0.41666666666666669</v>
      </c>
    </row>
    <row r="853" spans="1:21" ht="14.4" customHeight="1" x14ac:dyDescent="0.3">
      <c r="A853" s="649">
        <v>31</v>
      </c>
      <c r="B853" s="650" t="s">
        <v>576</v>
      </c>
      <c r="C853" s="650">
        <v>89301312</v>
      </c>
      <c r="D853" s="729" t="s">
        <v>2873</v>
      </c>
      <c r="E853" s="730" t="s">
        <v>1956</v>
      </c>
      <c r="F853" s="650" t="s">
        <v>1932</v>
      </c>
      <c r="G853" s="650" t="s">
        <v>1997</v>
      </c>
      <c r="H853" s="650" t="s">
        <v>577</v>
      </c>
      <c r="I853" s="650" t="s">
        <v>2426</v>
      </c>
      <c r="J853" s="650" t="s">
        <v>2427</v>
      </c>
      <c r="K853" s="650" t="s">
        <v>2428</v>
      </c>
      <c r="L853" s="651">
        <v>96.63</v>
      </c>
      <c r="M853" s="651">
        <v>193.26</v>
      </c>
      <c r="N853" s="650">
        <v>2</v>
      </c>
      <c r="O853" s="731">
        <v>2</v>
      </c>
      <c r="P853" s="651">
        <v>193.26</v>
      </c>
      <c r="Q853" s="666">
        <v>1</v>
      </c>
      <c r="R853" s="650">
        <v>2</v>
      </c>
      <c r="S853" s="666">
        <v>1</v>
      </c>
      <c r="T853" s="731">
        <v>2</v>
      </c>
      <c r="U853" s="689">
        <v>1</v>
      </c>
    </row>
    <row r="854" spans="1:21" ht="14.4" customHeight="1" x14ac:dyDescent="0.3">
      <c r="A854" s="649">
        <v>31</v>
      </c>
      <c r="B854" s="650" t="s">
        <v>576</v>
      </c>
      <c r="C854" s="650">
        <v>89301312</v>
      </c>
      <c r="D854" s="729" t="s">
        <v>2873</v>
      </c>
      <c r="E854" s="730" t="s">
        <v>1956</v>
      </c>
      <c r="F854" s="650" t="s">
        <v>1932</v>
      </c>
      <c r="G854" s="650" t="s">
        <v>2312</v>
      </c>
      <c r="H854" s="650" t="s">
        <v>577</v>
      </c>
      <c r="I854" s="650" t="s">
        <v>2566</v>
      </c>
      <c r="J854" s="650" t="s">
        <v>2567</v>
      </c>
      <c r="K854" s="650" t="s">
        <v>2568</v>
      </c>
      <c r="L854" s="651">
        <v>121.59</v>
      </c>
      <c r="M854" s="651">
        <v>121.59</v>
      </c>
      <c r="N854" s="650">
        <v>1</v>
      </c>
      <c r="O854" s="731">
        <v>1</v>
      </c>
      <c r="P854" s="651">
        <v>121.59</v>
      </c>
      <c r="Q854" s="666">
        <v>1</v>
      </c>
      <c r="R854" s="650">
        <v>1</v>
      </c>
      <c r="S854" s="666">
        <v>1</v>
      </c>
      <c r="T854" s="731">
        <v>1</v>
      </c>
      <c r="U854" s="689">
        <v>1</v>
      </c>
    </row>
    <row r="855" spans="1:21" ht="14.4" customHeight="1" x14ac:dyDescent="0.3">
      <c r="A855" s="649">
        <v>31</v>
      </c>
      <c r="B855" s="650" t="s">
        <v>576</v>
      </c>
      <c r="C855" s="650">
        <v>89301312</v>
      </c>
      <c r="D855" s="729" t="s">
        <v>2873</v>
      </c>
      <c r="E855" s="730" t="s">
        <v>1956</v>
      </c>
      <c r="F855" s="650" t="s">
        <v>1932</v>
      </c>
      <c r="G855" s="650" t="s">
        <v>2146</v>
      </c>
      <c r="H855" s="650" t="s">
        <v>577</v>
      </c>
      <c r="I855" s="650" t="s">
        <v>2429</v>
      </c>
      <c r="J855" s="650" t="s">
        <v>2430</v>
      </c>
      <c r="K855" s="650" t="s">
        <v>1434</v>
      </c>
      <c r="L855" s="651">
        <v>314.89999999999998</v>
      </c>
      <c r="M855" s="651">
        <v>314.89999999999998</v>
      </c>
      <c r="N855" s="650">
        <v>1</v>
      </c>
      <c r="O855" s="731">
        <v>0.5</v>
      </c>
      <c r="P855" s="651"/>
      <c r="Q855" s="666">
        <v>0</v>
      </c>
      <c r="R855" s="650"/>
      <c r="S855" s="666">
        <v>0</v>
      </c>
      <c r="T855" s="731"/>
      <c r="U855" s="689">
        <v>0</v>
      </c>
    </row>
    <row r="856" spans="1:21" ht="14.4" customHeight="1" x14ac:dyDescent="0.3">
      <c r="A856" s="649">
        <v>31</v>
      </c>
      <c r="B856" s="650" t="s">
        <v>576</v>
      </c>
      <c r="C856" s="650">
        <v>89301312</v>
      </c>
      <c r="D856" s="729" t="s">
        <v>2873</v>
      </c>
      <c r="E856" s="730" t="s">
        <v>1956</v>
      </c>
      <c r="F856" s="650" t="s">
        <v>1932</v>
      </c>
      <c r="G856" s="650" t="s">
        <v>2318</v>
      </c>
      <c r="H856" s="650" t="s">
        <v>1100</v>
      </c>
      <c r="I856" s="650" t="s">
        <v>2810</v>
      </c>
      <c r="J856" s="650" t="s">
        <v>2811</v>
      </c>
      <c r="K856" s="650" t="s">
        <v>2812</v>
      </c>
      <c r="L856" s="651">
        <v>48.98</v>
      </c>
      <c r="M856" s="651">
        <v>97.96</v>
      </c>
      <c r="N856" s="650">
        <v>2</v>
      </c>
      <c r="O856" s="731">
        <v>1</v>
      </c>
      <c r="P856" s="651"/>
      <c r="Q856" s="666">
        <v>0</v>
      </c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31</v>
      </c>
      <c r="B857" s="650" t="s">
        <v>576</v>
      </c>
      <c r="C857" s="650">
        <v>89301312</v>
      </c>
      <c r="D857" s="729" t="s">
        <v>2873</v>
      </c>
      <c r="E857" s="730" t="s">
        <v>1956</v>
      </c>
      <c r="F857" s="650" t="s">
        <v>1932</v>
      </c>
      <c r="G857" s="650" t="s">
        <v>2003</v>
      </c>
      <c r="H857" s="650" t="s">
        <v>577</v>
      </c>
      <c r="I857" s="650" t="s">
        <v>2813</v>
      </c>
      <c r="J857" s="650" t="s">
        <v>2104</v>
      </c>
      <c r="K857" s="650" t="s">
        <v>2814</v>
      </c>
      <c r="L857" s="651">
        <v>169</v>
      </c>
      <c r="M857" s="651">
        <v>338</v>
      </c>
      <c r="N857" s="650">
        <v>2</v>
      </c>
      <c r="O857" s="731">
        <v>2</v>
      </c>
      <c r="P857" s="651">
        <v>338</v>
      </c>
      <c r="Q857" s="666">
        <v>1</v>
      </c>
      <c r="R857" s="650">
        <v>2</v>
      </c>
      <c r="S857" s="666">
        <v>1</v>
      </c>
      <c r="T857" s="731">
        <v>2</v>
      </c>
      <c r="U857" s="689">
        <v>1</v>
      </c>
    </row>
    <row r="858" spans="1:21" ht="14.4" customHeight="1" x14ac:dyDescent="0.3">
      <c r="A858" s="649">
        <v>31</v>
      </c>
      <c r="B858" s="650" t="s">
        <v>576</v>
      </c>
      <c r="C858" s="650">
        <v>89301312</v>
      </c>
      <c r="D858" s="729" t="s">
        <v>2873</v>
      </c>
      <c r="E858" s="730" t="s">
        <v>1956</v>
      </c>
      <c r="F858" s="650" t="s">
        <v>1932</v>
      </c>
      <c r="G858" s="650" t="s">
        <v>2431</v>
      </c>
      <c r="H858" s="650" t="s">
        <v>577</v>
      </c>
      <c r="I858" s="650" t="s">
        <v>2815</v>
      </c>
      <c r="J858" s="650" t="s">
        <v>1469</v>
      </c>
      <c r="K858" s="650" t="s">
        <v>2663</v>
      </c>
      <c r="L858" s="651">
        <v>202.25</v>
      </c>
      <c r="M858" s="651">
        <v>202.25</v>
      </c>
      <c r="N858" s="650">
        <v>1</v>
      </c>
      <c r="O858" s="731">
        <v>1</v>
      </c>
      <c r="P858" s="651"/>
      <c r="Q858" s="666">
        <v>0</v>
      </c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31</v>
      </c>
      <c r="B859" s="650" t="s">
        <v>576</v>
      </c>
      <c r="C859" s="650">
        <v>89301312</v>
      </c>
      <c r="D859" s="729" t="s">
        <v>2873</v>
      </c>
      <c r="E859" s="730" t="s">
        <v>1956</v>
      </c>
      <c r="F859" s="650" t="s">
        <v>1932</v>
      </c>
      <c r="G859" s="650" t="s">
        <v>2435</v>
      </c>
      <c r="H859" s="650" t="s">
        <v>1100</v>
      </c>
      <c r="I859" s="650" t="s">
        <v>2816</v>
      </c>
      <c r="J859" s="650" t="s">
        <v>2817</v>
      </c>
      <c r="K859" s="650" t="s">
        <v>2818</v>
      </c>
      <c r="L859" s="651">
        <v>140.03</v>
      </c>
      <c r="M859" s="651">
        <v>140.03</v>
      </c>
      <c r="N859" s="650">
        <v>1</v>
      </c>
      <c r="O859" s="731">
        <v>1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31</v>
      </c>
      <c r="B860" s="650" t="s">
        <v>576</v>
      </c>
      <c r="C860" s="650">
        <v>89301312</v>
      </c>
      <c r="D860" s="729" t="s">
        <v>2873</v>
      </c>
      <c r="E860" s="730" t="s">
        <v>1956</v>
      </c>
      <c r="F860" s="650" t="s">
        <v>1932</v>
      </c>
      <c r="G860" s="650" t="s">
        <v>2321</v>
      </c>
      <c r="H860" s="650" t="s">
        <v>1100</v>
      </c>
      <c r="I860" s="650" t="s">
        <v>2819</v>
      </c>
      <c r="J860" s="650" t="s">
        <v>2820</v>
      </c>
      <c r="K860" s="650" t="s">
        <v>2821</v>
      </c>
      <c r="L860" s="651">
        <v>33.72</v>
      </c>
      <c r="M860" s="651">
        <v>101.16</v>
      </c>
      <c r="N860" s="650">
        <v>3</v>
      </c>
      <c r="O860" s="731">
        <v>2</v>
      </c>
      <c r="P860" s="651">
        <v>101.16</v>
      </c>
      <c r="Q860" s="666">
        <v>1</v>
      </c>
      <c r="R860" s="650">
        <v>3</v>
      </c>
      <c r="S860" s="666">
        <v>1</v>
      </c>
      <c r="T860" s="731">
        <v>2</v>
      </c>
      <c r="U860" s="689">
        <v>1</v>
      </c>
    </row>
    <row r="861" spans="1:21" ht="14.4" customHeight="1" x14ac:dyDescent="0.3">
      <c r="A861" s="649">
        <v>31</v>
      </c>
      <c r="B861" s="650" t="s">
        <v>576</v>
      </c>
      <c r="C861" s="650">
        <v>89301312</v>
      </c>
      <c r="D861" s="729" t="s">
        <v>2873</v>
      </c>
      <c r="E861" s="730" t="s">
        <v>1956</v>
      </c>
      <c r="F861" s="650" t="s">
        <v>1932</v>
      </c>
      <c r="G861" s="650" t="s">
        <v>2014</v>
      </c>
      <c r="H861" s="650" t="s">
        <v>577</v>
      </c>
      <c r="I861" s="650" t="s">
        <v>705</v>
      </c>
      <c r="J861" s="650" t="s">
        <v>2015</v>
      </c>
      <c r="K861" s="650" t="s">
        <v>2016</v>
      </c>
      <c r="L861" s="651">
        <v>0</v>
      </c>
      <c r="M861" s="651">
        <v>0</v>
      </c>
      <c r="N861" s="650">
        <v>14</v>
      </c>
      <c r="O861" s="731">
        <v>8.5</v>
      </c>
      <c r="P861" s="651">
        <v>0</v>
      </c>
      <c r="Q861" s="666"/>
      <c r="R861" s="650">
        <v>5</v>
      </c>
      <c r="S861" s="666">
        <v>0.35714285714285715</v>
      </c>
      <c r="T861" s="731">
        <v>4</v>
      </c>
      <c r="U861" s="689">
        <v>0.47058823529411764</v>
      </c>
    </row>
    <row r="862" spans="1:21" ht="14.4" customHeight="1" x14ac:dyDescent="0.3">
      <c r="A862" s="649">
        <v>31</v>
      </c>
      <c r="B862" s="650" t="s">
        <v>576</v>
      </c>
      <c r="C862" s="650">
        <v>89301312</v>
      </c>
      <c r="D862" s="729" t="s">
        <v>2873</v>
      </c>
      <c r="E862" s="730" t="s">
        <v>1956</v>
      </c>
      <c r="F862" s="650" t="s">
        <v>1932</v>
      </c>
      <c r="G862" s="650" t="s">
        <v>2017</v>
      </c>
      <c r="H862" s="650" t="s">
        <v>577</v>
      </c>
      <c r="I862" s="650" t="s">
        <v>1244</v>
      </c>
      <c r="J862" s="650" t="s">
        <v>1245</v>
      </c>
      <c r="K862" s="650" t="s">
        <v>2020</v>
      </c>
      <c r="L862" s="651">
        <v>23.46</v>
      </c>
      <c r="M862" s="651">
        <v>23.46</v>
      </c>
      <c r="N862" s="650">
        <v>1</v>
      </c>
      <c r="O862" s="731">
        <v>1</v>
      </c>
      <c r="P862" s="651">
        <v>23.46</v>
      </c>
      <c r="Q862" s="666">
        <v>1</v>
      </c>
      <c r="R862" s="650">
        <v>1</v>
      </c>
      <c r="S862" s="666">
        <v>1</v>
      </c>
      <c r="T862" s="731">
        <v>1</v>
      </c>
      <c r="U862" s="689">
        <v>1</v>
      </c>
    </row>
    <row r="863" spans="1:21" ht="14.4" customHeight="1" x14ac:dyDescent="0.3">
      <c r="A863" s="649">
        <v>31</v>
      </c>
      <c r="B863" s="650" t="s">
        <v>576</v>
      </c>
      <c r="C863" s="650">
        <v>89301312</v>
      </c>
      <c r="D863" s="729" t="s">
        <v>2873</v>
      </c>
      <c r="E863" s="730" t="s">
        <v>1956</v>
      </c>
      <c r="F863" s="650" t="s">
        <v>1932</v>
      </c>
      <c r="G863" s="650" t="s">
        <v>2326</v>
      </c>
      <c r="H863" s="650" t="s">
        <v>577</v>
      </c>
      <c r="I863" s="650" t="s">
        <v>2822</v>
      </c>
      <c r="J863" s="650" t="s">
        <v>2823</v>
      </c>
      <c r="K863" s="650" t="s">
        <v>2824</v>
      </c>
      <c r="L863" s="651">
        <v>94.72</v>
      </c>
      <c r="M863" s="651">
        <v>189.44</v>
      </c>
      <c r="N863" s="650">
        <v>2</v>
      </c>
      <c r="O863" s="731">
        <v>1</v>
      </c>
      <c r="P863" s="651">
        <v>189.44</v>
      </c>
      <c r="Q863" s="666">
        <v>1</v>
      </c>
      <c r="R863" s="650">
        <v>2</v>
      </c>
      <c r="S863" s="666">
        <v>1</v>
      </c>
      <c r="T863" s="731">
        <v>1</v>
      </c>
      <c r="U863" s="689">
        <v>1</v>
      </c>
    </row>
    <row r="864" spans="1:21" ht="14.4" customHeight="1" x14ac:dyDescent="0.3">
      <c r="A864" s="649">
        <v>31</v>
      </c>
      <c r="B864" s="650" t="s">
        <v>576</v>
      </c>
      <c r="C864" s="650">
        <v>89301312</v>
      </c>
      <c r="D864" s="729" t="s">
        <v>2873</v>
      </c>
      <c r="E864" s="730" t="s">
        <v>1956</v>
      </c>
      <c r="F864" s="650" t="s">
        <v>1932</v>
      </c>
      <c r="G864" s="650" t="s">
        <v>2825</v>
      </c>
      <c r="H864" s="650" t="s">
        <v>577</v>
      </c>
      <c r="I864" s="650" t="s">
        <v>2826</v>
      </c>
      <c r="J864" s="650" t="s">
        <v>2827</v>
      </c>
      <c r="K864" s="650" t="s">
        <v>1679</v>
      </c>
      <c r="L864" s="651">
        <v>64.13</v>
      </c>
      <c r="M864" s="651">
        <v>64.13</v>
      </c>
      <c r="N864" s="650">
        <v>1</v>
      </c>
      <c r="O864" s="731">
        <v>0.5</v>
      </c>
      <c r="P864" s="651">
        <v>64.13</v>
      </c>
      <c r="Q864" s="666">
        <v>1</v>
      </c>
      <c r="R864" s="650">
        <v>1</v>
      </c>
      <c r="S864" s="666">
        <v>1</v>
      </c>
      <c r="T864" s="731">
        <v>0.5</v>
      </c>
      <c r="U864" s="689">
        <v>1</v>
      </c>
    </row>
    <row r="865" spans="1:21" ht="14.4" customHeight="1" x14ac:dyDescent="0.3">
      <c r="A865" s="649">
        <v>31</v>
      </c>
      <c r="B865" s="650" t="s">
        <v>576</v>
      </c>
      <c r="C865" s="650">
        <v>89301312</v>
      </c>
      <c r="D865" s="729" t="s">
        <v>2873</v>
      </c>
      <c r="E865" s="730" t="s">
        <v>1956</v>
      </c>
      <c r="F865" s="650" t="s">
        <v>1932</v>
      </c>
      <c r="G865" s="650" t="s">
        <v>2108</v>
      </c>
      <c r="H865" s="650" t="s">
        <v>577</v>
      </c>
      <c r="I865" s="650" t="s">
        <v>2158</v>
      </c>
      <c r="J865" s="650" t="s">
        <v>2110</v>
      </c>
      <c r="K865" s="650" t="s">
        <v>2159</v>
      </c>
      <c r="L865" s="651">
        <v>102.89</v>
      </c>
      <c r="M865" s="651">
        <v>102.89</v>
      </c>
      <c r="N865" s="650">
        <v>1</v>
      </c>
      <c r="O865" s="731">
        <v>0.5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31</v>
      </c>
      <c r="B866" s="650" t="s">
        <v>576</v>
      </c>
      <c r="C866" s="650">
        <v>89301312</v>
      </c>
      <c r="D866" s="729" t="s">
        <v>2873</v>
      </c>
      <c r="E866" s="730" t="s">
        <v>1956</v>
      </c>
      <c r="F866" s="650" t="s">
        <v>1932</v>
      </c>
      <c r="G866" s="650" t="s">
        <v>2108</v>
      </c>
      <c r="H866" s="650" t="s">
        <v>577</v>
      </c>
      <c r="I866" s="650" t="s">
        <v>2459</v>
      </c>
      <c r="J866" s="650" t="s">
        <v>2110</v>
      </c>
      <c r="K866" s="650" t="s">
        <v>810</v>
      </c>
      <c r="L866" s="651">
        <v>154.33000000000001</v>
      </c>
      <c r="M866" s="651">
        <v>308.66000000000003</v>
      </c>
      <c r="N866" s="650">
        <v>2</v>
      </c>
      <c r="O866" s="731">
        <v>2</v>
      </c>
      <c r="P866" s="651">
        <v>154.33000000000001</v>
      </c>
      <c r="Q866" s="666">
        <v>0.5</v>
      </c>
      <c r="R866" s="650">
        <v>1</v>
      </c>
      <c r="S866" s="666">
        <v>0.5</v>
      </c>
      <c r="T866" s="731">
        <v>1</v>
      </c>
      <c r="U866" s="689">
        <v>0.5</v>
      </c>
    </row>
    <row r="867" spans="1:21" ht="14.4" customHeight="1" x14ac:dyDescent="0.3">
      <c r="A867" s="649">
        <v>31</v>
      </c>
      <c r="B867" s="650" t="s">
        <v>576</v>
      </c>
      <c r="C867" s="650">
        <v>89301312</v>
      </c>
      <c r="D867" s="729" t="s">
        <v>2873</v>
      </c>
      <c r="E867" s="730" t="s">
        <v>1956</v>
      </c>
      <c r="F867" s="650" t="s">
        <v>1932</v>
      </c>
      <c r="G867" s="650" t="s">
        <v>2460</v>
      </c>
      <c r="H867" s="650" t="s">
        <v>577</v>
      </c>
      <c r="I867" s="650" t="s">
        <v>2828</v>
      </c>
      <c r="J867" s="650" t="s">
        <v>2829</v>
      </c>
      <c r="K867" s="650" t="s">
        <v>1185</v>
      </c>
      <c r="L867" s="651">
        <v>0</v>
      </c>
      <c r="M867" s="651">
        <v>0</v>
      </c>
      <c r="N867" s="650">
        <v>1</v>
      </c>
      <c r="O867" s="731">
        <v>0.5</v>
      </c>
      <c r="P867" s="651"/>
      <c r="Q867" s="666"/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31</v>
      </c>
      <c r="B868" s="650" t="s">
        <v>576</v>
      </c>
      <c r="C868" s="650">
        <v>89301312</v>
      </c>
      <c r="D868" s="729" t="s">
        <v>2873</v>
      </c>
      <c r="E868" s="730" t="s">
        <v>1956</v>
      </c>
      <c r="F868" s="650" t="s">
        <v>1932</v>
      </c>
      <c r="G868" s="650" t="s">
        <v>2460</v>
      </c>
      <c r="H868" s="650" t="s">
        <v>577</v>
      </c>
      <c r="I868" s="650" t="s">
        <v>2463</v>
      </c>
      <c r="J868" s="650" t="s">
        <v>2462</v>
      </c>
      <c r="K868" s="650" t="s">
        <v>1097</v>
      </c>
      <c r="L868" s="651">
        <v>0</v>
      </c>
      <c r="M868" s="651">
        <v>0</v>
      </c>
      <c r="N868" s="650">
        <v>3</v>
      </c>
      <c r="O868" s="731">
        <v>2</v>
      </c>
      <c r="P868" s="651"/>
      <c r="Q868" s="666"/>
      <c r="R868" s="650"/>
      <c r="S868" s="666">
        <v>0</v>
      </c>
      <c r="T868" s="731"/>
      <c r="U868" s="689">
        <v>0</v>
      </c>
    </row>
    <row r="869" spans="1:21" ht="14.4" customHeight="1" x14ac:dyDescent="0.3">
      <c r="A869" s="649">
        <v>31</v>
      </c>
      <c r="B869" s="650" t="s">
        <v>576</v>
      </c>
      <c r="C869" s="650">
        <v>89301312</v>
      </c>
      <c r="D869" s="729" t="s">
        <v>2873</v>
      </c>
      <c r="E869" s="730" t="s">
        <v>1956</v>
      </c>
      <c r="F869" s="650" t="s">
        <v>1932</v>
      </c>
      <c r="G869" s="650" t="s">
        <v>2460</v>
      </c>
      <c r="H869" s="650" t="s">
        <v>577</v>
      </c>
      <c r="I869" s="650" t="s">
        <v>2830</v>
      </c>
      <c r="J869" s="650" t="s">
        <v>2831</v>
      </c>
      <c r="K869" s="650" t="s">
        <v>2832</v>
      </c>
      <c r="L869" s="651">
        <v>0</v>
      </c>
      <c r="M869" s="651">
        <v>0</v>
      </c>
      <c r="N869" s="650">
        <v>1</v>
      </c>
      <c r="O869" s="731">
        <v>0.5</v>
      </c>
      <c r="P869" s="651"/>
      <c r="Q869" s="666"/>
      <c r="R869" s="650"/>
      <c r="S869" s="666">
        <v>0</v>
      </c>
      <c r="T869" s="731"/>
      <c r="U869" s="689">
        <v>0</v>
      </c>
    </row>
    <row r="870" spans="1:21" ht="14.4" customHeight="1" x14ac:dyDescent="0.3">
      <c r="A870" s="649">
        <v>31</v>
      </c>
      <c r="B870" s="650" t="s">
        <v>576</v>
      </c>
      <c r="C870" s="650">
        <v>89301312</v>
      </c>
      <c r="D870" s="729" t="s">
        <v>2873</v>
      </c>
      <c r="E870" s="730" t="s">
        <v>1956</v>
      </c>
      <c r="F870" s="650" t="s">
        <v>1932</v>
      </c>
      <c r="G870" s="650" t="s">
        <v>2539</v>
      </c>
      <c r="H870" s="650" t="s">
        <v>577</v>
      </c>
      <c r="I870" s="650" t="s">
        <v>2833</v>
      </c>
      <c r="J870" s="650" t="s">
        <v>2834</v>
      </c>
      <c r="K870" s="650" t="s">
        <v>2835</v>
      </c>
      <c r="L870" s="651">
        <v>0</v>
      </c>
      <c r="M870" s="651">
        <v>0</v>
      </c>
      <c r="N870" s="650">
        <v>1</v>
      </c>
      <c r="O870" s="731">
        <v>1</v>
      </c>
      <c r="P870" s="651">
        <v>0</v>
      </c>
      <c r="Q870" s="666"/>
      <c r="R870" s="650">
        <v>1</v>
      </c>
      <c r="S870" s="666">
        <v>1</v>
      </c>
      <c r="T870" s="731">
        <v>1</v>
      </c>
      <c r="U870" s="689">
        <v>1</v>
      </c>
    </row>
    <row r="871" spans="1:21" ht="14.4" customHeight="1" x14ac:dyDescent="0.3">
      <c r="A871" s="649">
        <v>31</v>
      </c>
      <c r="B871" s="650" t="s">
        <v>576</v>
      </c>
      <c r="C871" s="650">
        <v>89301312</v>
      </c>
      <c r="D871" s="729" t="s">
        <v>2873</v>
      </c>
      <c r="E871" s="730" t="s">
        <v>1956</v>
      </c>
      <c r="F871" s="650" t="s">
        <v>1932</v>
      </c>
      <c r="G871" s="650" t="s">
        <v>2539</v>
      </c>
      <c r="H871" s="650" t="s">
        <v>577</v>
      </c>
      <c r="I871" s="650" t="s">
        <v>2836</v>
      </c>
      <c r="J871" s="650" t="s">
        <v>2541</v>
      </c>
      <c r="K871" s="650" t="s">
        <v>2542</v>
      </c>
      <c r="L871" s="651">
        <v>0</v>
      </c>
      <c r="M871" s="651">
        <v>0</v>
      </c>
      <c r="N871" s="650">
        <v>2</v>
      </c>
      <c r="O871" s="731">
        <v>2</v>
      </c>
      <c r="P871" s="651"/>
      <c r="Q871" s="666"/>
      <c r="R871" s="650"/>
      <c r="S871" s="666">
        <v>0</v>
      </c>
      <c r="T871" s="731"/>
      <c r="U871" s="689">
        <v>0</v>
      </c>
    </row>
    <row r="872" spans="1:21" ht="14.4" customHeight="1" x14ac:dyDescent="0.3">
      <c r="A872" s="649">
        <v>31</v>
      </c>
      <c r="B872" s="650" t="s">
        <v>576</v>
      </c>
      <c r="C872" s="650">
        <v>89301312</v>
      </c>
      <c r="D872" s="729" t="s">
        <v>2873</v>
      </c>
      <c r="E872" s="730" t="s">
        <v>1956</v>
      </c>
      <c r="F872" s="650" t="s">
        <v>1933</v>
      </c>
      <c r="G872" s="650" t="s">
        <v>1983</v>
      </c>
      <c r="H872" s="650" t="s">
        <v>577</v>
      </c>
      <c r="I872" s="650" t="s">
        <v>2464</v>
      </c>
      <c r="J872" s="650" t="s">
        <v>1985</v>
      </c>
      <c r="K872" s="650"/>
      <c r="L872" s="651">
        <v>0</v>
      </c>
      <c r="M872" s="651">
        <v>0</v>
      </c>
      <c r="N872" s="650">
        <v>1</v>
      </c>
      <c r="O872" s="731">
        <v>1</v>
      </c>
      <c r="P872" s="651">
        <v>0</v>
      </c>
      <c r="Q872" s="666"/>
      <c r="R872" s="650">
        <v>1</v>
      </c>
      <c r="S872" s="666">
        <v>1</v>
      </c>
      <c r="T872" s="731">
        <v>1</v>
      </c>
      <c r="U872" s="689">
        <v>1</v>
      </c>
    </row>
    <row r="873" spans="1:21" ht="14.4" customHeight="1" x14ac:dyDescent="0.3">
      <c r="A873" s="649">
        <v>31</v>
      </c>
      <c r="B873" s="650" t="s">
        <v>576</v>
      </c>
      <c r="C873" s="650">
        <v>89301312</v>
      </c>
      <c r="D873" s="729" t="s">
        <v>2873</v>
      </c>
      <c r="E873" s="730" t="s">
        <v>1956</v>
      </c>
      <c r="F873" s="650" t="s">
        <v>1934</v>
      </c>
      <c r="G873" s="650" t="s">
        <v>2038</v>
      </c>
      <c r="H873" s="650" t="s">
        <v>577</v>
      </c>
      <c r="I873" s="650" t="s">
        <v>2336</v>
      </c>
      <c r="J873" s="650" t="s">
        <v>2334</v>
      </c>
      <c r="K873" s="650" t="s">
        <v>2337</v>
      </c>
      <c r="L873" s="651">
        <v>30.99</v>
      </c>
      <c r="M873" s="651">
        <v>154.94999999999999</v>
      </c>
      <c r="N873" s="650">
        <v>5</v>
      </c>
      <c r="O873" s="731">
        <v>4</v>
      </c>
      <c r="P873" s="651">
        <v>154.94999999999999</v>
      </c>
      <c r="Q873" s="666">
        <v>1</v>
      </c>
      <c r="R873" s="650">
        <v>5</v>
      </c>
      <c r="S873" s="666">
        <v>1</v>
      </c>
      <c r="T873" s="731">
        <v>4</v>
      </c>
      <c r="U873" s="689">
        <v>1</v>
      </c>
    </row>
    <row r="874" spans="1:21" ht="14.4" customHeight="1" x14ac:dyDescent="0.3">
      <c r="A874" s="649">
        <v>31</v>
      </c>
      <c r="B874" s="650" t="s">
        <v>576</v>
      </c>
      <c r="C874" s="650">
        <v>89301312</v>
      </c>
      <c r="D874" s="729" t="s">
        <v>2873</v>
      </c>
      <c r="E874" s="730" t="s">
        <v>1956</v>
      </c>
      <c r="F874" s="650" t="s">
        <v>1934</v>
      </c>
      <c r="G874" s="650" t="s">
        <v>2038</v>
      </c>
      <c r="H874" s="650" t="s">
        <v>577</v>
      </c>
      <c r="I874" s="650" t="s">
        <v>2837</v>
      </c>
      <c r="J874" s="650" t="s">
        <v>2838</v>
      </c>
      <c r="K874" s="650" t="s">
        <v>2839</v>
      </c>
      <c r="L874" s="651">
        <v>25.4</v>
      </c>
      <c r="M874" s="651">
        <v>25.4</v>
      </c>
      <c r="N874" s="650">
        <v>1</v>
      </c>
      <c r="O874" s="731">
        <v>1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31</v>
      </c>
      <c r="B875" s="650" t="s">
        <v>576</v>
      </c>
      <c r="C875" s="650">
        <v>89301312</v>
      </c>
      <c r="D875" s="729" t="s">
        <v>2873</v>
      </c>
      <c r="E875" s="730" t="s">
        <v>1956</v>
      </c>
      <c r="F875" s="650" t="s">
        <v>1934</v>
      </c>
      <c r="G875" s="650" t="s">
        <v>2042</v>
      </c>
      <c r="H875" s="650" t="s">
        <v>577</v>
      </c>
      <c r="I875" s="650" t="s">
        <v>2043</v>
      </c>
      <c r="J875" s="650" t="s">
        <v>2044</v>
      </c>
      <c r="K875" s="650" t="s">
        <v>2045</v>
      </c>
      <c r="L875" s="651">
        <v>260</v>
      </c>
      <c r="M875" s="651">
        <v>1820</v>
      </c>
      <c r="N875" s="650">
        <v>7</v>
      </c>
      <c r="O875" s="731">
        <v>4</v>
      </c>
      <c r="P875" s="651">
        <v>1560</v>
      </c>
      <c r="Q875" s="666">
        <v>0.8571428571428571</v>
      </c>
      <c r="R875" s="650">
        <v>6</v>
      </c>
      <c r="S875" s="666">
        <v>0.8571428571428571</v>
      </c>
      <c r="T875" s="731">
        <v>3</v>
      </c>
      <c r="U875" s="689">
        <v>0.75</v>
      </c>
    </row>
    <row r="876" spans="1:21" ht="14.4" customHeight="1" x14ac:dyDescent="0.3">
      <c r="A876" s="649">
        <v>31</v>
      </c>
      <c r="B876" s="650" t="s">
        <v>576</v>
      </c>
      <c r="C876" s="650">
        <v>89301312</v>
      </c>
      <c r="D876" s="729" t="s">
        <v>2873</v>
      </c>
      <c r="E876" s="730" t="s">
        <v>1956</v>
      </c>
      <c r="F876" s="650" t="s">
        <v>1934</v>
      </c>
      <c r="G876" s="650" t="s">
        <v>2042</v>
      </c>
      <c r="H876" s="650" t="s">
        <v>577</v>
      </c>
      <c r="I876" s="650" t="s">
        <v>2046</v>
      </c>
      <c r="J876" s="650" t="s">
        <v>2047</v>
      </c>
      <c r="K876" s="650" t="s">
        <v>2048</v>
      </c>
      <c r="L876" s="651">
        <v>200</v>
      </c>
      <c r="M876" s="651">
        <v>2000</v>
      </c>
      <c r="N876" s="650">
        <v>10</v>
      </c>
      <c r="O876" s="731">
        <v>5</v>
      </c>
      <c r="P876" s="651">
        <v>2000</v>
      </c>
      <c r="Q876" s="666">
        <v>1</v>
      </c>
      <c r="R876" s="650">
        <v>10</v>
      </c>
      <c r="S876" s="666">
        <v>1</v>
      </c>
      <c r="T876" s="731">
        <v>5</v>
      </c>
      <c r="U876" s="689">
        <v>1</v>
      </c>
    </row>
    <row r="877" spans="1:21" ht="14.4" customHeight="1" x14ac:dyDescent="0.3">
      <c r="A877" s="649">
        <v>31</v>
      </c>
      <c r="B877" s="650" t="s">
        <v>576</v>
      </c>
      <c r="C877" s="650">
        <v>89301312</v>
      </c>
      <c r="D877" s="729" t="s">
        <v>2873</v>
      </c>
      <c r="E877" s="730" t="s">
        <v>1956</v>
      </c>
      <c r="F877" s="650" t="s">
        <v>1934</v>
      </c>
      <c r="G877" s="650" t="s">
        <v>2049</v>
      </c>
      <c r="H877" s="650" t="s">
        <v>577</v>
      </c>
      <c r="I877" s="650" t="s">
        <v>2050</v>
      </c>
      <c r="J877" s="650" t="s">
        <v>2051</v>
      </c>
      <c r="K877" s="650" t="s">
        <v>2052</v>
      </c>
      <c r="L877" s="651">
        <v>3000</v>
      </c>
      <c r="M877" s="651">
        <v>6000</v>
      </c>
      <c r="N877" s="650">
        <v>2</v>
      </c>
      <c r="O877" s="731">
        <v>2</v>
      </c>
      <c r="P877" s="651">
        <v>6000</v>
      </c>
      <c r="Q877" s="666">
        <v>1</v>
      </c>
      <c r="R877" s="650">
        <v>2</v>
      </c>
      <c r="S877" s="666">
        <v>1</v>
      </c>
      <c r="T877" s="731">
        <v>2</v>
      </c>
      <c r="U877" s="689">
        <v>1</v>
      </c>
    </row>
    <row r="878" spans="1:21" ht="14.4" customHeight="1" x14ac:dyDescent="0.3">
      <c r="A878" s="649">
        <v>31</v>
      </c>
      <c r="B878" s="650" t="s">
        <v>576</v>
      </c>
      <c r="C878" s="650">
        <v>89301312</v>
      </c>
      <c r="D878" s="729" t="s">
        <v>2873</v>
      </c>
      <c r="E878" s="730" t="s">
        <v>1956</v>
      </c>
      <c r="F878" s="650" t="s">
        <v>1934</v>
      </c>
      <c r="G878" s="650" t="s">
        <v>2049</v>
      </c>
      <c r="H878" s="650" t="s">
        <v>577</v>
      </c>
      <c r="I878" s="650" t="s">
        <v>2053</v>
      </c>
      <c r="J878" s="650" t="s">
        <v>2054</v>
      </c>
      <c r="K878" s="650" t="s">
        <v>2055</v>
      </c>
      <c r="L878" s="651">
        <v>199.5</v>
      </c>
      <c r="M878" s="651">
        <v>598.5</v>
      </c>
      <c r="N878" s="650">
        <v>3</v>
      </c>
      <c r="O878" s="731">
        <v>3</v>
      </c>
      <c r="P878" s="651">
        <v>598.5</v>
      </c>
      <c r="Q878" s="666">
        <v>1</v>
      </c>
      <c r="R878" s="650">
        <v>3</v>
      </c>
      <c r="S878" s="666">
        <v>1</v>
      </c>
      <c r="T878" s="731">
        <v>3</v>
      </c>
      <c r="U878" s="689">
        <v>1</v>
      </c>
    </row>
    <row r="879" spans="1:21" ht="14.4" customHeight="1" x14ac:dyDescent="0.3">
      <c r="A879" s="649">
        <v>31</v>
      </c>
      <c r="B879" s="650" t="s">
        <v>576</v>
      </c>
      <c r="C879" s="650">
        <v>89301312</v>
      </c>
      <c r="D879" s="729" t="s">
        <v>2873</v>
      </c>
      <c r="E879" s="730" t="s">
        <v>1956</v>
      </c>
      <c r="F879" s="650" t="s">
        <v>1934</v>
      </c>
      <c r="G879" s="650" t="s">
        <v>2049</v>
      </c>
      <c r="H879" s="650" t="s">
        <v>577</v>
      </c>
      <c r="I879" s="650" t="s">
        <v>2056</v>
      </c>
      <c r="J879" s="650" t="s">
        <v>2057</v>
      </c>
      <c r="K879" s="650" t="s">
        <v>2058</v>
      </c>
      <c r="L879" s="651">
        <v>492.18</v>
      </c>
      <c r="M879" s="651">
        <v>6890.5200000000013</v>
      </c>
      <c r="N879" s="650">
        <v>14</v>
      </c>
      <c r="O879" s="731">
        <v>14</v>
      </c>
      <c r="P879" s="651">
        <v>6890.5200000000013</v>
      </c>
      <c r="Q879" s="666">
        <v>1</v>
      </c>
      <c r="R879" s="650">
        <v>14</v>
      </c>
      <c r="S879" s="666">
        <v>1</v>
      </c>
      <c r="T879" s="731">
        <v>14</v>
      </c>
      <c r="U879" s="689">
        <v>1</v>
      </c>
    </row>
    <row r="880" spans="1:21" ht="14.4" customHeight="1" x14ac:dyDescent="0.3">
      <c r="A880" s="649">
        <v>31</v>
      </c>
      <c r="B880" s="650" t="s">
        <v>576</v>
      </c>
      <c r="C880" s="650">
        <v>89301312</v>
      </c>
      <c r="D880" s="729" t="s">
        <v>2873</v>
      </c>
      <c r="E880" s="730" t="s">
        <v>1956</v>
      </c>
      <c r="F880" s="650" t="s">
        <v>1934</v>
      </c>
      <c r="G880" s="650" t="s">
        <v>2049</v>
      </c>
      <c r="H880" s="650" t="s">
        <v>577</v>
      </c>
      <c r="I880" s="650" t="s">
        <v>2165</v>
      </c>
      <c r="J880" s="650" t="s">
        <v>2166</v>
      </c>
      <c r="K880" s="650" t="s">
        <v>2167</v>
      </c>
      <c r="L880" s="651">
        <v>2296.87</v>
      </c>
      <c r="M880" s="651">
        <v>2296.87</v>
      </c>
      <c r="N880" s="650">
        <v>1</v>
      </c>
      <c r="O880" s="731">
        <v>1</v>
      </c>
      <c r="P880" s="651">
        <v>2296.87</v>
      </c>
      <c r="Q880" s="666">
        <v>1</v>
      </c>
      <c r="R880" s="650">
        <v>1</v>
      </c>
      <c r="S880" s="666">
        <v>1</v>
      </c>
      <c r="T880" s="731">
        <v>1</v>
      </c>
      <c r="U880" s="689">
        <v>1</v>
      </c>
    </row>
    <row r="881" spans="1:21" ht="14.4" customHeight="1" x14ac:dyDescent="0.3">
      <c r="A881" s="649">
        <v>31</v>
      </c>
      <c r="B881" s="650" t="s">
        <v>576</v>
      </c>
      <c r="C881" s="650">
        <v>89301312</v>
      </c>
      <c r="D881" s="729" t="s">
        <v>2873</v>
      </c>
      <c r="E881" s="730" t="s">
        <v>1956</v>
      </c>
      <c r="F881" s="650" t="s">
        <v>1934</v>
      </c>
      <c r="G881" s="650" t="s">
        <v>2049</v>
      </c>
      <c r="H881" s="650" t="s">
        <v>577</v>
      </c>
      <c r="I881" s="650" t="s">
        <v>2111</v>
      </c>
      <c r="J881" s="650" t="s">
        <v>2112</v>
      </c>
      <c r="K881" s="650" t="s">
        <v>2113</v>
      </c>
      <c r="L881" s="651">
        <v>320.25</v>
      </c>
      <c r="M881" s="651">
        <v>640.5</v>
      </c>
      <c r="N881" s="650">
        <v>2</v>
      </c>
      <c r="O881" s="731">
        <v>2</v>
      </c>
      <c r="P881" s="651">
        <v>640.5</v>
      </c>
      <c r="Q881" s="666">
        <v>1</v>
      </c>
      <c r="R881" s="650">
        <v>2</v>
      </c>
      <c r="S881" s="666">
        <v>1</v>
      </c>
      <c r="T881" s="731">
        <v>2</v>
      </c>
      <c r="U881" s="689">
        <v>1</v>
      </c>
    </row>
    <row r="882" spans="1:21" ht="14.4" customHeight="1" x14ac:dyDescent="0.3">
      <c r="A882" s="649">
        <v>31</v>
      </c>
      <c r="B882" s="650" t="s">
        <v>576</v>
      </c>
      <c r="C882" s="650">
        <v>89301312</v>
      </c>
      <c r="D882" s="729" t="s">
        <v>2873</v>
      </c>
      <c r="E882" s="730" t="s">
        <v>1956</v>
      </c>
      <c r="F882" s="650" t="s">
        <v>1934</v>
      </c>
      <c r="G882" s="650" t="s">
        <v>2049</v>
      </c>
      <c r="H882" s="650" t="s">
        <v>577</v>
      </c>
      <c r="I882" s="650" t="s">
        <v>2349</v>
      </c>
      <c r="J882" s="650" t="s">
        <v>2350</v>
      </c>
      <c r="K882" s="650" t="s">
        <v>2351</v>
      </c>
      <c r="L882" s="651">
        <v>1575</v>
      </c>
      <c r="M882" s="651">
        <v>3150</v>
      </c>
      <c r="N882" s="650">
        <v>2</v>
      </c>
      <c r="O882" s="731">
        <v>2</v>
      </c>
      <c r="P882" s="651">
        <v>3150</v>
      </c>
      <c r="Q882" s="666">
        <v>1</v>
      </c>
      <c r="R882" s="650">
        <v>2</v>
      </c>
      <c r="S882" s="666">
        <v>1</v>
      </c>
      <c r="T882" s="731">
        <v>2</v>
      </c>
      <c r="U882" s="689">
        <v>1</v>
      </c>
    </row>
    <row r="883" spans="1:21" ht="14.4" customHeight="1" x14ac:dyDescent="0.3">
      <c r="A883" s="649">
        <v>31</v>
      </c>
      <c r="B883" s="650" t="s">
        <v>576</v>
      </c>
      <c r="C883" s="650">
        <v>89301312</v>
      </c>
      <c r="D883" s="729" t="s">
        <v>2873</v>
      </c>
      <c r="E883" s="730" t="s">
        <v>1956</v>
      </c>
      <c r="F883" s="650" t="s">
        <v>1934</v>
      </c>
      <c r="G883" s="650" t="s">
        <v>2049</v>
      </c>
      <c r="H883" s="650" t="s">
        <v>577</v>
      </c>
      <c r="I883" s="650" t="s">
        <v>2059</v>
      </c>
      <c r="J883" s="650" t="s">
        <v>2060</v>
      </c>
      <c r="K883" s="650" t="s">
        <v>2061</v>
      </c>
      <c r="L883" s="651">
        <v>750</v>
      </c>
      <c r="M883" s="651">
        <v>2250</v>
      </c>
      <c r="N883" s="650">
        <v>3</v>
      </c>
      <c r="O883" s="731">
        <v>3</v>
      </c>
      <c r="P883" s="651">
        <v>2250</v>
      </c>
      <c r="Q883" s="666">
        <v>1</v>
      </c>
      <c r="R883" s="650">
        <v>3</v>
      </c>
      <c r="S883" s="666">
        <v>1</v>
      </c>
      <c r="T883" s="731">
        <v>3</v>
      </c>
      <c r="U883" s="689">
        <v>1</v>
      </c>
    </row>
    <row r="884" spans="1:21" ht="14.4" customHeight="1" x14ac:dyDescent="0.3">
      <c r="A884" s="649">
        <v>31</v>
      </c>
      <c r="B884" s="650" t="s">
        <v>576</v>
      </c>
      <c r="C884" s="650">
        <v>89301312</v>
      </c>
      <c r="D884" s="729" t="s">
        <v>2873</v>
      </c>
      <c r="E884" s="730" t="s">
        <v>1956</v>
      </c>
      <c r="F884" s="650" t="s">
        <v>1934</v>
      </c>
      <c r="G884" s="650" t="s">
        <v>2049</v>
      </c>
      <c r="H884" s="650" t="s">
        <v>577</v>
      </c>
      <c r="I884" s="650" t="s">
        <v>2064</v>
      </c>
      <c r="J884" s="650" t="s">
        <v>2065</v>
      </c>
      <c r="K884" s="650" t="s">
        <v>2066</v>
      </c>
      <c r="L884" s="651">
        <v>971.25</v>
      </c>
      <c r="M884" s="651">
        <v>4856.25</v>
      </c>
      <c r="N884" s="650">
        <v>5</v>
      </c>
      <c r="O884" s="731">
        <v>5</v>
      </c>
      <c r="P884" s="651">
        <v>4856.25</v>
      </c>
      <c r="Q884" s="666">
        <v>1</v>
      </c>
      <c r="R884" s="650">
        <v>5</v>
      </c>
      <c r="S884" s="666">
        <v>1</v>
      </c>
      <c r="T884" s="731">
        <v>5</v>
      </c>
      <c r="U884" s="689">
        <v>1</v>
      </c>
    </row>
    <row r="885" spans="1:21" ht="14.4" customHeight="1" x14ac:dyDescent="0.3">
      <c r="A885" s="649">
        <v>31</v>
      </c>
      <c r="B885" s="650" t="s">
        <v>576</v>
      </c>
      <c r="C885" s="650">
        <v>89301312</v>
      </c>
      <c r="D885" s="729" t="s">
        <v>2873</v>
      </c>
      <c r="E885" s="730" t="s">
        <v>1956</v>
      </c>
      <c r="F885" s="650" t="s">
        <v>1934</v>
      </c>
      <c r="G885" s="650" t="s">
        <v>2049</v>
      </c>
      <c r="H885" s="650" t="s">
        <v>577</v>
      </c>
      <c r="I885" s="650" t="s">
        <v>2352</v>
      </c>
      <c r="J885" s="650" t="s">
        <v>2353</v>
      </c>
      <c r="K885" s="650"/>
      <c r="L885" s="651">
        <v>1000</v>
      </c>
      <c r="M885" s="651">
        <v>1000</v>
      </c>
      <c r="N885" s="650">
        <v>1</v>
      </c>
      <c r="O885" s="731">
        <v>1</v>
      </c>
      <c r="P885" s="651"/>
      <c r="Q885" s="666">
        <v>0</v>
      </c>
      <c r="R885" s="650"/>
      <c r="S885" s="666">
        <v>0</v>
      </c>
      <c r="T885" s="731"/>
      <c r="U885" s="689">
        <v>0</v>
      </c>
    </row>
    <row r="886" spans="1:21" ht="14.4" customHeight="1" x14ac:dyDescent="0.3">
      <c r="A886" s="649">
        <v>31</v>
      </c>
      <c r="B886" s="650" t="s">
        <v>576</v>
      </c>
      <c r="C886" s="650">
        <v>89301312</v>
      </c>
      <c r="D886" s="729" t="s">
        <v>2873</v>
      </c>
      <c r="E886" s="730" t="s">
        <v>1956</v>
      </c>
      <c r="F886" s="650" t="s">
        <v>1934</v>
      </c>
      <c r="G886" s="650" t="s">
        <v>2049</v>
      </c>
      <c r="H886" s="650" t="s">
        <v>577</v>
      </c>
      <c r="I886" s="650" t="s">
        <v>2090</v>
      </c>
      <c r="J886" s="650" t="s">
        <v>2091</v>
      </c>
      <c r="K886" s="650" t="s">
        <v>2092</v>
      </c>
      <c r="L886" s="651">
        <v>2010.55</v>
      </c>
      <c r="M886" s="651">
        <v>2010.55</v>
      </c>
      <c r="N886" s="650">
        <v>1</v>
      </c>
      <c r="O886" s="731">
        <v>1</v>
      </c>
      <c r="P886" s="651">
        <v>2010.55</v>
      </c>
      <c r="Q886" s="666">
        <v>1</v>
      </c>
      <c r="R886" s="650">
        <v>1</v>
      </c>
      <c r="S886" s="666">
        <v>1</v>
      </c>
      <c r="T886" s="731">
        <v>1</v>
      </c>
      <c r="U886" s="689">
        <v>1</v>
      </c>
    </row>
    <row r="887" spans="1:21" ht="14.4" customHeight="1" x14ac:dyDescent="0.3">
      <c r="A887" s="649">
        <v>31</v>
      </c>
      <c r="B887" s="650" t="s">
        <v>576</v>
      </c>
      <c r="C887" s="650">
        <v>89301312</v>
      </c>
      <c r="D887" s="729" t="s">
        <v>2873</v>
      </c>
      <c r="E887" s="730" t="s">
        <v>1956</v>
      </c>
      <c r="F887" s="650" t="s">
        <v>1934</v>
      </c>
      <c r="G887" s="650" t="s">
        <v>2049</v>
      </c>
      <c r="H887" s="650" t="s">
        <v>577</v>
      </c>
      <c r="I887" s="650" t="s">
        <v>2357</v>
      </c>
      <c r="J887" s="650" t="s">
        <v>2358</v>
      </c>
      <c r="K887" s="650" t="s">
        <v>2359</v>
      </c>
      <c r="L887" s="651">
        <v>750</v>
      </c>
      <c r="M887" s="651">
        <v>1500</v>
      </c>
      <c r="N887" s="650">
        <v>2</v>
      </c>
      <c r="O887" s="731">
        <v>2</v>
      </c>
      <c r="P887" s="651"/>
      <c r="Q887" s="666">
        <v>0</v>
      </c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31</v>
      </c>
      <c r="B888" s="650" t="s">
        <v>576</v>
      </c>
      <c r="C888" s="650">
        <v>89301312</v>
      </c>
      <c r="D888" s="729" t="s">
        <v>2873</v>
      </c>
      <c r="E888" s="730" t="s">
        <v>1956</v>
      </c>
      <c r="F888" s="650" t="s">
        <v>1934</v>
      </c>
      <c r="G888" s="650" t="s">
        <v>2049</v>
      </c>
      <c r="H888" s="650" t="s">
        <v>577</v>
      </c>
      <c r="I888" s="650" t="s">
        <v>2093</v>
      </c>
      <c r="J888" s="650" t="s">
        <v>2094</v>
      </c>
      <c r="K888" s="650" t="s">
        <v>2095</v>
      </c>
      <c r="L888" s="651">
        <v>349.12</v>
      </c>
      <c r="M888" s="651">
        <v>349.12</v>
      </c>
      <c r="N888" s="650">
        <v>1</v>
      </c>
      <c r="O888" s="731">
        <v>1</v>
      </c>
      <c r="P888" s="651"/>
      <c r="Q888" s="666">
        <v>0</v>
      </c>
      <c r="R888" s="650"/>
      <c r="S888" s="666">
        <v>0</v>
      </c>
      <c r="T888" s="731"/>
      <c r="U888" s="689">
        <v>0</v>
      </c>
    </row>
    <row r="889" spans="1:21" ht="14.4" customHeight="1" x14ac:dyDescent="0.3">
      <c r="A889" s="649">
        <v>31</v>
      </c>
      <c r="B889" s="650" t="s">
        <v>576</v>
      </c>
      <c r="C889" s="650">
        <v>89301312</v>
      </c>
      <c r="D889" s="729" t="s">
        <v>2873</v>
      </c>
      <c r="E889" s="730" t="s">
        <v>1956</v>
      </c>
      <c r="F889" s="650" t="s">
        <v>1934</v>
      </c>
      <c r="G889" s="650" t="s">
        <v>2049</v>
      </c>
      <c r="H889" s="650" t="s">
        <v>577</v>
      </c>
      <c r="I889" s="650" t="s">
        <v>2168</v>
      </c>
      <c r="J889" s="650" t="s">
        <v>2169</v>
      </c>
      <c r="K889" s="650" t="s">
        <v>2170</v>
      </c>
      <c r="L889" s="651">
        <v>350</v>
      </c>
      <c r="M889" s="651">
        <v>2450</v>
      </c>
      <c r="N889" s="650">
        <v>7</v>
      </c>
      <c r="O889" s="731">
        <v>7</v>
      </c>
      <c r="P889" s="651">
        <v>2450</v>
      </c>
      <c r="Q889" s="666">
        <v>1</v>
      </c>
      <c r="R889" s="650">
        <v>7</v>
      </c>
      <c r="S889" s="666">
        <v>1</v>
      </c>
      <c r="T889" s="731">
        <v>7</v>
      </c>
      <c r="U889" s="689">
        <v>1</v>
      </c>
    </row>
    <row r="890" spans="1:21" ht="14.4" customHeight="1" x14ac:dyDescent="0.3">
      <c r="A890" s="649">
        <v>31</v>
      </c>
      <c r="B890" s="650" t="s">
        <v>576</v>
      </c>
      <c r="C890" s="650">
        <v>89301312</v>
      </c>
      <c r="D890" s="729" t="s">
        <v>2873</v>
      </c>
      <c r="E890" s="730" t="s">
        <v>1956</v>
      </c>
      <c r="F890" s="650" t="s">
        <v>1934</v>
      </c>
      <c r="G890" s="650" t="s">
        <v>2049</v>
      </c>
      <c r="H890" s="650" t="s">
        <v>577</v>
      </c>
      <c r="I890" s="650" t="s">
        <v>2840</v>
      </c>
      <c r="J890" s="650" t="s">
        <v>2841</v>
      </c>
      <c r="K890" s="650" t="s">
        <v>2842</v>
      </c>
      <c r="L890" s="651">
        <v>336.5</v>
      </c>
      <c r="M890" s="651">
        <v>336.5</v>
      </c>
      <c r="N890" s="650">
        <v>1</v>
      </c>
      <c r="O890" s="731">
        <v>1</v>
      </c>
      <c r="P890" s="651">
        <v>336.5</v>
      </c>
      <c r="Q890" s="666">
        <v>1</v>
      </c>
      <c r="R890" s="650">
        <v>1</v>
      </c>
      <c r="S890" s="666">
        <v>1</v>
      </c>
      <c r="T890" s="731">
        <v>1</v>
      </c>
      <c r="U890" s="689">
        <v>1</v>
      </c>
    </row>
    <row r="891" spans="1:21" ht="14.4" customHeight="1" x14ac:dyDescent="0.3">
      <c r="A891" s="649">
        <v>31</v>
      </c>
      <c r="B891" s="650" t="s">
        <v>576</v>
      </c>
      <c r="C891" s="650">
        <v>89301312</v>
      </c>
      <c r="D891" s="729" t="s">
        <v>2873</v>
      </c>
      <c r="E891" s="730" t="s">
        <v>1956</v>
      </c>
      <c r="F891" s="650" t="s">
        <v>1934</v>
      </c>
      <c r="G891" s="650" t="s">
        <v>2049</v>
      </c>
      <c r="H891" s="650" t="s">
        <v>577</v>
      </c>
      <c r="I891" s="650" t="s">
        <v>2843</v>
      </c>
      <c r="J891" s="650" t="s">
        <v>2844</v>
      </c>
      <c r="K891" s="650"/>
      <c r="L891" s="651">
        <v>198.97</v>
      </c>
      <c r="M891" s="651">
        <v>198.97</v>
      </c>
      <c r="N891" s="650">
        <v>1</v>
      </c>
      <c r="O891" s="731">
        <v>1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31</v>
      </c>
      <c r="B892" s="650" t="s">
        <v>576</v>
      </c>
      <c r="C892" s="650">
        <v>89301312</v>
      </c>
      <c r="D892" s="729" t="s">
        <v>2873</v>
      </c>
      <c r="E892" s="730" t="s">
        <v>1956</v>
      </c>
      <c r="F892" s="650" t="s">
        <v>1934</v>
      </c>
      <c r="G892" s="650" t="s">
        <v>2049</v>
      </c>
      <c r="H892" s="650" t="s">
        <v>577</v>
      </c>
      <c r="I892" s="650" t="s">
        <v>2383</v>
      </c>
      <c r="J892" s="650" t="s">
        <v>2384</v>
      </c>
      <c r="K892" s="650"/>
      <c r="L892" s="651">
        <v>227.15</v>
      </c>
      <c r="M892" s="651">
        <v>227.15</v>
      </c>
      <c r="N892" s="650">
        <v>1</v>
      </c>
      <c r="O892" s="731">
        <v>1</v>
      </c>
      <c r="P892" s="651"/>
      <c r="Q892" s="666">
        <v>0</v>
      </c>
      <c r="R892" s="650"/>
      <c r="S892" s="666">
        <v>0</v>
      </c>
      <c r="T892" s="731"/>
      <c r="U892" s="689">
        <v>0</v>
      </c>
    </row>
    <row r="893" spans="1:21" ht="14.4" customHeight="1" x14ac:dyDescent="0.3">
      <c r="A893" s="649">
        <v>31</v>
      </c>
      <c r="B893" s="650" t="s">
        <v>576</v>
      </c>
      <c r="C893" s="650">
        <v>89301312</v>
      </c>
      <c r="D893" s="729" t="s">
        <v>2873</v>
      </c>
      <c r="E893" s="730" t="s">
        <v>1957</v>
      </c>
      <c r="F893" s="650" t="s">
        <v>1932</v>
      </c>
      <c r="G893" s="650" t="s">
        <v>1965</v>
      </c>
      <c r="H893" s="650" t="s">
        <v>577</v>
      </c>
      <c r="I893" s="650" t="s">
        <v>2128</v>
      </c>
      <c r="J893" s="650" t="s">
        <v>1855</v>
      </c>
      <c r="K893" s="650" t="s">
        <v>1856</v>
      </c>
      <c r="L893" s="651">
        <v>156.86000000000001</v>
      </c>
      <c r="M893" s="651">
        <v>313.72000000000003</v>
      </c>
      <c r="N893" s="650">
        <v>2</v>
      </c>
      <c r="O893" s="731">
        <v>1</v>
      </c>
      <c r="P893" s="651">
        <v>313.72000000000003</v>
      </c>
      <c r="Q893" s="666">
        <v>1</v>
      </c>
      <c r="R893" s="650">
        <v>2</v>
      </c>
      <c r="S893" s="666">
        <v>1</v>
      </c>
      <c r="T893" s="731">
        <v>1</v>
      </c>
      <c r="U893" s="689">
        <v>1</v>
      </c>
    </row>
    <row r="894" spans="1:21" ht="14.4" customHeight="1" x14ac:dyDescent="0.3">
      <c r="A894" s="649">
        <v>31</v>
      </c>
      <c r="B894" s="650" t="s">
        <v>576</v>
      </c>
      <c r="C894" s="650">
        <v>89301312</v>
      </c>
      <c r="D894" s="729" t="s">
        <v>2873</v>
      </c>
      <c r="E894" s="730" t="s">
        <v>1957</v>
      </c>
      <c r="F894" s="650" t="s">
        <v>1932</v>
      </c>
      <c r="G894" s="650" t="s">
        <v>1972</v>
      </c>
      <c r="H894" s="650" t="s">
        <v>1100</v>
      </c>
      <c r="I894" s="650" t="s">
        <v>1313</v>
      </c>
      <c r="J894" s="650" t="s">
        <v>1314</v>
      </c>
      <c r="K894" s="650" t="s">
        <v>1864</v>
      </c>
      <c r="L894" s="651">
        <v>69.86</v>
      </c>
      <c r="M894" s="651">
        <v>209.57999999999998</v>
      </c>
      <c r="N894" s="650">
        <v>3</v>
      </c>
      <c r="O894" s="731">
        <v>3</v>
      </c>
      <c r="P894" s="651">
        <v>209.57999999999998</v>
      </c>
      <c r="Q894" s="666">
        <v>1</v>
      </c>
      <c r="R894" s="650">
        <v>3</v>
      </c>
      <c r="S894" s="666">
        <v>1</v>
      </c>
      <c r="T894" s="731">
        <v>3</v>
      </c>
      <c r="U894" s="689">
        <v>1</v>
      </c>
    </row>
    <row r="895" spans="1:21" ht="14.4" customHeight="1" x14ac:dyDescent="0.3">
      <c r="A895" s="649">
        <v>31</v>
      </c>
      <c r="B895" s="650" t="s">
        <v>576</v>
      </c>
      <c r="C895" s="650">
        <v>89301312</v>
      </c>
      <c r="D895" s="729" t="s">
        <v>2873</v>
      </c>
      <c r="E895" s="730" t="s">
        <v>1957</v>
      </c>
      <c r="F895" s="650" t="s">
        <v>1932</v>
      </c>
      <c r="G895" s="650" t="s">
        <v>2487</v>
      </c>
      <c r="H895" s="650" t="s">
        <v>577</v>
      </c>
      <c r="I895" s="650" t="s">
        <v>2845</v>
      </c>
      <c r="J895" s="650" t="s">
        <v>2714</v>
      </c>
      <c r="K895" s="650" t="s">
        <v>817</v>
      </c>
      <c r="L895" s="651">
        <v>0</v>
      </c>
      <c r="M895" s="651">
        <v>0</v>
      </c>
      <c r="N895" s="650">
        <v>1</v>
      </c>
      <c r="O895" s="731">
        <v>1</v>
      </c>
      <c r="P895" s="651"/>
      <c r="Q895" s="666"/>
      <c r="R895" s="650"/>
      <c r="S895" s="666">
        <v>0</v>
      </c>
      <c r="T895" s="731"/>
      <c r="U895" s="689">
        <v>0</v>
      </c>
    </row>
    <row r="896" spans="1:21" ht="14.4" customHeight="1" x14ac:dyDescent="0.3">
      <c r="A896" s="649">
        <v>31</v>
      </c>
      <c r="B896" s="650" t="s">
        <v>576</v>
      </c>
      <c r="C896" s="650">
        <v>89301312</v>
      </c>
      <c r="D896" s="729" t="s">
        <v>2873</v>
      </c>
      <c r="E896" s="730" t="s">
        <v>1957</v>
      </c>
      <c r="F896" s="650" t="s">
        <v>1932</v>
      </c>
      <c r="G896" s="650" t="s">
        <v>2487</v>
      </c>
      <c r="H896" s="650" t="s">
        <v>577</v>
      </c>
      <c r="I896" s="650" t="s">
        <v>2846</v>
      </c>
      <c r="J896" s="650" t="s">
        <v>2847</v>
      </c>
      <c r="K896" s="650" t="s">
        <v>814</v>
      </c>
      <c r="L896" s="651">
        <v>0</v>
      </c>
      <c r="M896" s="651">
        <v>0</v>
      </c>
      <c r="N896" s="650">
        <v>1</v>
      </c>
      <c r="O896" s="731">
        <v>1</v>
      </c>
      <c r="P896" s="651">
        <v>0</v>
      </c>
      <c r="Q896" s="666"/>
      <c r="R896" s="650">
        <v>1</v>
      </c>
      <c r="S896" s="666">
        <v>1</v>
      </c>
      <c r="T896" s="731">
        <v>1</v>
      </c>
      <c r="U896" s="689">
        <v>1</v>
      </c>
    </row>
    <row r="897" spans="1:21" ht="14.4" customHeight="1" x14ac:dyDescent="0.3">
      <c r="A897" s="649">
        <v>31</v>
      </c>
      <c r="B897" s="650" t="s">
        <v>576</v>
      </c>
      <c r="C897" s="650">
        <v>89301312</v>
      </c>
      <c r="D897" s="729" t="s">
        <v>2873</v>
      </c>
      <c r="E897" s="730" t="s">
        <v>1957</v>
      </c>
      <c r="F897" s="650" t="s">
        <v>1932</v>
      </c>
      <c r="G897" s="650" t="s">
        <v>1959</v>
      </c>
      <c r="H897" s="650" t="s">
        <v>1100</v>
      </c>
      <c r="I897" s="650" t="s">
        <v>1195</v>
      </c>
      <c r="J897" s="650" t="s">
        <v>1192</v>
      </c>
      <c r="K897" s="650" t="s">
        <v>1196</v>
      </c>
      <c r="L897" s="651">
        <v>625.29</v>
      </c>
      <c r="M897" s="651">
        <v>5002.32</v>
      </c>
      <c r="N897" s="650">
        <v>8</v>
      </c>
      <c r="O897" s="731">
        <v>3.5</v>
      </c>
      <c r="P897" s="651">
        <v>5002.32</v>
      </c>
      <c r="Q897" s="666">
        <v>1</v>
      </c>
      <c r="R897" s="650">
        <v>8</v>
      </c>
      <c r="S897" s="666">
        <v>1</v>
      </c>
      <c r="T897" s="731">
        <v>3.5</v>
      </c>
      <c r="U897" s="689">
        <v>1</v>
      </c>
    </row>
    <row r="898" spans="1:21" ht="14.4" customHeight="1" x14ac:dyDescent="0.3">
      <c r="A898" s="649">
        <v>31</v>
      </c>
      <c r="B898" s="650" t="s">
        <v>576</v>
      </c>
      <c r="C898" s="650">
        <v>89301312</v>
      </c>
      <c r="D898" s="729" t="s">
        <v>2873</v>
      </c>
      <c r="E898" s="730" t="s">
        <v>1957</v>
      </c>
      <c r="F898" s="650" t="s">
        <v>1932</v>
      </c>
      <c r="G898" s="650" t="s">
        <v>1997</v>
      </c>
      <c r="H898" s="650" t="s">
        <v>1100</v>
      </c>
      <c r="I898" s="650" t="s">
        <v>2564</v>
      </c>
      <c r="J898" s="650" t="s">
        <v>1103</v>
      </c>
      <c r="K898" s="650" t="s">
        <v>2565</v>
      </c>
      <c r="L898" s="651">
        <v>193.26</v>
      </c>
      <c r="M898" s="651">
        <v>386.52</v>
      </c>
      <c r="N898" s="650">
        <v>2</v>
      </c>
      <c r="O898" s="731">
        <v>1</v>
      </c>
      <c r="P898" s="651">
        <v>386.52</v>
      </c>
      <c r="Q898" s="666">
        <v>1</v>
      </c>
      <c r="R898" s="650">
        <v>2</v>
      </c>
      <c r="S898" s="666">
        <v>1</v>
      </c>
      <c r="T898" s="731">
        <v>1</v>
      </c>
      <c r="U898" s="689">
        <v>1</v>
      </c>
    </row>
    <row r="899" spans="1:21" ht="14.4" customHeight="1" x14ac:dyDescent="0.3">
      <c r="A899" s="649">
        <v>31</v>
      </c>
      <c r="B899" s="650" t="s">
        <v>576</v>
      </c>
      <c r="C899" s="650">
        <v>89301312</v>
      </c>
      <c r="D899" s="729" t="s">
        <v>2873</v>
      </c>
      <c r="E899" s="730" t="s">
        <v>1957</v>
      </c>
      <c r="F899" s="650" t="s">
        <v>1932</v>
      </c>
      <c r="G899" s="650" t="s">
        <v>1960</v>
      </c>
      <c r="H899" s="650" t="s">
        <v>577</v>
      </c>
      <c r="I899" s="650" t="s">
        <v>1252</v>
      </c>
      <c r="J899" s="650" t="s">
        <v>1253</v>
      </c>
      <c r="K899" s="650" t="s">
        <v>1961</v>
      </c>
      <c r="L899" s="651">
        <v>194.73</v>
      </c>
      <c r="M899" s="651">
        <v>584.18999999999994</v>
      </c>
      <c r="N899" s="650">
        <v>3</v>
      </c>
      <c r="O899" s="731">
        <v>1.5</v>
      </c>
      <c r="P899" s="651">
        <v>584.18999999999994</v>
      </c>
      <c r="Q899" s="666">
        <v>1</v>
      </c>
      <c r="R899" s="650">
        <v>3</v>
      </c>
      <c r="S899" s="666">
        <v>1</v>
      </c>
      <c r="T899" s="731">
        <v>1.5</v>
      </c>
      <c r="U899" s="689">
        <v>1</v>
      </c>
    </row>
    <row r="900" spans="1:21" ht="14.4" customHeight="1" x14ac:dyDescent="0.3">
      <c r="A900" s="649">
        <v>31</v>
      </c>
      <c r="B900" s="650" t="s">
        <v>576</v>
      </c>
      <c r="C900" s="650">
        <v>89301312</v>
      </c>
      <c r="D900" s="729" t="s">
        <v>2873</v>
      </c>
      <c r="E900" s="730" t="s">
        <v>1957</v>
      </c>
      <c r="F900" s="650" t="s">
        <v>1932</v>
      </c>
      <c r="G900" s="650" t="s">
        <v>2848</v>
      </c>
      <c r="H900" s="650" t="s">
        <v>577</v>
      </c>
      <c r="I900" s="650" t="s">
        <v>2849</v>
      </c>
      <c r="J900" s="650" t="s">
        <v>2850</v>
      </c>
      <c r="K900" s="650" t="s">
        <v>2851</v>
      </c>
      <c r="L900" s="651">
        <v>0</v>
      </c>
      <c r="M900" s="651">
        <v>0</v>
      </c>
      <c r="N900" s="650">
        <v>1</v>
      </c>
      <c r="O900" s="731">
        <v>1</v>
      </c>
      <c r="P900" s="651">
        <v>0</v>
      </c>
      <c r="Q900" s="666"/>
      <c r="R900" s="650">
        <v>1</v>
      </c>
      <c r="S900" s="666">
        <v>1</v>
      </c>
      <c r="T900" s="731">
        <v>1</v>
      </c>
      <c r="U900" s="689">
        <v>1</v>
      </c>
    </row>
    <row r="901" spans="1:21" ht="14.4" customHeight="1" x14ac:dyDescent="0.3">
      <c r="A901" s="649">
        <v>31</v>
      </c>
      <c r="B901" s="650" t="s">
        <v>576</v>
      </c>
      <c r="C901" s="650">
        <v>89301312</v>
      </c>
      <c r="D901" s="729" t="s">
        <v>2873</v>
      </c>
      <c r="E901" s="730" t="s">
        <v>1957</v>
      </c>
      <c r="F901" s="650" t="s">
        <v>1934</v>
      </c>
      <c r="G901" s="650" t="s">
        <v>2038</v>
      </c>
      <c r="H901" s="650" t="s">
        <v>577</v>
      </c>
      <c r="I901" s="650" t="s">
        <v>2039</v>
      </c>
      <c r="J901" s="650" t="s">
        <v>2040</v>
      </c>
      <c r="K901" s="650" t="s">
        <v>2041</v>
      </c>
      <c r="L901" s="651">
        <v>35.75</v>
      </c>
      <c r="M901" s="651">
        <v>35.75</v>
      </c>
      <c r="N901" s="650">
        <v>1</v>
      </c>
      <c r="O901" s="731">
        <v>1</v>
      </c>
      <c r="P901" s="651">
        <v>35.75</v>
      </c>
      <c r="Q901" s="666">
        <v>1</v>
      </c>
      <c r="R901" s="650">
        <v>1</v>
      </c>
      <c r="S901" s="666">
        <v>1</v>
      </c>
      <c r="T901" s="731">
        <v>1</v>
      </c>
      <c r="U901" s="689">
        <v>1</v>
      </c>
    </row>
    <row r="902" spans="1:21" ht="14.4" customHeight="1" x14ac:dyDescent="0.3">
      <c r="A902" s="649">
        <v>31</v>
      </c>
      <c r="B902" s="650" t="s">
        <v>576</v>
      </c>
      <c r="C902" s="650">
        <v>89301312</v>
      </c>
      <c r="D902" s="729" t="s">
        <v>2873</v>
      </c>
      <c r="E902" s="730" t="s">
        <v>1957</v>
      </c>
      <c r="F902" s="650" t="s">
        <v>1934</v>
      </c>
      <c r="G902" s="650" t="s">
        <v>2038</v>
      </c>
      <c r="H902" s="650" t="s">
        <v>577</v>
      </c>
      <c r="I902" s="650" t="s">
        <v>2336</v>
      </c>
      <c r="J902" s="650" t="s">
        <v>2334</v>
      </c>
      <c r="K902" s="650" t="s">
        <v>2337</v>
      </c>
      <c r="L902" s="651">
        <v>30.99</v>
      </c>
      <c r="M902" s="651">
        <v>30.99</v>
      </c>
      <c r="N902" s="650">
        <v>1</v>
      </c>
      <c r="O902" s="731">
        <v>1</v>
      </c>
      <c r="P902" s="651">
        <v>30.99</v>
      </c>
      <c r="Q902" s="666">
        <v>1</v>
      </c>
      <c r="R902" s="650">
        <v>1</v>
      </c>
      <c r="S902" s="666">
        <v>1</v>
      </c>
      <c r="T902" s="731">
        <v>1</v>
      </c>
      <c r="U902" s="689">
        <v>1</v>
      </c>
    </row>
    <row r="903" spans="1:21" ht="14.4" customHeight="1" x14ac:dyDescent="0.3">
      <c r="A903" s="649">
        <v>31</v>
      </c>
      <c r="B903" s="650" t="s">
        <v>576</v>
      </c>
      <c r="C903" s="650">
        <v>89301312</v>
      </c>
      <c r="D903" s="729" t="s">
        <v>2873</v>
      </c>
      <c r="E903" s="730" t="s">
        <v>1957</v>
      </c>
      <c r="F903" s="650" t="s">
        <v>1934</v>
      </c>
      <c r="G903" s="650" t="s">
        <v>2038</v>
      </c>
      <c r="H903" s="650" t="s">
        <v>577</v>
      </c>
      <c r="I903" s="650" t="s">
        <v>2338</v>
      </c>
      <c r="J903" s="650" t="s">
        <v>2334</v>
      </c>
      <c r="K903" s="650" t="s">
        <v>2339</v>
      </c>
      <c r="L903" s="651">
        <v>24.77</v>
      </c>
      <c r="M903" s="651">
        <v>594.47999999999979</v>
      </c>
      <c r="N903" s="650">
        <v>24</v>
      </c>
      <c r="O903" s="731">
        <v>24</v>
      </c>
      <c r="P903" s="651">
        <v>594.47999999999979</v>
      </c>
      <c r="Q903" s="666">
        <v>1</v>
      </c>
      <c r="R903" s="650">
        <v>24</v>
      </c>
      <c r="S903" s="666">
        <v>1</v>
      </c>
      <c r="T903" s="731">
        <v>24</v>
      </c>
      <c r="U903" s="689">
        <v>1</v>
      </c>
    </row>
    <row r="904" spans="1:21" ht="14.4" customHeight="1" x14ac:dyDescent="0.3">
      <c r="A904" s="649">
        <v>31</v>
      </c>
      <c r="B904" s="650" t="s">
        <v>576</v>
      </c>
      <c r="C904" s="650">
        <v>89301312</v>
      </c>
      <c r="D904" s="729" t="s">
        <v>2873</v>
      </c>
      <c r="E904" s="730" t="s">
        <v>1957</v>
      </c>
      <c r="F904" s="650" t="s">
        <v>1934</v>
      </c>
      <c r="G904" s="650" t="s">
        <v>2038</v>
      </c>
      <c r="H904" s="650" t="s">
        <v>577</v>
      </c>
      <c r="I904" s="650" t="s">
        <v>2852</v>
      </c>
      <c r="J904" s="650" t="s">
        <v>2853</v>
      </c>
      <c r="K904" s="650" t="s">
        <v>2854</v>
      </c>
      <c r="L904" s="651">
        <v>50</v>
      </c>
      <c r="M904" s="651">
        <v>50</v>
      </c>
      <c r="N904" s="650">
        <v>1</v>
      </c>
      <c r="O904" s="731">
        <v>1</v>
      </c>
      <c r="P904" s="651"/>
      <c r="Q904" s="666">
        <v>0</v>
      </c>
      <c r="R904" s="650"/>
      <c r="S904" s="666">
        <v>0</v>
      </c>
      <c r="T904" s="731"/>
      <c r="U904" s="689">
        <v>0</v>
      </c>
    </row>
    <row r="905" spans="1:21" ht="14.4" customHeight="1" x14ac:dyDescent="0.3">
      <c r="A905" s="649">
        <v>31</v>
      </c>
      <c r="B905" s="650" t="s">
        <v>576</v>
      </c>
      <c r="C905" s="650">
        <v>89301312</v>
      </c>
      <c r="D905" s="729" t="s">
        <v>2873</v>
      </c>
      <c r="E905" s="730" t="s">
        <v>1957</v>
      </c>
      <c r="F905" s="650" t="s">
        <v>1934</v>
      </c>
      <c r="G905" s="650" t="s">
        <v>2038</v>
      </c>
      <c r="H905" s="650" t="s">
        <v>577</v>
      </c>
      <c r="I905" s="650" t="s">
        <v>2855</v>
      </c>
      <c r="J905" s="650" t="s">
        <v>2856</v>
      </c>
      <c r="K905" s="650" t="s">
        <v>2857</v>
      </c>
      <c r="L905" s="651">
        <v>22.5</v>
      </c>
      <c r="M905" s="651">
        <v>22.5</v>
      </c>
      <c r="N905" s="650">
        <v>1</v>
      </c>
      <c r="O905" s="731">
        <v>1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31</v>
      </c>
      <c r="B906" s="650" t="s">
        <v>576</v>
      </c>
      <c r="C906" s="650">
        <v>89301312</v>
      </c>
      <c r="D906" s="729" t="s">
        <v>2873</v>
      </c>
      <c r="E906" s="730" t="s">
        <v>1957</v>
      </c>
      <c r="F906" s="650" t="s">
        <v>1934</v>
      </c>
      <c r="G906" s="650" t="s">
        <v>2042</v>
      </c>
      <c r="H906" s="650" t="s">
        <v>577</v>
      </c>
      <c r="I906" s="650" t="s">
        <v>2043</v>
      </c>
      <c r="J906" s="650" t="s">
        <v>2044</v>
      </c>
      <c r="K906" s="650" t="s">
        <v>2045</v>
      </c>
      <c r="L906" s="651">
        <v>260</v>
      </c>
      <c r="M906" s="651">
        <v>3640</v>
      </c>
      <c r="N906" s="650">
        <v>14</v>
      </c>
      <c r="O906" s="731">
        <v>7</v>
      </c>
      <c r="P906" s="651">
        <v>3640</v>
      </c>
      <c r="Q906" s="666">
        <v>1</v>
      </c>
      <c r="R906" s="650">
        <v>14</v>
      </c>
      <c r="S906" s="666">
        <v>1</v>
      </c>
      <c r="T906" s="731">
        <v>7</v>
      </c>
      <c r="U906" s="689">
        <v>1</v>
      </c>
    </row>
    <row r="907" spans="1:21" ht="14.4" customHeight="1" x14ac:dyDescent="0.3">
      <c r="A907" s="649">
        <v>31</v>
      </c>
      <c r="B907" s="650" t="s">
        <v>576</v>
      </c>
      <c r="C907" s="650">
        <v>89301312</v>
      </c>
      <c r="D907" s="729" t="s">
        <v>2873</v>
      </c>
      <c r="E907" s="730" t="s">
        <v>1957</v>
      </c>
      <c r="F907" s="650" t="s">
        <v>1934</v>
      </c>
      <c r="G907" s="650" t="s">
        <v>2042</v>
      </c>
      <c r="H907" s="650" t="s">
        <v>577</v>
      </c>
      <c r="I907" s="650" t="s">
        <v>2046</v>
      </c>
      <c r="J907" s="650" t="s">
        <v>2047</v>
      </c>
      <c r="K907" s="650" t="s">
        <v>2048</v>
      </c>
      <c r="L907" s="651">
        <v>200</v>
      </c>
      <c r="M907" s="651">
        <v>800</v>
      </c>
      <c r="N907" s="650">
        <v>4</v>
      </c>
      <c r="O907" s="731">
        <v>2</v>
      </c>
      <c r="P907" s="651">
        <v>800</v>
      </c>
      <c r="Q907" s="666">
        <v>1</v>
      </c>
      <c r="R907" s="650">
        <v>4</v>
      </c>
      <c r="S907" s="666">
        <v>1</v>
      </c>
      <c r="T907" s="731">
        <v>2</v>
      </c>
      <c r="U907" s="689">
        <v>1</v>
      </c>
    </row>
    <row r="908" spans="1:21" ht="14.4" customHeight="1" x14ac:dyDescent="0.3">
      <c r="A908" s="649">
        <v>31</v>
      </c>
      <c r="B908" s="650" t="s">
        <v>576</v>
      </c>
      <c r="C908" s="650">
        <v>89301312</v>
      </c>
      <c r="D908" s="729" t="s">
        <v>2873</v>
      </c>
      <c r="E908" s="730" t="s">
        <v>1957</v>
      </c>
      <c r="F908" s="650" t="s">
        <v>1934</v>
      </c>
      <c r="G908" s="650" t="s">
        <v>2375</v>
      </c>
      <c r="H908" s="650" t="s">
        <v>577</v>
      </c>
      <c r="I908" s="650" t="s">
        <v>2376</v>
      </c>
      <c r="J908" s="650" t="s">
        <v>2377</v>
      </c>
      <c r="K908" s="650" t="s">
        <v>2378</v>
      </c>
      <c r="L908" s="651">
        <v>553.15</v>
      </c>
      <c r="M908" s="651">
        <v>3318.8999999999996</v>
      </c>
      <c r="N908" s="650">
        <v>6</v>
      </c>
      <c r="O908" s="731">
        <v>2</v>
      </c>
      <c r="P908" s="651">
        <v>3318.8999999999996</v>
      </c>
      <c r="Q908" s="666">
        <v>1</v>
      </c>
      <c r="R908" s="650">
        <v>6</v>
      </c>
      <c r="S908" s="666">
        <v>1</v>
      </c>
      <c r="T908" s="731">
        <v>2</v>
      </c>
      <c r="U908" s="689">
        <v>1</v>
      </c>
    </row>
    <row r="909" spans="1:21" ht="14.4" customHeight="1" x14ac:dyDescent="0.3">
      <c r="A909" s="649">
        <v>31</v>
      </c>
      <c r="B909" s="650" t="s">
        <v>576</v>
      </c>
      <c r="C909" s="650">
        <v>89301312</v>
      </c>
      <c r="D909" s="729" t="s">
        <v>2873</v>
      </c>
      <c r="E909" s="730" t="s">
        <v>1957</v>
      </c>
      <c r="F909" s="650" t="s">
        <v>1934</v>
      </c>
      <c r="G909" s="650" t="s">
        <v>2049</v>
      </c>
      <c r="H909" s="650" t="s">
        <v>577</v>
      </c>
      <c r="I909" s="650" t="s">
        <v>2050</v>
      </c>
      <c r="J909" s="650" t="s">
        <v>2051</v>
      </c>
      <c r="K909" s="650" t="s">
        <v>2052</v>
      </c>
      <c r="L909" s="651">
        <v>3000</v>
      </c>
      <c r="M909" s="651">
        <v>3000</v>
      </c>
      <c r="N909" s="650">
        <v>1</v>
      </c>
      <c r="O909" s="731">
        <v>1</v>
      </c>
      <c r="P909" s="651">
        <v>3000</v>
      </c>
      <c r="Q909" s="666">
        <v>1</v>
      </c>
      <c r="R909" s="650">
        <v>1</v>
      </c>
      <c r="S909" s="666">
        <v>1</v>
      </c>
      <c r="T909" s="731">
        <v>1</v>
      </c>
      <c r="U909" s="689">
        <v>1</v>
      </c>
    </row>
    <row r="910" spans="1:21" ht="14.4" customHeight="1" x14ac:dyDescent="0.3">
      <c r="A910" s="649">
        <v>31</v>
      </c>
      <c r="B910" s="650" t="s">
        <v>576</v>
      </c>
      <c r="C910" s="650">
        <v>89301312</v>
      </c>
      <c r="D910" s="729" t="s">
        <v>2873</v>
      </c>
      <c r="E910" s="730" t="s">
        <v>1957</v>
      </c>
      <c r="F910" s="650" t="s">
        <v>1934</v>
      </c>
      <c r="G910" s="650" t="s">
        <v>2049</v>
      </c>
      <c r="H910" s="650" t="s">
        <v>577</v>
      </c>
      <c r="I910" s="650" t="s">
        <v>2053</v>
      </c>
      <c r="J910" s="650" t="s">
        <v>2054</v>
      </c>
      <c r="K910" s="650" t="s">
        <v>2055</v>
      </c>
      <c r="L910" s="651">
        <v>199.5</v>
      </c>
      <c r="M910" s="651">
        <v>199.5</v>
      </c>
      <c r="N910" s="650">
        <v>1</v>
      </c>
      <c r="O910" s="731">
        <v>1</v>
      </c>
      <c r="P910" s="651">
        <v>199.5</v>
      </c>
      <c r="Q910" s="666">
        <v>1</v>
      </c>
      <c r="R910" s="650">
        <v>1</v>
      </c>
      <c r="S910" s="666">
        <v>1</v>
      </c>
      <c r="T910" s="731">
        <v>1</v>
      </c>
      <c r="U910" s="689">
        <v>1</v>
      </c>
    </row>
    <row r="911" spans="1:21" ht="14.4" customHeight="1" x14ac:dyDescent="0.3">
      <c r="A911" s="649">
        <v>31</v>
      </c>
      <c r="B911" s="650" t="s">
        <v>576</v>
      </c>
      <c r="C911" s="650">
        <v>89301312</v>
      </c>
      <c r="D911" s="729" t="s">
        <v>2873</v>
      </c>
      <c r="E911" s="730" t="s">
        <v>1957</v>
      </c>
      <c r="F911" s="650" t="s">
        <v>1934</v>
      </c>
      <c r="G911" s="650" t="s">
        <v>2049</v>
      </c>
      <c r="H911" s="650" t="s">
        <v>577</v>
      </c>
      <c r="I911" s="650" t="s">
        <v>2056</v>
      </c>
      <c r="J911" s="650" t="s">
        <v>2057</v>
      </c>
      <c r="K911" s="650" t="s">
        <v>2058</v>
      </c>
      <c r="L911" s="651">
        <v>492.18</v>
      </c>
      <c r="M911" s="651">
        <v>492.18</v>
      </c>
      <c r="N911" s="650">
        <v>1</v>
      </c>
      <c r="O911" s="731">
        <v>1</v>
      </c>
      <c r="P911" s="651">
        <v>492.18</v>
      </c>
      <c r="Q911" s="666">
        <v>1</v>
      </c>
      <c r="R911" s="650">
        <v>1</v>
      </c>
      <c r="S911" s="666">
        <v>1</v>
      </c>
      <c r="T911" s="731">
        <v>1</v>
      </c>
      <c r="U911" s="689">
        <v>1</v>
      </c>
    </row>
    <row r="912" spans="1:21" ht="14.4" customHeight="1" x14ac:dyDescent="0.3">
      <c r="A912" s="649">
        <v>31</v>
      </c>
      <c r="B912" s="650" t="s">
        <v>576</v>
      </c>
      <c r="C912" s="650">
        <v>89301312</v>
      </c>
      <c r="D912" s="729" t="s">
        <v>2873</v>
      </c>
      <c r="E912" s="730" t="s">
        <v>1957</v>
      </c>
      <c r="F912" s="650" t="s">
        <v>1934</v>
      </c>
      <c r="G912" s="650" t="s">
        <v>2049</v>
      </c>
      <c r="H912" s="650" t="s">
        <v>577</v>
      </c>
      <c r="I912" s="650" t="s">
        <v>2165</v>
      </c>
      <c r="J912" s="650" t="s">
        <v>2166</v>
      </c>
      <c r="K912" s="650" t="s">
        <v>2167</v>
      </c>
      <c r="L912" s="651">
        <v>2296.87</v>
      </c>
      <c r="M912" s="651">
        <v>6890.61</v>
      </c>
      <c r="N912" s="650">
        <v>3</v>
      </c>
      <c r="O912" s="731">
        <v>3</v>
      </c>
      <c r="P912" s="651">
        <v>6890.61</v>
      </c>
      <c r="Q912" s="666">
        <v>1</v>
      </c>
      <c r="R912" s="650">
        <v>3</v>
      </c>
      <c r="S912" s="666">
        <v>1</v>
      </c>
      <c r="T912" s="731">
        <v>3</v>
      </c>
      <c r="U912" s="689">
        <v>1</v>
      </c>
    </row>
    <row r="913" spans="1:21" ht="14.4" customHeight="1" x14ac:dyDescent="0.3">
      <c r="A913" s="649">
        <v>31</v>
      </c>
      <c r="B913" s="650" t="s">
        <v>576</v>
      </c>
      <c r="C913" s="650">
        <v>89301312</v>
      </c>
      <c r="D913" s="729" t="s">
        <v>2873</v>
      </c>
      <c r="E913" s="730" t="s">
        <v>1957</v>
      </c>
      <c r="F913" s="650" t="s">
        <v>1934</v>
      </c>
      <c r="G913" s="650" t="s">
        <v>2049</v>
      </c>
      <c r="H913" s="650" t="s">
        <v>577</v>
      </c>
      <c r="I913" s="650" t="s">
        <v>2114</v>
      </c>
      <c r="J913" s="650" t="s">
        <v>2115</v>
      </c>
      <c r="K913" s="650" t="s">
        <v>2116</v>
      </c>
      <c r="L913" s="651">
        <v>245.43</v>
      </c>
      <c r="M913" s="651">
        <v>245.43</v>
      </c>
      <c r="N913" s="650">
        <v>1</v>
      </c>
      <c r="O913" s="731">
        <v>1</v>
      </c>
      <c r="P913" s="651">
        <v>245.43</v>
      </c>
      <c r="Q913" s="666">
        <v>1</v>
      </c>
      <c r="R913" s="650">
        <v>1</v>
      </c>
      <c r="S913" s="666">
        <v>1</v>
      </c>
      <c r="T913" s="731">
        <v>1</v>
      </c>
      <c r="U913" s="689">
        <v>1</v>
      </c>
    </row>
    <row r="914" spans="1:21" ht="14.4" customHeight="1" x14ac:dyDescent="0.3">
      <c r="A914" s="649">
        <v>31</v>
      </c>
      <c r="B914" s="650" t="s">
        <v>576</v>
      </c>
      <c r="C914" s="650">
        <v>89301312</v>
      </c>
      <c r="D914" s="729" t="s">
        <v>2873</v>
      </c>
      <c r="E914" s="730" t="s">
        <v>1957</v>
      </c>
      <c r="F914" s="650" t="s">
        <v>1934</v>
      </c>
      <c r="G914" s="650" t="s">
        <v>2049</v>
      </c>
      <c r="H914" s="650" t="s">
        <v>577</v>
      </c>
      <c r="I914" s="650" t="s">
        <v>2349</v>
      </c>
      <c r="J914" s="650" t="s">
        <v>2350</v>
      </c>
      <c r="K914" s="650" t="s">
        <v>2351</v>
      </c>
      <c r="L914" s="651">
        <v>1575</v>
      </c>
      <c r="M914" s="651">
        <v>1575</v>
      </c>
      <c r="N914" s="650">
        <v>1</v>
      </c>
      <c r="O914" s="731">
        <v>1</v>
      </c>
      <c r="P914" s="651">
        <v>1575</v>
      </c>
      <c r="Q914" s="666">
        <v>1</v>
      </c>
      <c r="R914" s="650">
        <v>1</v>
      </c>
      <c r="S914" s="666">
        <v>1</v>
      </c>
      <c r="T914" s="731">
        <v>1</v>
      </c>
      <c r="U914" s="689">
        <v>1</v>
      </c>
    </row>
    <row r="915" spans="1:21" ht="14.4" customHeight="1" x14ac:dyDescent="0.3">
      <c r="A915" s="649">
        <v>31</v>
      </c>
      <c r="B915" s="650" t="s">
        <v>576</v>
      </c>
      <c r="C915" s="650">
        <v>89301312</v>
      </c>
      <c r="D915" s="729" t="s">
        <v>2873</v>
      </c>
      <c r="E915" s="730" t="s">
        <v>1957</v>
      </c>
      <c r="F915" s="650" t="s">
        <v>1934</v>
      </c>
      <c r="G915" s="650" t="s">
        <v>2049</v>
      </c>
      <c r="H915" s="650" t="s">
        <v>577</v>
      </c>
      <c r="I915" s="650" t="s">
        <v>2064</v>
      </c>
      <c r="J915" s="650" t="s">
        <v>2065</v>
      </c>
      <c r="K915" s="650" t="s">
        <v>2066</v>
      </c>
      <c r="L915" s="651">
        <v>971.25</v>
      </c>
      <c r="M915" s="651">
        <v>3885</v>
      </c>
      <c r="N915" s="650">
        <v>4</v>
      </c>
      <c r="O915" s="731">
        <v>4</v>
      </c>
      <c r="P915" s="651">
        <v>3885</v>
      </c>
      <c r="Q915" s="666">
        <v>1</v>
      </c>
      <c r="R915" s="650">
        <v>4</v>
      </c>
      <c r="S915" s="666">
        <v>1</v>
      </c>
      <c r="T915" s="731">
        <v>4</v>
      </c>
      <c r="U915" s="689">
        <v>1</v>
      </c>
    </row>
    <row r="916" spans="1:21" ht="14.4" customHeight="1" x14ac:dyDescent="0.3">
      <c r="A916" s="649">
        <v>31</v>
      </c>
      <c r="B916" s="650" t="s">
        <v>576</v>
      </c>
      <c r="C916" s="650">
        <v>89301312</v>
      </c>
      <c r="D916" s="729" t="s">
        <v>2873</v>
      </c>
      <c r="E916" s="730" t="s">
        <v>1957</v>
      </c>
      <c r="F916" s="650" t="s">
        <v>1934</v>
      </c>
      <c r="G916" s="650" t="s">
        <v>2049</v>
      </c>
      <c r="H916" s="650" t="s">
        <v>577</v>
      </c>
      <c r="I916" s="650" t="s">
        <v>2616</v>
      </c>
      <c r="J916" s="650" t="s">
        <v>2617</v>
      </c>
      <c r="K916" s="650" t="s">
        <v>2475</v>
      </c>
      <c r="L916" s="651">
        <v>1000</v>
      </c>
      <c r="M916" s="651">
        <v>2000</v>
      </c>
      <c r="N916" s="650">
        <v>2</v>
      </c>
      <c r="O916" s="731">
        <v>2</v>
      </c>
      <c r="P916" s="651"/>
      <c r="Q916" s="666">
        <v>0</v>
      </c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31</v>
      </c>
      <c r="B917" s="650" t="s">
        <v>576</v>
      </c>
      <c r="C917" s="650">
        <v>89301312</v>
      </c>
      <c r="D917" s="729" t="s">
        <v>2873</v>
      </c>
      <c r="E917" s="730" t="s">
        <v>1957</v>
      </c>
      <c r="F917" s="650" t="s">
        <v>1934</v>
      </c>
      <c r="G917" s="650" t="s">
        <v>2049</v>
      </c>
      <c r="H917" s="650" t="s">
        <v>577</v>
      </c>
      <c r="I917" s="650" t="s">
        <v>2237</v>
      </c>
      <c r="J917" s="650" t="s">
        <v>2238</v>
      </c>
      <c r="K917" s="650" t="s">
        <v>2239</v>
      </c>
      <c r="L917" s="651">
        <v>250</v>
      </c>
      <c r="M917" s="651">
        <v>250</v>
      </c>
      <c r="N917" s="650">
        <v>1</v>
      </c>
      <c r="O917" s="731">
        <v>1</v>
      </c>
      <c r="P917" s="651">
        <v>250</v>
      </c>
      <c r="Q917" s="666">
        <v>1</v>
      </c>
      <c r="R917" s="650">
        <v>1</v>
      </c>
      <c r="S917" s="666">
        <v>1</v>
      </c>
      <c r="T917" s="731">
        <v>1</v>
      </c>
      <c r="U917" s="689">
        <v>1</v>
      </c>
    </row>
    <row r="918" spans="1:21" ht="14.4" customHeight="1" x14ac:dyDescent="0.3">
      <c r="A918" s="649">
        <v>31</v>
      </c>
      <c r="B918" s="650" t="s">
        <v>576</v>
      </c>
      <c r="C918" s="650">
        <v>89301312</v>
      </c>
      <c r="D918" s="729" t="s">
        <v>2873</v>
      </c>
      <c r="E918" s="730" t="s">
        <v>1957</v>
      </c>
      <c r="F918" s="650" t="s">
        <v>1934</v>
      </c>
      <c r="G918" s="650" t="s">
        <v>2049</v>
      </c>
      <c r="H918" s="650" t="s">
        <v>577</v>
      </c>
      <c r="I918" s="650" t="s">
        <v>2381</v>
      </c>
      <c r="J918" s="650" t="s">
        <v>2382</v>
      </c>
      <c r="K918" s="650"/>
      <c r="L918" s="651">
        <v>80.349999999999994</v>
      </c>
      <c r="M918" s="651">
        <v>80.349999999999994</v>
      </c>
      <c r="N918" s="650">
        <v>1</v>
      </c>
      <c r="O918" s="731">
        <v>1</v>
      </c>
      <c r="P918" s="651">
        <v>80.349999999999994</v>
      </c>
      <c r="Q918" s="666">
        <v>1</v>
      </c>
      <c r="R918" s="650">
        <v>1</v>
      </c>
      <c r="S918" s="666">
        <v>1</v>
      </c>
      <c r="T918" s="731">
        <v>1</v>
      </c>
      <c r="U918" s="689">
        <v>1</v>
      </c>
    </row>
    <row r="919" spans="1:21" ht="14.4" customHeight="1" x14ac:dyDescent="0.3">
      <c r="A919" s="649">
        <v>31</v>
      </c>
      <c r="B919" s="650" t="s">
        <v>576</v>
      </c>
      <c r="C919" s="650">
        <v>89301312</v>
      </c>
      <c r="D919" s="729" t="s">
        <v>2873</v>
      </c>
      <c r="E919" s="730" t="s">
        <v>1957</v>
      </c>
      <c r="F919" s="650" t="s">
        <v>1934</v>
      </c>
      <c r="G919" s="650" t="s">
        <v>2049</v>
      </c>
      <c r="H919" s="650" t="s">
        <v>577</v>
      </c>
      <c r="I919" s="650" t="s">
        <v>2644</v>
      </c>
      <c r="J919" s="650" t="s">
        <v>2645</v>
      </c>
      <c r="K919" s="650" t="s">
        <v>2646</v>
      </c>
      <c r="L919" s="651">
        <v>600</v>
      </c>
      <c r="M919" s="651">
        <v>3000</v>
      </c>
      <c r="N919" s="650">
        <v>5</v>
      </c>
      <c r="O919" s="731">
        <v>5</v>
      </c>
      <c r="P919" s="651">
        <v>2400</v>
      </c>
      <c r="Q919" s="666">
        <v>0.8</v>
      </c>
      <c r="R919" s="650">
        <v>4</v>
      </c>
      <c r="S919" s="666">
        <v>0.8</v>
      </c>
      <c r="T919" s="731">
        <v>4</v>
      </c>
      <c r="U919" s="689">
        <v>0.8</v>
      </c>
    </row>
    <row r="920" spans="1:21" ht="14.4" customHeight="1" x14ac:dyDescent="0.3">
      <c r="A920" s="649">
        <v>31</v>
      </c>
      <c r="B920" s="650" t="s">
        <v>576</v>
      </c>
      <c r="C920" s="650">
        <v>89301312</v>
      </c>
      <c r="D920" s="729" t="s">
        <v>2873</v>
      </c>
      <c r="E920" s="730" t="s">
        <v>1957</v>
      </c>
      <c r="F920" s="650" t="s">
        <v>1934</v>
      </c>
      <c r="G920" s="650" t="s">
        <v>2049</v>
      </c>
      <c r="H920" s="650" t="s">
        <v>577</v>
      </c>
      <c r="I920" s="650" t="s">
        <v>2093</v>
      </c>
      <c r="J920" s="650" t="s">
        <v>2094</v>
      </c>
      <c r="K920" s="650" t="s">
        <v>2095</v>
      </c>
      <c r="L920" s="651">
        <v>349.12</v>
      </c>
      <c r="M920" s="651">
        <v>349.12</v>
      </c>
      <c r="N920" s="650">
        <v>1</v>
      </c>
      <c r="O920" s="731">
        <v>1</v>
      </c>
      <c r="P920" s="651">
        <v>349.12</v>
      </c>
      <c r="Q920" s="666">
        <v>1</v>
      </c>
      <c r="R920" s="650">
        <v>1</v>
      </c>
      <c r="S920" s="666">
        <v>1</v>
      </c>
      <c r="T920" s="731">
        <v>1</v>
      </c>
      <c r="U920" s="689">
        <v>1</v>
      </c>
    </row>
    <row r="921" spans="1:21" ht="14.4" customHeight="1" x14ac:dyDescent="0.3">
      <c r="A921" s="649">
        <v>31</v>
      </c>
      <c r="B921" s="650" t="s">
        <v>576</v>
      </c>
      <c r="C921" s="650">
        <v>89301312</v>
      </c>
      <c r="D921" s="729" t="s">
        <v>2873</v>
      </c>
      <c r="E921" s="730" t="s">
        <v>1957</v>
      </c>
      <c r="F921" s="650" t="s">
        <v>1934</v>
      </c>
      <c r="G921" s="650" t="s">
        <v>2049</v>
      </c>
      <c r="H921" s="650" t="s">
        <v>577</v>
      </c>
      <c r="I921" s="650" t="s">
        <v>2168</v>
      </c>
      <c r="J921" s="650" t="s">
        <v>2169</v>
      </c>
      <c r="K921" s="650" t="s">
        <v>2170</v>
      </c>
      <c r="L921" s="651">
        <v>350</v>
      </c>
      <c r="M921" s="651">
        <v>1050</v>
      </c>
      <c r="N921" s="650">
        <v>3</v>
      </c>
      <c r="O921" s="731">
        <v>3</v>
      </c>
      <c r="P921" s="651">
        <v>1050</v>
      </c>
      <c r="Q921" s="666">
        <v>1</v>
      </c>
      <c r="R921" s="650">
        <v>3</v>
      </c>
      <c r="S921" s="666">
        <v>1</v>
      </c>
      <c r="T921" s="731">
        <v>3</v>
      </c>
      <c r="U921" s="689">
        <v>1</v>
      </c>
    </row>
    <row r="922" spans="1:21" ht="14.4" customHeight="1" x14ac:dyDescent="0.3">
      <c r="A922" s="649">
        <v>31</v>
      </c>
      <c r="B922" s="650" t="s">
        <v>576</v>
      </c>
      <c r="C922" s="650">
        <v>89301312</v>
      </c>
      <c r="D922" s="729" t="s">
        <v>2873</v>
      </c>
      <c r="E922" s="730" t="s">
        <v>1957</v>
      </c>
      <c r="F922" s="650" t="s">
        <v>1934</v>
      </c>
      <c r="G922" s="650" t="s">
        <v>2049</v>
      </c>
      <c r="H922" s="650" t="s">
        <v>577</v>
      </c>
      <c r="I922" s="650" t="s">
        <v>2120</v>
      </c>
      <c r="J922" s="650" t="s">
        <v>2121</v>
      </c>
      <c r="K922" s="650" t="s">
        <v>2122</v>
      </c>
      <c r="L922" s="651">
        <v>1000</v>
      </c>
      <c r="M922" s="651">
        <v>1000</v>
      </c>
      <c r="N922" s="650">
        <v>1</v>
      </c>
      <c r="O922" s="731">
        <v>1</v>
      </c>
      <c r="P922" s="651">
        <v>1000</v>
      </c>
      <c r="Q922" s="666">
        <v>1</v>
      </c>
      <c r="R922" s="650">
        <v>1</v>
      </c>
      <c r="S922" s="666">
        <v>1</v>
      </c>
      <c r="T922" s="731">
        <v>1</v>
      </c>
      <c r="U922" s="689">
        <v>1</v>
      </c>
    </row>
    <row r="923" spans="1:21" ht="14.4" customHeight="1" x14ac:dyDescent="0.3">
      <c r="A923" s="649">
        <v>31</v>
      </c>
      <c r="B923" s="650" t="s">
        <v>576</v>
      </c>
      <c r="C923" s="650">
        <v>89301312</v>
      </c>
      <c r="D923" s="729" t="s">
        <v>2873</v>
      </c>
      <c r="E923" s="730" t="s">
        <v>1957</v>
      </c>
      <c r="F923" s="650" t="s">
        <v>1934</v>
      </c>
      <c r="G923" s="650" t="s">
        <v>2247</v>
      </c>
      <c r="H923" s="650" t="s">
        <v>577</v>
      </c>
      <c r="I923" s="650" t="s">
        <v>2248</v>
      </c>
      <c r="J923" s="650" t="s">
        <v>2249</v>
      </c>
      <c r="K923" s="650" t="s">
        <v>2250</v>
      </c>
      <c r="L923" s="651">
        <v>0</v>
      </c>
      <c r="M923" s="651">
        <v>0</v>
      </c>
      <c r="N923" s="650">
        <v>3</v>
      </c>
      <c r="O923" s="731">
        <v>3</v>
      </c>
      <c r="P923" s="651">
        <v>0</v>
      </c>
      <c r="Q923" s="666"/>
      <c r="R923" s="650">
        <v>1</v>
      </c>
      <c r="S923" s="666">
        <v>0.33333333333333331</v>
      </c>
      <c r="T923" s="731">
        <v>1</v>
      </c>
      <c r="U923" s="689">
        <v>0.33333333333333331</v>
      </c>
    </row>
    <row r="924" spans="1:21" ht="14.4" customHeight="1" x14ac:dyDescent="0.3">
      <c r="A924" s="649">
        <v>31</v>
      </c>
      <c r="B924" s="650" t="s">
        <v>576</v>
      </c>
      <c r="C924" s="650">
        <v>89301312</v>
      </c>
      <c r="D924" s="729" t="s">
        <v>2873</v>
      </c>
      <c r="E924" s="730" t="s">
        <v>1958</v>
      </c>
      <c r="F924" s="650" t="s">
        <v>1932</v>
      </c>
      <c r="G924" s="650" t="s">
        <v>1965</v>
      </c>
      <c r="H924" s="650" t="s">
        <v>577</v>
      </c>
      <c r="I924" s="650" t="s">
        <v>1268</v>
      </c>
      <c r="J924" s="650" t="s">
        <v>1859</v>
      </c>
      <c r="K924" s="650" t="s">
        <v>1860</v>
      </c>
      <c r="L924" s="651">
        <v>333.31</v>
      </c>
      <c r="M924" s="651">
        <v>333.31</v>
      </c>
      <c r="N924" s="650">
        <v>1</v>
      </c>
      <c r="O924" s="731">
        <v>1</v>
      </c>
      <c r="P924" s="651">
        <v>333.31</v>
      </c>
      <c r="Q924" s="666">
        <v>1</v>
      </c>
      <c r="R924" s="650">
        <v>1</v>
      </c>
      <c r="S924" s="666">
        <v>1</v>
      </c>
      <c r="T924" s="731">
        <v>1</v>
      </c>
      <c r="U924" s="689">
        <v>1</v>
      </c>
    </row>
    <row r="925" spans="1:21" ht="14.4" customHeight="1" x14ac:dyDescent="0.3">
      <c r="A925" s="649">
        <v>31</v>
      </c>
      <c r="B925" s="650" t="s">
        <v>576</v>
      </c>
      <c r="C925" s="650">
        <v>89301312</v>
      </c>
      <c r="D925" s="729" t="s">
        <v>2873</v>
      </c>
      <c r="E925" s="730" t="s">
        <v>1958</v>
      </c>
      <c r="F925" s="650" t="s">
        <v>1932</v>
      </c>
      <c r="G925" s="650" t="s">
        <v>1965</v>
      </c>
      <c r="H925" s="650" t="s">
        <v>577</v>
      </c>
      <c r="I925" s="650" t="s">
        <v>1268</v>
      </c>
      <c r="J925" s="650" t="s">
        <v>1859</v>
      </c>
      <c r="K925" s="650" t="s">
        <v>1860</v>
      </c>
      <c r="L925" s="651">
        <v>151.61000000000001</v>
      </c>
      <c r="M925" s="651">
        <v>303.22000000000003</v>
      </c>
      <c r="N925" s="650">
        <v>2</v>
      </c>
      <c r="O925" s="731">
        <v>2</v>
      </c>
      <c r="P925" s="651">
        <v>303.22000000000003</v>
      </c>
      <c r="Q925" s="666">
        <v>1</v>
      </c>
      <c r="R925" s="650">
        <v>2</v>
      </c>
      <c r="S925" s="666">
        <v>1</v>
      </c>
      <c r="T925" s="731">
        <v>2</v>
      </c>
      <c r="U925" s="689">
        <v>1</v>
      </c>
    </row>
    <row r="926" spans="1:21" ht="14.4" customHeight="1" x14ac:dyDescent="0.3">
      <c r="A926" s="649">
        <v>31</v>
      </c>
      <c r="B926" s="650" t="s">
        <v>576</v>
      </c>
      <c r="C926" s="650">
        <v>89301312</v>
      </c>
      <c r="D926" s="729" t="s">
        <v>2873</v>
      </c>
      <c r="E926" s="730" t="s">
        <v>1958</v>
      </c>
      <c r="F926" s="650" t="s">
        <v>1932</v>
      </c>
      <c r="G926" s="650" t="s">
        <v>1969</v>
      </c>
      <c r="H926" s="650" t="s">
        <v>1100</v>
      </c>
      <c r="I926" s="650" t="s">
        <v>1309</v>
      </c>
      <c r="J926" s="650" t="s">
        <v>1310</v>
      </c>
      <c r="K926" s="650" t="s">
        <v>1864</v>
      </c>
      <c r="L926" s="651">
        <v>184.22</v>
      </c>
      <c r="M926" s="651">
        <v>368.44</v>
      </c>
      <c r="N926" s="650">
        <v>2</v>
      </c>
      <c r="O926" s="731">
        <v>0.5</v>
      </c>
      <c r="P926" s="651">
        <v>368.44</v>
      </c>
      <c r="Q926" s="666">
        <v>1</v>
      </c>
      <c r="R926" s="650">
        <v>2</v>
      </c>
      <c r="S926" s="666">
        <v>1</v>
      </c>
      <c r="T926" s="731">
        <v>0.5</v>
      </c>
      <c r="U926" s="689">
        <v>1</v>
      </c>
    </row>
    <row r="927" spans="1:21" ht="14.4" customHeight="1" x14ac:dyDescent="0.3">
      <c r="A927" s="649">
        <v>31</v>
      </c>
      <c r="B927" s="650" t="s">
        <v>576</v>
      </c>
      <c r="C927" s="650">
        <v>89301312</v>
      </c>
      <c r="D927" s="729" t="s">
        <v>2873</v>
      </c>
      <c r="E927" s="730" t="s">
        <v>1958</v>
      </c>
      <c r="F927" s="650" t="s">
        <v>1932</v>
      </c>
      <c r="G927" s="650" t="s">
        <v>2132</v>
      </c>
      <c r="H927" s="650" t="s">
        <v>577</v>
      </c>
      <c r="I927" s="650" t="s">
        <v>732</v>
      </c>
      <c r="J927" s="650" t="s">
        <v>733</v>
      </c>
      <c r="K927" s="650" t="s">
        <v>2133</v>
      </c>
      <c r="L927" s="651">
        <v>163.9</v>
      </c>
      <c r="M927" s="651">
        <v>655.6</v>
      </c>
      <c r="N927" s="650">
        <v>4</v>
      </c>
      <c r="O927" s="731">
        <v>2</v>
      </c>
      <c r="P927" s="651"/>
      <c r="Q927" s="666">
        <v>0</v>
      </c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31</v>
      </c>
      <c r="B928" s="650" t="s">
        <v>576</v>
      </c>
      <c r="C928" s="650">
        <v>89301312</v>
      </c>
      <c r="D928" s="729" t="s">
        <v>2873</v>
      </c>
      <c r="E928" s="730" t="s">
        <v>1958</v>
      </c>
      <c r="F928" s="650" t="s">
        <v>1932</v>
      </c>
      <c r="G928" s="650" t="s">
        <v>1988</v>
      </c>
      <c r="H928" s="650" t="s">
        <v>577</v>
      </c>
      <c r="I928" s="650" t="s">
        <v>800</v>
      </c>
      <c r="J928" s="650" t="s">
        <v>801</v>
      </c>
      <c r="K928" s="650" t="s">
        <v>2102</v>
      </c>
      <c r="L928" s="651">
        <v>0</v>
      </c>
      <c r="M928" s="651">
        <v>0</v>
      </c>
      <c r="N928" s="650">
        <v>2</v>
      </c>
      <c r="O928" s="731">
        <v>1</v>
      </c>
      <c r="P928" s="651">
        <v>0</v>
      </c>
      <c r="Q928" s="666"/>
      <c r="R928" s="650">
        <v>2</v>
      </c>
      <c r="S928" s="666">
        <v>1</v>
      </c>
      <c r="T928" s="731">
        <v>1</v>
      </c>
      <c r="U928" s="689">
        <v>1</v>
      </c>
    </row>
    <row r="929" spans="1:21" ht="14.4" customHeight="1" x14ac:dyDescent="0.3">
      <c r="A929" s="649">
        <v>31</v>
      </c>
      <c r="B929" s="650" t="s">
        <v>576</v>
      </c>
      <c r="C929" s="650">
        <v>89301312</v>
      </c>
      <c r="D929" s="729" t="s">
        <v>2873</v>
      </c>
      <c r="E929" s="730" t="s">
        <v>1958</v>
      </c>
      <c r="F929" s="650" t="s">
        <v>1932</v>
      </c>
      <c r="G929" s="650" t="s">
        <v>1991</v>
      </c>
      <c r="H929" s="650" t="s">
        <v>1100</v>
      </c>
      <c r="I929" s="650" t="s">
        <v>1323</v>
      </c>
      <c r="J929" s="650" t="s">
        <v>1324</v>
      </c>
      <c r="K929" s="650" t="s">
        <v>1325</v>
      </c>
      <c r="L929" s="651">
        <v>154.01</v>
      </c>
      <c r="M929" s="651">
        <v>924.06</v>
      </c>
      <c r="N929" s="650">
        <v>6</v>
      </c>
      <c r="O929" s="731">
        <v>5</v>
      </c>
      <c r="P929" s="651">
        <v>924.06</v>
      </c>
      <c r="Q929" s="666">
        <v>1</v>
      </c>
      <c r="R929" s="650">
        <v>6</v>
      </c>
      <c r="S929" s="666">
        <v>1</v>
      </c>
      <c r="T929" s="731">
        <v>5</v>
      </c>
      <c r="U929" s="689">
        <v>1</v>
      </c>
    </row>
    <row r="930" spans="1:21" ht="14.4" customHeight="1" x14ac:dyDescent="0.3">
      <c r="A930" s="649">
        <v>31</v>
      </c>
      <c r="B930" s="650" t="s">
        <v>576</v>
      </c>
      <c r="C930" s="650">
        <v>89301312</v>
      </c>
      <c r="D930" s="729" t="s">
        <v>2873</v>
      </c>
      <c r="E930" s="730" t="s">
        <v>1958</v>
      </c>
      <c r="F930" s="650" t="s">
        <v>1932</v>
      </c>
      <c r="G930" s="650" t="s">
        <v>2858</v>
      </c>
      <c r="H930" s="650" t="s">
        <v>1100</v>
      </c>
      <c r="I930" s="650" t="s">
        <v>2859</v>
      </c>
      <c r="J930" s="650" t="s">
        <v>2860</v>
      </c>
      <c r="K930" s="650" t="s">
        <v>2861</v>
      </c>
      <c r="L930" s="651">
        <v>413.22</v>
      </c>
      <c r="M930" s="651">
        <v>413.22</v>
      </c>
      <c r="N930" s="650">
        <v>1</v>
      </c>
      <c r="O930" s="731">
        <v>0.5</v>
      </c>
      <c r="P930" s="651">
        <v>413.22</v>
      </c>
      <c r="Q930" s="666">
        <v>1</v>
      </c>
      <c r="R930" s="650">
        <v>1</v>
      </c>
      <c r="S930" s="666">
        <v>1</v>
      </c>
      <c r="T930" s="731">
        <v>0.5</v>
      </c>
      <c r="U930" s="689">
        <v>1</v>
      </c>
    </row>
    <row r="931" spans="1:21" ht="14.4" customHeight="1" x14ac:dyDescent="0.3">
      <c r="A931" s="649">
        <v>31</v>
      </c>
      <c r="B931" s="650" t="s">
        <v>576</v>
      </c>
      <c r="C931" s="650">
        <v>89301312</v>
      </c>
      <c r="D931" s="729" t="s">
        <v>2873</v>
      </c>
      <c r="E931" s="730" t="s">
        <v>1958</v>
      </c>
      <c r="F931" s="650" t="s">
        <v>1932</v>
      </c>
      <c r="G931" s="650" t="s">
        <v>2123</v>
      </c>
      <c r="H931" s="650" t="s">
        <v>577</v>
      </c>
      <c r="I931" s="650" t="s">
        <v>2862</v>
      </c>
      <c r="J931" s="650" t="s">
        <v>2863</v>
      </c>
      <c r="K931" s="650" t="s">
        <v>2317</v>
      </c>
      <c r="L931" s="651">
        <v>155.53</v>
      </c>
      <c r="M931" s="651">
        <v>155.53</v>
      </c>
      <c r="N931" s="650">
        <v>1</v>
      </c>
      <c r="O931" s="731">
        <v>0.5</v>
      </c>
      <c r="P931" s="651">
        <v>155.53</v>
      </c>
      <c r="Q931" s="666">
        <v>1</v>
      </c>
      <c r="R931" s="650">
        <v>1</v>
      </c>
      <c r="S931" s="666">
        <v>1</v>
      </c>
      <c r="T931" s="731">
        <v>0.5</v>
      </c>
      <c r="U931" s="689">
        <v>1</v>
      </c>
    </row>
    <row r="932" spans="1:21" ht="14.4" customHeight="1" x14ac:dyDescent="0.3">
      <c r="A932" s="649">
        <v>31</v>
      </c>
      <c r="B932" s="650" t="s">
        <v>576</v>
      </c>
      <c r="C932" s="650">
        <v>89301312</v>
      </c>
      <c r="D932" s="729" t="s">
        <v>2873</v>
      </c>
      <c r="E932" s="730" t="s">
        <v>1958</v>
      </c>
      <c r="F932" s="650" t="s">
        <v>1932</v>
      </c>
      <c r="G932" s="650" t="s">
        <v>1959</v>
      </c>
      <c r="H932" s="650" t="s">
        <v>1100</v>
      </c>
      <c r="I932" s="650" t="s">
        <v>1191</v>
      </c>
      <c r="J932" s="650" t="s">
        <v>1192</v>
      </c>
      <c r="K932" s="650" t="s">
        <v>1193</v>
      </c>
      <c r="L932" s="651">
        <v>468.96</v>
      </c>
      <c r="M932" s="651">
        <v>937.92</v>
      </c>
      <c r="N932" s="650">
        <v>2</v>
      </c>
      <c r="O932" s="731">
        <v>2</v>
      </c>
      <c r="P932" s="651">
        <v>468.96</v>
      </c>
      <c r="Q932" s="666">
        <v>0.5</v>
      </c>
      <c r="R932" s="650">
        <v>1</v>
      </c>
      <c r="S932" s="666">
        <v>0.5</v>
      </c>
      <c r="T932" s="731">
        <v>1</v>
      </c>
      <c r="U932" s="689">
        <v>0.5</v>
      </c>
    </row>
    <row r="933" spans="1:21" ht="14.4" customHeight="1" x14ac:dyDescent="0.3">
      <c r="A933" s="649">
        <v>31</v>
      </c>
      <c r="B933" s="650" t="s">
        <v>576</v>
      </c>
      <c r="C933" s="650">
        <v>89301312</v>
      </c>
      <c r="D933" s="729" t="s">
        <v>2873</v>
      </c>
      <c r="E933" s="730" t="s">
        <v>1958</v>
      </c>
      <c r="F933" s="650" t="s">
        <v>1932</v>
      </c>
      <c r="G933" s="650" t="s">
        <v>1959</v>
      </c>
      <c r="H933" s="650" t="s">
        <v>1100</v>
      </c>
      <c r="I933" s="650" t="s">
        <v>1195</v>
      </c>
      <c r="J933" s="650" t="s">
        <v>1192</v>
      </c>
      <c r="K933" s="650" t="s">
        <v>1196</v>
      </c>
      <c r="L933" s="651">
        <v>625.29</v>
      </c>
      <c r="M933" s="651">
        <v>34390.949999999997</v>
      </c>
      <c r="N933" s="650">
        <v>55</v>
      </c>
      <c r="O933" s="731">
        <v>35</v>
      </c>
      <c r="P933" s="651">
        <v>30639.209999999995</v>
      </c>
      <c r="Q933" s="666">
        <v>0.89090909090909087</v>
      </c>
      <c r="R933" s="650">
        <v>49</v>
      </c>
      <c r="S933" s="666">
        <v>0.89090909090909087</v>
      </c>
      <c r="T933" s="731">
        <v>29.5</v>
      </c>
      <c r="U933" s="689">
        <v>0.84285714285714286</v>
      </c>
    </row>
    <row r="934" spans="1:21" ht="14.4" customHeight="1" x14ac:dyDescent="0.3">
      <c r="A934" s="649">
        <v>31</v>
      </c>
      <c r="B934" s="650" t="s">
        <v>576</v>
      </c>
      <c r="C934" s="650">
        <v>89301312</v>
      </c>
      <c r="D934" s="729" t="s">
        <v>2873</v>
      </c>
      <c r="E934" s="730" t="s">
        <v>1958</v>
      </c>
      <c r="F934" s="650" t="s">
        <v>1932</v>
      </c>
      <c r="G934" s="650" t="s">
        <v>1959</v>
      </c>
      <c r="H934" s="650" t="s">
        <v>1100</v>
      </c>
      <c r="I934" s="650" t="s">
        <v>1638</v>
      </c>
      <c r="J934" s="650" t="s">
        <v>1192</v>
      </c>
      <c r="K934" s="650" t="s">
        <v>1639</v>
      </c>
      <c r="L934" s="651">
        <v>937.93</v>
      </c>
      <c r="M934" s="651">
        <v>3751.72</v>
      </c>
      <c r="N934" s="650">
        <v>4</v>
      </c>
      <c r="O934" s="731">
        <v>3</v>
      </c>
      <c r="P934" s="651">
        <v>2813.79</v>
      </c>
      <c r="Q934" s="666">
        <v>0.75</v>
      </c>
      <c r="R934" s="650">
        <v>3</v>
      </c>
      <c r="S934" s="666">
        <v>0.75</v>
      </c>
      <c r="T934" s="731">
        <v>2</v>
      </c>
      <c r="U934" s="689">
        <v>0.66666666666666663</v>
      </c>
    </row>
    <row r="935" spans="1:21" ht="14.4" customHeight="1" x14ac:dyDescent="0.3">
      <c r="A935" s="649">
        <v>31</v>
      </c>
      <c r="B935" s="650" t="s">
        <v>576</v>
      </c>
      <c r="C935" s="650">
        <v>89301312</v>
      </c>
      <c r="D935" s="729" t="s">
        <v>2873</v>
      </c>
      <c r="E935" s="730" t="s">
        <v>1958</v>
      </c>
      <c r="F935" s="650" t="s">
        <v>1932</v>
      </c>
      <c r="G935" s="650" t="s">
        <v>1997</v>
      </c>
      <c r="H935" s="650" t="s">
        <v>1100</v>
      </c>
      <c r="I935" s="650" t="s">
        <v>1102</v>
      </c>
      <c r="J935" s="650" t="s">
        <v>1103</v>
      </c>
      <c r="K935" s="650" t="s">
        <v>1879</v>
      </c>
      <c r="L935" s="651">
        <v>96.63</v>
      </c>
      <c r="M935" s="651">
        <v>289.89</v>
      </c>
      <c r="N935" s="650">
        <v>3</v>
      </c>
      <c r="O935" s="731">
        <v>2.5</v>
      </c>
      <c r="P935" s="651">
        <v>96.63</v>
      </c>
      <c r="Q935" s="666">
        <v>0.33333333333333331</v>
      </c>
      <c r="R935" s="650">
        <v>1</v>
      </c>
      <c r="S935" s="666">
        <v>0.33333333333333331</v>
      </c>
      <c r="T935" s="731">
        <v>1</v>
      </c>
      <c r="U935" s="689">
        <v>0.4</v>
      </c>
    </row>
    <row r="936" spans="1:21" ht="14.4" customHeight="1" x14ac:dyDescent="0.3">
      <c r="A936" s="649">
        <v>31</v>
      </c>
      <c r="B936" s="650" t="s">
        <v>576</v>
      </c>
      <c r="C936" s="650">
        <v>89301312</v>
      </c>
      <c r="D936" s="729" t="s">
        <v>2873</v>
      </c>
      <c r="E936" s="730" t="s">
        <v>1958</v>
      </c>
      <c r="F936" s="650" t="s">
        <v>1932</v>
      </c>
      <c r="G936" s="650" t="s">
        <v>2014</v>
      </c>
      <c r="H936" s="650" t="s">
        <v>577</v>
      </c>
      <c r="I936" s="650" t="s">
        <v>705</v>
      </c>
      <c r="J936" s="650" t="s">
        <v>2015</v>
      </c>
      <c r="K936" s="650" t="s">
        <v>2016</v>
      </c>
      <c r="L936" s="651">
        <v>0</v>
      </c>
      <c r="M936" s="651">
        <v>0</v>
      </c>
      <c r="N936" s="650">
        <v>1</v>
      </c>
      <c r="O936" s="731">
        <v>1</v>
      </c>
      <c r="P936" s="651"/>
      <c r="Q936" s="666"/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31</v>
      </c>
      <c r="B937" s="650" t="s">
        <v>576</v>
      </c>
      <c r="C937" s="650">
        <v>89301312</v>
      </c>
      <c r="D937" s="729" t="s">
        <v>2873</v>
      </c>
      <c r="E937" s="730" t="s">
        <v>1958</v>
      </c>
      <c r="F937" s="650" t="s">
        <v>1932</v>
      </c>
      <c r="G937" s="650" t="s">
        <v>2017</v>
      </c>
      <c r="H937" s="650" t="s">
        <v>577</v>
      </c>
      <c r="I937" s="650" t="s">
        <v>2018</v>
      </c>
      <c r="J937" s="650" t="s">
        <v>2019</v>
      </c>
      <c r="K937" s="650" t="s">
        <v>2020</v>
      </c>
      <c r="L937" s="651">
        <v>23.46</v>
      </c>
      <c r="M937" s="651">
        <v>23.46</v>
      </c>
      <c r="N937" s="650">
        <v>1</v>
      </c>
      <c r="O937" s="731">
        <v>0.5</v>
      </c>
      <c r="P937" s="651">
        <v>23.46</v>
      </c>
      <c r="Q937" s="666">
        <v>1</v>
      </c>
      <c r="R937" s="650">
        <v>1</v>
      </c>
      <c r="S937" s="666">
        <v>1</v>
      </c>
      <c r="T937" s="731">
        <v>0.5</v>
      </c>
      <c r="U937" s="689">
        <v>1</v>
      </c>
    </row>
    <row r="938" spans="1:21" ht="14.4" customHeight="1" x14ac:dyDescent="0.3">
      <c r="A938" s="649">
        <v>31</v>
      </c>
      <c r="B938" s="650" t="s">
        <v>576</v>
      </c>
      <c r="C938" s="650">
        <v>89301312</v>
      </c>
      <c r="D938" s="729" t="s">
        <v>2873</v>
      </c>
      <c r="E938" s="730" t="s">
        <v>1958</v>
      </c>
      <c r="F938" s="650" t="s">
        <v>1932</v>
      </c>
      <c r="G938" s="650" t="s">
        <v>1960</v>
      </c>
      <c r="H938" s="650" t="s">
        <v>577</v>
      </c>
      <c r="I938" s="650" t="s">
        <v>1252</v>
      </c>
      <c r="J938" s="650" t="s">
        <v>1253</v>
      </c>
      <c r="K938" s="650" t="s">
        <v>1961</v>
      </c>
      <c r="L938" s="651">
        <v>194.73</v>
      </c>
      <c r="M938" s="651">
        <v>194.73</v>
      </c>
      <c r="N938" s="650">
        <v>1</v>
      </c>
      <c r="O938" s="731">
        <v>0.5</v>
      </c>
      <c r="P938" s="651">
        <v>194.73</v>
      </c>
      <c r="Q938" s="666">
        <v>1</v>
      </c>
      <c r="R938" s="650">
        <v>1</v>
      </c>
      <c r="S938" s="666">
        <v>1</v>
      </c>
      <c r="T938" s="731">
        <v>0.5</v>
      </c>
      <c r="U938" s="689">
        <v>1</v>
      </c>
    </row>
    <row r="939" spans="1:21" ht="14.4" customHeight="1" x14ac:dyDescent="0.3">
      <c r="A939" s="649">
        <v>31</v>
      </c>
      <c r="B939" s="650" t="s">
        <v>576</v>
      </c>
      <c r="C939" s="650">
        <v>89301312</v>
      </c>
      <c r="D939" s="729" t="s">
        <v>2873</v>
      </c>
      <c r="E939" s="730" t="s">
        <v>1958</v>
      </c>
      <c r="F939" s="650" t="s">
        <v>1932</v>
      </c>
      <c r="G939" s="650" t="s">
        <v>2021</v>
      </c>
      <c r="H939" s="650" t="s">
        <v>1100</v>
      </c>
      <c r="I939" s="650" t="s">
        <v>2028</v>
      </c>
      <c r="J939" s="650" t="s">
        <v>1130</v>
      </c>
      <c r="K939" s="650" t="s">
        <v>2024</v>
      </c>
      <c r="L939" s="651">
        <v>98.23</v>
      </c>
      <c r="M939" s="651">
        <v>98.23</v>
      </c>
      <c r="N939" s="650">
        <v>1</v>
      </c>
      <c r="O939" s="731">
        <v>1</v>
      </c>
      <c r="P939" s="651">
        <v>98.23</v>
      </c>
      <c r="Q939" s="666">
        <v>1</v>
      </c>
      <c r="R939" s="650">
        <v>1</v>
      </c>
      <c r="S939" s="666">
        <v>1</v>
      </c>
      <c r="T939" s="731">
        <v>1</v>
      </c>
      <c r="U939" s="689">
        <v>1</v>
      </c>
    </row>
    <row r="940" spans="1:21" ht="14.4" customHeight="1" x14ac:dyDescent="0.3">
      <c r="A940" s="649">
        <v>31</v>
      </c>
      <c r="B940" s="650" t="s">
        <v>576</v>
      </c>
      <c r="C940" s="650">
        <v>89301312</v>
      </c>
      <c r="D940" s="729" t="s">
        <v>2873</v>
      </c>
      <c r="E940" s="730" t="s">
        <v>1958</v>
      </c>
      <c r="F940" s="650" t="s">
        <v>1932</v>
      </c>
      <c r="G940" s="650" t="s">
        <v>2218</v>
      </c>
      <c r="H940" s="650" t="s">
        <v>577</v>
      </c>
      <c r="I940" s="650" t="s">
        <v>2864</v>
      </c>
      <c r="J940" s="650" t="s">
        <v>2220</v>
      </c>
      <c r="K940" s="650" t="s">
        <v>2865</v>
      </c>
      <c r="L940" s="651">
        <v>0</v>
      </c>
      <c r="M940" s="651">
        <v>0</v>
      </c>
      <c r="N940" s="650">
        <v>1</v>
      </c>
      <c r="O940" s="731">
        <v>1</v>
      </c>
      <c r="P940" s="651">
        <v>0</v>
      </c>
      <c r="Q940" s="666"/>
      <c r="R940" s="650">
        <v>1</v>
      </c>
      <c r="S940" s="666">
        <v>1</v>
      </c>
      <c r="T940" s="731">
        <v>1</v>
      </c>
      <c r="U940" s="689">
        <v>1</v>
      </c>
    </row>
    <row r="941" spans="1:21" ht="14.4" customHeight="1" x14ac:dyDescent="0.3">
      <c r="A941" s="649">
        <v>31</v>
      </c>
      <c r="B941" s="650" t="s">
        <v>576</v>
      </c>
      <c r="C941" s="650">
        <v>89301312</v>
      </c>
      <c r="D941" s="729" t="s">
        <v>2873</v>
      </c>
      <c r="E941" s="730" t="s">
        <v>1958</v>
      </c>
      <c r="F941" s="650" t="s">
        <v>1934</v>
      </c>
      <c r="G941" s="650" t="s">
        <v>2038</v>
      </c>
      <c r="H941" s="650" t="s">
        <v>577</v>
      </c>
      <c r="I941" s="650" t="s">
        <v>2082</v>
      </c>
      <c r="J941" s="650" t="s">
        <v>2040</v>
      </c>
      <c r="K941" s="650" t="s">
        <v>2083</v>
      </c>
      <c r="L941" s="651">
        <v>47.57</v>
      </c>
      <c r="M941" s="651">
        <v>95.14</v>
      </c>
      <c r="N941" s="650">
        <v>2</v>
      </c>
      <c r="O941" s="731">
        <v>2</v>
      </c>
      <c r="P941" s="651">
        <v>95.14</v>
      </c>
      <c r="Q941" s="666">
        <v>1</v>
      </c>
      <c r="R941" s="650">
        <v>2</v>
      </c>
      <c r="S941" s="666">
        <v>1</v>
      </c>
      <c r="T941" s="731">
        <v>2</v>
      </c>
      <c r="U941" s="689">
        <v>1</v>
      </c>
    </row>
    <row r="942" spans="1:21" ht="14.4" customHeight="1" x14ac:dyDescent="0.3">
      <c r="A942" s="649">
        <v>31</v>
      </c>
      <c r="B942" s="650" t="s">
        <v>576</v>
      </c>
      <c r="C942" s="650">
        <v>89301312</v>
      </c>
      <c r="D942" s="729" t="s">
        <v>2873</v>
      </c>
      <c r="E942" s="730" t="s">
        <v>1958</v>
      </c>
      <c r="F942" s="650" t="s">
        <v>1934</v>
      </c>
      <c r="G942" s="650" t="s">
        <v>2038</v>
      </c>
      <c r="H942" s="650" t="s">
        <v>577</v>
      </c>
      <c r="I942" s="650" t="s">
        <v>2336</v>
      </c>
      <c r="J942" s="650" t="s">
        <v>2334</v>
      </c>
      <c r="K942" s="650" t="s">
        <v>2337</v>
      </c>
      <c r="L942" s="651">
        <v>30.99</v>
      </c>
      <c r="M942" s="651">
        <v>92.97</v>
      </c>
      <c r="N942" s="650">
        <v>3</v>
      </c>
      <c r="O942" s="731">
        <v>3</v>
      </c>
      <c r="P942" s="651">
        <v>92.97</v>
      </c>
      <c r="Q942" s="666">
        <v>1</v>
      </c>
      <c r="R942" s="650">
        <v>3</v>
      </c>
      <c r="S942" s="666">
        <v>1</v>
      </c>
      <c r="T942" s="731">
        <v>3</v>
      </c>
      <c r="U942" s="689">
        <v>1</v>
      </c>
    </row>
    <row r="943" spans="1:21" ht="14.4" customHeight="1" x14ac:dyDescent="0.3">
      <c r="A943" s="649">
        <v>31</v>
      </c>
      <c r="B943" s="650" t="s">
        <v>576</v>
      </c>
      <c r="C943" s="650">
        <v>89301312</v>
      </c>
      <c r="D943" s="729" t="s">
        <v>2873</v>
      </c>
      <c r="E943" s="730" t="s">
        <v>1958</v>
      </c>
      <c r="F943" s="650" t="s">
        <v>1934</v>
      </c>
      <c r="G943" s="650" t="s">
        <v>2038</v>
      </c>
      <c r="H943" s="650" t="s">
        <v>577</v>
      </c>
      <c r="I943" s="650" t="s">
        <v>2338</v>
      </c>
      <c r="J943" s="650" t="s">
        <v>2334</v>
      </c>
      <c r="K943" s="650" t="s">
        <v>2339</v>
      </c>
      <c r="L943" s="651">
        <v>24.77</v>
      </c>
      <c r="M943" s="651">
        <v>24.77</v>
      </c>
      <c r="N943" s="650">
        <v>1</v>
      </c>
      <c r="O943" s="731">
        <v>1</v>
      </c>
      <c r="P943" s="651">
        <v>24.77</v>
      </c>
      <c r="Q943" s="666">
        <v>1</v>
      </c>
      <c r="R943" s="650">
        <v>1</v>
      </c>
      <c r="S943" s="666">
        <v>1</v>
      </c>
      <c r="T943" s="731">
        <v>1</v>
      </c>
      <c r="U943" s="689">
        <v>1</v>
      </c>
    </row>
    <row r="944" spans="1:21" ht="14.4" customHeight="1" x14ac:dyDescent="0.3">
      <c r="A944" s="649">
        <v>31</v>
      </c>
      <c r="B944" s="650" t="s">
        <v>576</v>
      </c>
      <c r="C944" s="650">
        <v>89301312</v>
      </c>
      <c r="D944" s="729" t="s">
        <v>2873</v>
      </c>
      <c r="E944" s="730" t="s">
        <v>1958</v>
      </c>
      <c r="F944" s="650" t="s">
        <v>1934</v>
      </c>
      <c r="G944" s="650" t="s">
        <v>2038</v>
      </c>
      <c r="H944" s="650" t="s">
        <v>577</v>
      </c>
      <c r="I944" s="650" t="s">
        <v>2866</v>
      </c>
      <c r="J944" s="650" t="s">
        <v>2867</v>
      </c>
      <c r="K944" s="650" t="s">
        <v>2868</v>
      </c>
      <c r="L944" s="651">
        <v>13.99</v>
      </c>
      <c r="M944" s="651">
        <v>13.99</v>
      </c>
      <c r="N944" s="650">
        <v>1</v>
      </c>
      <c r="O944" s="731">
        <v>1</v>
      </c>
      <c r="P944" s="651"/>
      <c r="Q944" s="666">
        <v>0</v>
      </c>
      <c r="R944" s="650"/>
      <c r="S944" s="666">
        <v>0</v>
      </c>
      <c r="T944" s="731"/>
      <c r="U944" s="689">
        <v>0</v>
      </c>
    </row>
    <row r="945" spans="1:21" ht="14.4" customHeight="1" x14ac:dyDescent="0.3">
      <c r="A945" s="649">
        <v>31</v>
      </c>
      <c r="B945" s="650" t="s">
        <v>576</v>
      </c>
      <c r="C945" s="650">
        <v>89301312</v>
      </c>
      <c r="D945" s="729" t="s">
        <v>2873</v>
      </c>
      <c r="E945" s="730" t="s">
        <v>1958</v>
      </c>
      <c r="F945" s="650" t="s">
        <v>1934</v>
      </c>
      <c r="G945" s="650" t="s">
        <v>2042</v>
      </c>
      <c r="H945" s="650" t="s">
        <v>577</v>
      </c>
      <c r="I945" s="650" t="s">
        <v>2043</v>
      </c>
      <c r="J945" s="650" t="s">
        <v>2044</v>
      </c>
      <c r="K945" s="650" t="s">
        <v>2045</v>
      </c>
      <c r="L945" s="651">
        <v>260</v>
      </c>
      <c r="M945" s="651">
        <v>1040</v>
      </c>
      <c r="N945" s="650">
        <v>4</v>
      </c>
      <c r="O945" s="731">
        <v>2</v>
      </c>
      <c r="P945" s="651">
        <v>1040</v>
      </c>
      <c r="Q945" s="666">
        <v>1</v>
      </c>
      <c r="R945" s="650">
        <v>4</v>
      </c>
      <c r="S945" s="666">
        <v>1</v>
      </c>
      <c r="T945" s="731">
        <v>2</v>
      </c>
      <c r="U945" s="689">
        <v>1</v>
      </c>
    </row>
    <row r="946" spans="1:21" ht="14.4" customHeight="1" x14ac:dyDescent="0.3">
      <c r="A946" s="649">
        <v>31</v>
      </c>
      <c r="B946" s="650" t="s">
        <v>576</v>
      </c>
      <c r="C946" s="650">
        <v>89301312</v>
      </c>
      <c r="D946" s="729" t="s">
        <v>2873</v>
      </c>
      <c r="E946" s="730" t="s">
        <v>1958</v>
      </c>
      <c r="F946" s="650" t="s">
        <v>1934</v>
      </c>
      <c r="G946" s="650" t="s">
        <v>2042</v>
      </c>
      <c r="H946" s="650" t="s">
        <v>577</v>
      </c>
      <c r="I946" s="650" t="s">
        <v>2046</v>
      </c>
      <c r="J946" s="650" t="s">
        <v>2047</v>
      </c>
      <c r="K946" s="650" t="s">
        <v>2048</v>
      </c>
      <c r="L946" s="651">
        <v>200</v>
      </c>
      <c r="M946" s="651">
        <v>3200</v>
      </c>
      <c r="N946" s="650">
        <v>16</v>
      </c>
      <c r="O946" s="731">
        <v>8</v>
      </c>
      <c r="P946" s="651">
        <v>3200</v>
      </c>
      <c r="Q946" s="666">
        <v>1</v>
      </c>
      <c r="R946" s="650">
        <v>16</v>
      </c>
      <c r="S946" s="666">
        <v>1</v>
      </c>
      <c r="T946" s="731">
        <v>8</v>
      </c>
      <c r="U946" s="689">
        <v>1</v>
      </c>
    </row>
    <row r="947" spans="1:21" ht="14.4" customHeight="1" x14ac:dyDescent="0.3">
      <c r="A947" s="649">
        <v>31</v>
      </c>
      <c r="B947" s="650" t="s">
        <v>576</v>
      </c>
      <c r="C947" s="650">
        <v>89301312</v>
      </c>
      <c r="D947" s="729" t="s">
        <v>2873</v>
      </c>
      <c r="E947" s="730" t="s">
        <v>1958</v>
      </c>
      <c r="F947" s="650" t="s">
        <v>1934</v>
      </c>
      <c r="G947" s="650" t="s">
        <v>2049</v>
      </c>
      <c r="H947" s="650" t="s">
        <v>577</v>
      </c>
      <c r="I947" s="650" t="s">
        <v>2050</v>
      </c>
      <c r="J947" s="650" t="s">
        <v>2051</v>
      </c>
      <c r="K947" s="650" t="s">
        <v>2052</v>
      </c>
      <c r="L947" s="651">
        <v>3000</v>
      </c>
      <c r="M947" s="651">
        <v>3000</v>
      </c>
      <c r="N947" s="650">
        <v>1</v>
      </c>
      <c r="O947" s="731">
        <v>1</v>
      </c>
      <c r="P947" s="651">
        <v>3000</v>
      </c>
      <c r="Q947" s="666">
        <v>1</v>
      </c>
      <c r="R947" s="650">
        <v>1</v>
      </c>
      <c r="S947" s="666">
        <v>1</v>
      </c>
      <c r="T947" s="731">
        <v>1</v>
      </c>
      <c r="U947" s="689">
        <v>1</v>
      </c>
    </row>
    <row r="948" spans="1:21" ht="14.4" customHeight="1" x14ac:dyDescent="0.3">
      <c r="A948" s="649">
        <v>31</v>
      </c>
      <c r="B948" s="650" t="s">
        <v>576</v>
      </c>
      <c r="C948" s="650">
        <v>89301312</v>
      </c>
      <c r="D948" s="729" t="s">
        <v>2873</v>
      </c>
      <c r="E948" s="730" t="s">
        <v>1958</v>
      </c>
      <c r="F948" s="650" t="s">
        <v>1934</v>
      </c>
      <c r="G948" s="650" t="s">
        <v>2049</v>
      </c>
      <c r="H948" s="650" t="s">
        <v>577</v>
      </c>
      <c r="I948" s="650" t="s">
        <v>2053</v>
      </c>
      <c r="J948" s="650" t="s">
        <v>2054</v>
      </c>
      <c r="K948" s="650" t="s">
        <v>2055</v>
      </c>
      <c r="L948" s="651">
        <v>199.5</v>
      </c>
      <c r="M948" s="651">
        <v>598.5</v>
      </c>
      <c r="N948" s="650">
        <v>3</v>
      </c>
      <c r="O948" s="731">
        <v>3</v>
      </c>
      <c r="P948" s="651">
        <v>598.5</v>
      </c>
      <c r="Q948" s="666">
        <v>1</v>
      </c>
      <c r="R948" s="650">
        <v>3</v>
      </c>
      <c r="S948" s="666">
        <v>1</v>
      </c>
      <c r="T948" s="731">
        <v>3</v>
      </c>
      <c r="U948" s="689">
        <v>1</v>
      </c>
    </row>
    <row r="949" spans="1:21" ht="14.4" customHeight="1" x14ac:dyDescent="0.3">
      <c r="A949" s="649">
        <v>31</v>
      </c>
      <c r="B949" s="650" t="s">
        <v>576</v>
      </c>
      <c r="C949" s="650">
        <v>89301312</v>
      </c>
      <c r="D949" s="729" t="s">
        <v>2873</v>
      </c>
      <c r="E949" s="730" t="s">
        <v>1958</v>
      </c>
      <c r="F949" s="650" t="s">
        <v>1934</v>
      </c>
      <c r="G949" s="650" t="s">
        <v>2049</v>
      </c>
      <c r="H949" s="650" t="s">
        <v>577</v>
      </c>
      <c r="I949" s="650" t="s">
        <v>2869</v>
      </c>
      <c r="J949" s="650" t="s">
        <v>2870</v>
      </c>
      <c r="K949" s="650" t="s">
        <v>2871</v>
      </c>
      <c r="L949" s="651">
        <v>696.93</v>
      </c>
      <c r="M949" s="651">
        <v>696.93</v>
      </c>
      <c r="N949" s="650">
        <v>1</v>
      </c>
      <c r="O949" s="731">
        <v>1</v>
      </c>
      <c r="P949" s="651">
        <v>696.93</v>
      </c>
      <c r="Q949" s="666">
        <v>1</v>
      </c>
      <c r="R949" s="650">
        <v>1</v>
      </c>
      <c r="S949" s="666">
        <v>1</v>
      </c>
      <c r="T949" s="731">
        <v>1</v>
      </c>
      <c r="U949" s="689">
        <v>1</v>
      </c>
    </row>
    <row r="950" spans="1:21" ht="14.4" customHeight="1" x14ac:dyDescent="0.3">
      <c r="A950" s="649">
        <v>31</v>
      </c>
      <c r="B950" s="650" t="s">
        <v>576</v>
      </c>
      <c r="C950" s="650">
        <v>89301312</v>
      </c>
      <c r="D950" s="729" t="s">
        <v>2873</v>
      </c>
      <c r="E950" s="730" t="s">
        <v>1958</v>
      </c>
      <c r="F950" s="650" t="s">
        <v>1934</v>
      </c>
      <c r="G950" s="650" t="s">
        <v>2049</v>
      </c>
      <c r="H950" s="650" t="s">
        <v>577</v>
      </c>
      <c r="I950" s="650" t="s">
        <v>2165</v>
      </c>
      <c r="J950" s="650" t="s">
        <v>2166</v>
      </c>
      <c r="K950" s="650" t="s">
        <v>2167</v>
      </c>
      <c r="L950" s="651">
        <v>2296.87</v>
      </c>
      <c r="M950" s="651">
        <v>2296.87</v>
      </c>
      <c r="N950" s="650">
        <v>1</v>
      </c>
      <c r="O950" s="731">
        <v>1</v>
      </c>
      <c r="P950" s="651">
        <v>2296.87</v>
      </c>
      <c r="Q950" s="666">
        <v>1</v>
      </c>
      <c r="R950" s="650">
        <v>1</v>
      </c>
      <c r="S950" s="666">
        <v>1</v>
      </c>
      <c r="T950" s="731">
        <v>1</v>
      </c>
      <c r="U950" s="689">
        <v>1</v>
      </c>
    </row>
    <row r="951" spans="1:21" ht="14.4" customHeight="1" x14ac:dyDescent="0.3">
      <c r="A951" s="649">
        <v>31</v>
      </c>
      <c r="B951" s="650" t="s">
        <v>576</v>
      </c>
      <c r="C951" s="650">
        <v>89301312</v>
      </c>
      <c r="D951" s="729" t="s">
        <v>2873</v>
      </c>
      <c r="E951" s="730" t="s">
        <v>1958</v>
      </c>
      <c r="F951" s="650" t="s">
        <v>1934</v>
      </c>
      <c r="G951" s="650" t="s">
        <v>2049</v>
      </c>
      <c r="H951" s="650" t="s">
        <v>577</v>
      </c>
      <c r="I951" s="650" t="s">
        <v>2111</v>
      </c>
      <c r="J951" s="650" t="s">
        <v>2112</v>
      </c>
      <c r="K951" s="650" t="s">
        <v>2113</v>
      </c>
      <c r="L951" s="651">
        <v>320.25</v>
      </c>
      <c r="M951" s="651">
        <v>960.75</v>
      </c>
      <c r="N951" s="650">
        <v>3</v>
      </c>
      <c r="O951" s="731">
        <v>3</v>
      </c>
      <c r="P951" s="651">
        <v>960.75</v>
      </c>
      <c r="Q951" s="666">
        <v>1</v>
      </c>
      <c r="R951" s="650">
        <v>3</v>
      </c>
      <c r="S951" s="666">
        <v>1</v>
      </c>
      <c r="T951" s="731">
        <v>3</v>
      </c>
      <c r="U951" s="689">
        <v>1</v>
      </c>
    </row>
    <row r="952" spans="1:21" ht="14.4" customHeight="1" x14ac:dyDescent="0.3">
      <c r="A952" s="649">
        <v>31</v>
      </c>
      <c r="B952" s="650" t="s">
        <v>576</v>
      </c>
      <c r="C952" s="650">
        <v>89301312</v>
      </c>
      <c r="D952" s="729" t="s">
        <v>2873</v>
      </c>
      <c r="E952" s="730" t="s">
        <v>1958</v>
      </c>
      <c r="F952" s="650" t="s">
        <v>1934</v>
      </c>
      <c r="G952" s="650" t="s">
        <v>2049</v>
      </c>
      <c r="H952" s="650" t="s">
        <v>577</v>
      </c>
      <c r="I952" s="650" t="s">
        <v>2114</v>
      </c>
      <c r="J952" s="650" t="s">
        <v>2115</v>
      </c>
      <c r="K952" s="650" t="s">
        <v>2116</v>
      </c>
      <c r="L952" s="651">
        <v>245.43</v>
      </c>
      <c r="M952" s="651">
        <v>490.86</v>
      </c>
      <c r="N952" s="650">
        <v>2</v>
      </c>
      <c r="O952" s="731">
        <v>2</v>
      </c>
      <c r="P952" s="651">
        <v>490.86</v>
      </c>
      <c r="Q952" s="666">
        <v>1</v>
      </c>
      <c r="R952" s="650">
        <v>2</v>
      </c>
      <c r="S952" s="666">
        <v>1</v>
      </c>
      <c r="T952" s="731">
        <v>2</v>
      </c>
      <c r="U952" s="689">
        <v>1</v>
      </c>
    </row>
    <row r="953" spans="1:21" ht="14.4" customHeight="1" x14ac:dyDescent="0.3">
      <c r="A953" s="649">
        <v>31</v>
      </c>
      <c r="B953" s="650" t="s">
        <v>576</v>
      </c>
      <c r="C953" s="650">
        <v>89301312</v>
      </c>
      <c r="D953" s="729" t="s">
        <v>2873</v>
      </c>
      <c r="E953" s="730" t="s">
        <v>1958</v>
      </c>
      <c r="F953" s="650" t="s">
        <v>1934</v>
      </c>
      <c r="G953" s="650" t="s">
        <v>2049</v>
      </c>
      <c r="H953" s="650" t="s">
        <v>577</v>
      </c>
      <c r="I953" s="650" t="s">
        <v>2059</v>
      </c>
      <c r="J953" s="650" t="s">
        <v>2060</v>
      </c>
      <c r="K953" s="650" t="s">
        <v>2061</v>
      </c>
      <c r="L953" s="651">
        <v>750</v>
      </c>
      <c r="M953" s="651">
        <v>6000</v>
      </c>
      <c r="N953" s="650">
        <v>8</v>
      </c>
      <c r="O953" s="731">
        <v>8</v>
      </c>
      <c r="P953" s="651">
        <v>6000</v>
      </c>
      <c r="Q953" s="666">
        <v>1</v>
      </c>
      <c r="R953" s="650">
        <v>8</v>
      </c>
      <c r="S953" s="666">
        <v>1</v>
      </c>
      <c r="T953" s="731">
        <v>8</v>
      </c>
      <c r="U953" s="689">
        <v>1</v>
      </c>
    </row>
    <row r="954" spans="1:21" ht="14.4" customHeight="1" x14ac:dyDescent="0.3">
      <c r="A954" s="649">
        <v>31</v>
      </c>
      <c r="B954" s="650" t="s">
        <v>576</v>
      </c>
      <c r="C954" s="650">
        <v>89301312</v>
      </c>
      <c r="D954" s="729" t="s">
        <v>2873</v>
      </c>
      <c r="E954" s="730" t="s">
        <v>1958</v>
      </c>
      <c r="F954" s="650" t="s">
        <v>1934</v>
      </c>
      <c r="G954" s="650" t="s">
        <v>2049</v>
      </c>
      <c r="H954" s="650" t="s">
        <v>577</v>
      </c>
      <c r="I954" s="650" t="s">
        <v>2064</v>
      </c>
      <c r="J954" s="650" t="s">
        <v>2065</v>
      </c>
      <c r="K954" s="650" t="s">
        <v>2066</v>
      </c>
      <c r="L954" s="651">
        <v>971.25</v>
      </c>
      <c r="M954" s="651">
        <v>1942.5</v>
      </c>
      <c r="N954" s="650">
        <v>2</v>
      </c>
      <c r="O954" s="731">
        <v>2</v>
      </c>
      <c r="P954" s="651">
        <v>1942.5</v>
      </c>
      <c r="Q954" s="666">
        <v>1</v>
      </c>
      <c r="R954" s="650">
        <v>2</v>
      </c>
      <c r="S954" s="666">
        <v>1</v>
      </c>
      <c r="T954" s="731">
        <v>2</v>
      </c>
      <c r="U954" s="689">
        <v>1</v>
      </c>
    </row>
    <row r="955" spans="1:21" ht="14.4" customHeight="1" x14ac:dyDescent="0.3">
      <c r="A955" s="649">
        <v>31</v>
      </c>
      <c r="B955" s="650" t="s">
        <v>576</v>
      </c>
      <c r="C955" s="650">
        <v>89301312</v>
      </c>
      <c r="D955" s="729" t="s">
        <v>2873</v>
      </c>
      <c r="E955" s="730" t="s">
        <v>1958</v>
      </c>
      <c r="F955" s="650" t="s">
        <v>1934</v>
      </c>
      <c r="G955" s="650" t="s">
        <v>2049</v>
      </c>
      <c r="H955" s="650" t="s">
        <v>577</v>
      </c>
      <c r="I955" s="650" t="s">
        <v>2471</v>
      </c>
      <c r="J955" s="650" t="s">
        <v>2091</v>
      </c>
      <c r="K955" s="650" t="s">
        <v>2472</v>
      </c>
      <c r="L955" s="651">
        <v>818.72</v>
      </c>
      <c r="M955" s="651">
        <v>818.72</v>
      </c>
      <c r="N955" s="650">
        <v>1</v>
      </c>
      <c r="O955" s="731">
        <v>1</v>
      </c>
      <c r="P955" s="651">
        <v>818.72</v>
      </c>
      <c r="Q955" s="666">
        <v>1</v>
      </c>
      <c r="R955" s="650">
        <v>1</v>
      </c>
      <c r="S955" s="666">
        <v>1</v>
      </c>
      <c r="T955" s="731">
        <v>1</v>
      </c>
      <c r="U955" s="689">
        <v>1</v>
      </c>
    </row>
    <row r="956" spans="1:21" ht="14.4" customHeight="1" x14ac:dyDescent="0.3">
      <c r="A956" s="649">
        <v>31</v>
      </c>
      <c r="B956" s="650" t="s">
        <v>576</v>
      </c>
      <c r="C956" s="650">
        <v>89301312</v>
      </c>
      <c r="D956" s="729" t="s">
        <v>2873</v>
      </c>
      <c r="E956" s="730" t="s">
        <v>1958</v>
      </c>
      <c r="F956" s="650" t="s">
        <v>1934</v>
      </c>
      <c r="G956" s="650" t="s">
        <v>2049</v>
      </c>
      <c r="H956" s="650" t="s">
        <v>577</v>
      </c>
      <c r="I956" s="650" t="s">
        <v>2473</v>
      </c>
      <c r="J956" s="650" t="s">
        <v>2474</v>
      </c>
      <c r="K956" s="650" t="s">
        <v>2475</v>
      </c>
      <c r="L956" s="651">
        <v>1000</v>
      </c>
      <c r="M956" s="651">
        <v>1000</v>
      </c>
      <c r="N956" s="650">
        <v>1</v>
      </c>
      <c r="O956" s="731">
        <v>1</v>
      </c>
      <c r="P956" s="651"/>
      <c r="Q956" s="666">
        <v>0</v>
      </c>
      <c r="R956" s="650"/>
      <c r="S956" s="666">
        <v>0</v>
      </c>
      <c r="T956" s="731"/>
      <c r="U956" s="689">
        <v>0</v>
      </c>
    </row>
    <row r="957" spans="1:21" ht="14.4" customHeight="1" x14ac:dyDescent="0.3">
      <c r="A957" s="649">
        <v>31</v>
      </c>
      <c r="B957" s="650" t="s">
        <v>576</v>
      </c>
      <c r="C957" s="650">
        <v>89301312</v>
      </c>
      <c r="D957" s="729" t="s">
        <v>2873</v>
      </c>
      <c r="E957" s="730" t="s">
        <v>1958</v>
      </c>
      <c r="F957" s="650" t="s">
        <v>1934</v>
      </c>
      <c r="G957" s="650" t="s">
        <v>2049</v>
      </c>
      <c r="H957" s="650" t="s">
        <v>577</v>
      </c>
      <c r="I957" s="650" t="s">
        <v>2237</v>
      </c>
      <c r="J957" s="650" t="s">
        <v>2238</v>
      </c>
      <c r="K957" s="650" t="s">
        <v>2239</v>
      </c>
      <c r="L957" s="651">
        <v>250</v>
      </c>
      <c r="M957" s="651">
        <v>250</v>
      </c>
      <c r="N957" s="650">
        <v>1</v>
      </c>
      <c r="O957" s="731">
        <v>1</v>
      </c>
      <c r="P957" s="651">
        <v>250</v>
      </c>
      <c r="Q957" s="666">
        <v>1</v>
      </c>
      <c r="R957" s="650">
        <v>1</v>
      </c>
      <c r="S957" s="666">
        <v>1</v>
      </c>
      <c r="T957" s="731">
        <v>1</v>
      </c>
      <c r="U957" s="689">
        <v>1</v>
      </c>
    </row>
    <row r="958" spans="1:21" ht="14.4" customHeight="1" x14ac:dyDescent="0.3">
      <c r="A958" s="649">
        <v>31</v>
      </c>
      <c r="B958" s="650" t="s">
        <v>576</v>
      </c>
      <c r="C958" s="650">
        <v>89301312</v>
      </c>
      <c r="D958" s="729" t="s">
        <v>2873</v>
      </c>
      <c r="E958" s="730" t="s">
        <v>1958</v>
      </c>
      <c r="F958" s="650" t="s">
        <v>1934</v>
      </c>
      <c r="G958" s="650" t="s">
        <v>2049</v>
      </c>
      <c r="H958" s="650" t="s">
        <v>577</v>
      </c>
      <c r="I958" s="650" t="s">
        <v>2381</v>
      </c>
      <c r="J958" s="650" t="s">
        <v>2382</v>
      </c>
      <c r="K958" s="650"/>
      <c r="L958" s="651">
        <v>80.349999999999994</v>
      </c>
      <c r="M958" s="651">
        <v>241.04999999999998</v>
      </c>
      <c r="N958" s="650">
        <v>3</v>
      </c>
      <c r="O958" s="731">
        <v>3</v>
      </c>
      <c r="P958" s="651">
        <v>241.04999999999998</v>
      </c>
      <c r="Q958" s="666">
        <v>1</v>
      </c>
      <c r="R958" s="650">
        <v>3</v>
      </c>
      <c r="S958" s="666">
        <v>1</v>
      </c>
      <c r="T958" s="731">
        <v>3</v>
      </c>
      <c r="U958" s="689">
        <v>1</v>
      </c>
    </row>
    <row r="959" spans="1:21" ht="14.4" customHeight="1" x14ac:dyDescent="0.3">
      <c r="A959" s="649">
        <v>31</v>
      </c>
      <c r="B959" s="650" t="s">
        <v>576</v>
      </c>
      <c r="C959" s="650">
        <v>89301312</v>
      </c>
      <c r="D959" s="729" t="s">
        <v>2873</v>
      </c>
      <c r="E959" s="730" t="s">
        <v>1958</v>
      </c>
      <c r="F959" s="650" t="s">
        <v>1934</v>
      </c>
      <c r="G959" s="650" t="s">
        <v>2049</v>
      </c>
      <c r="H959" s="650" t="s">
        <v>577</v>
      </c>
      <c r="I959" s="650" t="s">
        <v>2093</v>
      </c>
      <c r="J959" s="650" t="s">
        <v>2094</v>
      </c>
      <c r="K959" s="650" t="s">
        <v>2095</v>
      </c>
      <c r="L959" s="651">
        <v>349.12</v>
      </c>
      <c r="M959" s="651">
        <v>349.12</v>
      </c>
      <c r="N959" s="650">
        <v>1</v>
      </c>
      <c r="O959" s="731">
        <v>1</v>
      </c>
      <c r="P959" s="651">
        <v>349.12</v>
      </c>
      <c r="Q959" s="666">
        <v>1</v>
      </c>
      <c r="R959" s="650">
        <v>1</v>
      </c>
      <c r="S959" s="666">
        <v>1</v>
      </c>
      <c r="T959" s="731">
        <v>1</v>
      </c>
      <c r="U959" s="689">
        <v>1</v>
      </c>
    </row>
    <row r="960" spans="1:21" ht="14.4" customHeight="1" x14ac:dyDescent="0.3">
      <c r="A960" s="649">
        <v>31</v>
      </c>
      <c r="B960" s="650" t="s">
        <v>576</v>
      </c>
      <c r="C960" s="650">
        <v>89301312</v>
      </c>
      <c r="D960" s="729" t="s">
        <v>2873</v>
      </c>
      <c r="E960" s="730" t="s">
        <v>1958</v>
      </c>
      <c r="F960" s="650" t="s">
        <v>1934</v>
      </c>
      <c r="G960" s="650" t="s">
        <v>2049</v>
      </c>
      <c r="H960" s="650" t="s">
        <v>577</v>
      </c>
      <c r="I960" s="650" t="s">
        <v>2168</v>
      </c>
      <c r="J960" s="650" t="s">
        <v>2169</v>
      </c>
      <c r="K960" s="650" t="s">
        <v>2170</v>
      </c>
      <c r="L960" s="651">
        <v>350</v>
      </c>
      <c r="M960" s="651">
        <v>4900</v>
      </c>
      <c r="N960" s="650">
        <v>14</v>
      </c>
      <c r="O960" s="731">
        <v>14</v>
      </c>
      <c r="P960" s="651">
        <v>4550</v>
      </c>
      <c r="Q960" s="666">
        <v>0.9285714285714286</v>
      </c>
      <c r="R960" s="650">
        <v>13</v>
      </c>
      <c r="S960" s="666">
        <v>0.9285714285714286</v>
      </c>
      <c r="T960" s="731">
        <v>13</v>
      </c>
      <c r="U960" s="689">
        <v>0.9285714285714286</v>
      </c>
    </row>
    <row r="961" spans="1:21" ht="14.4" customHeight="1" x14ac:dyDescent="0.3">
      <c r="A961" s="649">
        <v>31</v>
      </c>
      <c r="B961" s="650" t="s">
        <v>576</v>
      </c>
      <c r="C961" s="650">
        <v>89301313</v>
      </c>
      <c r="D961" s="729" t="s">
        <v>2874</v>
      </c>
      <c r="E961" s="730" t="s">
        <v>1944</v>
      </c>
      <c r="F961" s="650" t="s">
        <v>1934</v>
      </c>
      <c r="G961" s="650" t="s">
        <v>2029</v>
      </c>
      <c r="H961" s="650" t="s">
        <v>577</v>
      </c>
      <c r="I961" s="650" t="s">
        <v>2030</v>
      </c>
      <c r="J961" s="650" t="s">
        <v>2033</v>
      </c>
      <c r="K961" s="650" t="s">
        <v>2034</v>
      </c>
      <c r="L961" s="651">
        <v>410</v>
      </c>
      <c r="M961" s="651">
        <v>820</v>
      </c>
      <c r="N961" s="650">
        <v>2</v>
      </c>
      <c r="O961" s="731">
        <v>2</v>
      </c>
      <c r="P961" s="651">
        <v>820</v>
      </c>
      <c r="Q961" s="666">
        <v>1</v>
      </c>
      <c r="R961" s="650">
        <v>2</v>
      </c>
      <c r="S961" s="666">
        <v>1</v>
      </c>
      <c r="T961" s="731">
        <v>2</v>
      </c>
      <c r="U961" s="689">
        <v>1</v>
      </c>
    </row>
    <row r="962" spans="1:21" ht="14.4" customHeight="1" x14ac:dyDescent="0.3">
      <c r="A962" s="649">
        <v>31</v>
      </c>
      <c r="B962" s="650" t="s">
        <v>576</v>
      </c>
      <c r="C962" s="650">
        <v>89301313</v>
      </c>
      <c r="D962" s="729" t="s">
        <v>2874</v>
      </c>
      <c r="E962" s="730" t="s">
        <v>1944</v>
      </c>
      <c r="F962" s="650" t="s">
        <v>1934</v>
      </c>
      <c r="G962" s="650" t="s">
        <v>2049</v>
      </c>
      <c r="H962" s="650" t="s">
        <v>577</v>
      </c>
      <c r="I962" s="650" t="s">
        <v>2056</v>
      </c>
      <c r="J962" s="650" t="s">
        <v>2057</v>
      </c>
      <c r="K962" s="650" t="s">
        <v>2058</v>
      </c>
      <c r="L962" s="651">
        <v>492.18</v>
      </c>
      <c r="M962" s="651">
        <v>492.18</v>
      </c>
      <c r="N962" s="650">
        <v>1</v>
      </c>
      <c r="O962" s="731">
        <v>1</v>
      </c>
      <c r="P962" s="651">
        <v>492.18</v>
      </c>
      <c r="Q962" s="666">
        <v>1</v>
      </c>
      <c r="R962" s="650">
        <v>1</v>
      </c>
      <c r="S962" s="666">
        <v>1</v>
      </c>
      <c r="T962" s="731">
        <v>1</v>
      </c>
      <c r="U962" s="689">
        <v>1</v>
      </c>
    </row>
    <row r="963" spans="1:21" ht="14.4" customHeight="1" x14ac:dyDescent="0.3">
      <c r="A963" s="649">
        <v>31</v>
      </c>
      <c r="B963" s="650" t="s">
        <v>576</v>
      </c>
      <c r="C963" s="650">
        <v>89301313</v>
      </c>
      <c r="D963" s="729" t="s">
        <v>2874</v>
      </c>
      <c r="E963" s="730" t="s">
        <v>1945</v>
      </c>
      <c r="F963" s="650" t="s">
        <v>1934</v>
      </c>
      <c r="G963" s="650" t="s">
        <v>2038</v>
      </c>
      <c r="H963" s="650" t="s">
        <v>577</v>
      </c>
      <c r="I963" s="650" t="s">
        <v>2039</v>
      </c>
      <c r="J963" s="650" t="s">
        <v>2040</v>
      </c>
      <c r="K963" s="650" t="s">
        <v>2041</v>
      </c>
      <c r="L963" s="651">
        <v>35.75</v>
      </c>
      <c r="M963" s="651">
        <v>71.5</v>
      </c>
      <c r="N963" s="650">
        <v>2</v>
      </c>
      <c r="O963" s="731">
        <v>1</v>
      </c>
      <c r="P963" s="651">
        <v>71.5</v>
      </c>
      <c r="Q963" s="666">
        <v>1</v>
      </c>
      <c r="R963" s="650">
        <v>2</v>
      </c>
      <c r="S963" s="666">
        <v>1</v>
      </c>
      <c r="T963" s="731">
        <v>1</v>
      </c>
      <c r="U963" s="689">
        <v>1</v>
      </c>
    </row>
    <row r="964" spans="1:21" ht="14.4" customHeight="1" x14ac:dyDescent="0.3">
      <c r="A964" s="649">
        <v>31</v>
      </c>
      <c r="B964" s="650" t="s">
        <v>576</v>
      </c>
      <c r="C964" s="650">
        <v>89301313</v>
      </c>
      <c r="D964" s="729" t="s">
        <v>2874</v>
      </c>
      <c r="E964" s="730" t="s">
        <v>1946</v>
      </c>
      <c r="F964" s="650" t="s">
        <v>1932</v>
      </c>
      <c r="G964" s="650" t="s">
        <v>1959</v>
      </c>
      <c r="H964" s="650" t="s">
        <v>1100</v>
      </c>
      <c r="I964" s="650" t="s">
        <v>1195</v>
      </c>
      <c r="J964" s="650" t="s">
        <v>1192</v>
      </c>
      <c r="K964" s="650" t="s">
        <v>1196</v>
      </c>
      <c r="L964" s="651">
        <v>625.29</v>
      </c>
      <c r="M964" s="651">
        <v>625.29</v>
      </c>
      <c r="N964" s="650">
        <v>1</v>
      </c>
      <c r="O964" s="731">
        <v>0.5</v>
      </c>
      <c r="P964" s="651"/>
      <c r="Q964" s="666">
        <v>0</v>
      </c>
      <c r="R964" s="650"/>
      <c r="S964" s="666">
        <v>0</v>
      </c>
      <c r="T964" s="731"/>
      <c r="U964" s="689">
        <v>0</v>
      </c>
    </row>
    <row r="965" spans="1:21" ht="14.4" customHeight="1" x14ac:dyDescent="0.3">
      <c r="A965" s="649">
        <v>31</v>
      </c>
      <c r="B965" s="650" t="s">
        <v>576</v>
      </c>
      <c r="C965" s="650">
        <v>89301313</v>
      </c>
      <c r="D965" s="729" t="s">
        <v>2874</v>
      </c>
      <c r="E965" s="730" t="s">
        <v>1946</v>
      </c>
      <c r="F965" s="650" t="s">
        <v>1932</v>
      </c>
      <c r="G965" s="650" t="s">
        <v>2014</v>
      </c>
      <c r="H965" s="650" t="s">
        <v>577</v>
      </c>
      <c r="I965" s="650" t="s">
        <v>705</v>
      </c>
      <c r="J965" s="650" t="s">
        <v>2015</v>
      </c>
      <c r="K965" s="650" t="s">
        <v>2016</v>
      </c>
      <c r="L965" s="651">
        <v>0</v>
      </c>
      <c r="M965" s="651">
        <v>0</v>
      </c>
      <c r="N965" s="650">
        <v>1</v>
      </c>
      <c r="O965" s="731">
        <v>0.5</v>
      </c>
      <c r="P965" s="651"/>
      <c r="Q965" s="666"/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31</v>
      </c>
      <c r="B966" s="650" t="s">
        <v>576</v>
      </c>
      <c r="C966" s="650">
        <v>89301313</v>
      </c>
      <c r="D966" s="729" t="s">
        <v>2874</v>
      </c>
      <c r="E966" s="730" t="s">
        <v>1952</v>
      </c>
      <c r="F966" s="650" t="s">
        <v>1934</v>
      </c>
      <c r="G966" s="650" t="s">
        <v>2049</v>
      </c>
      <c r="H966" s="650" t="s">
        <v>577</v>
      </c>
      <c r="I966" s="650" t="s">
        <v>2056</v>
      </c>
      <c r="J966" s="650" t="s">
        <v>2057</v>
      </c>
      <c r="K966" s="650" t="s">
        <v>2058</v>
      </c>
      <c r="L966" s="651">
        <v>492.18</v>
      </c>
      <c r="M966" s="651">
        <v>492.18</v>
      </c>
      <c r="N966" s="650">
        <v>1</v>
      </c>
      <c r="O966" s="731">
        <v>1</v>
      </c>
      <c r="P966" s="651">
        <v>492.18</v>
      </c>
      <c r="Q966" s="666">
        <v>1</v>
      </c>
      <c r="R966" s="650">
        <v>1</v>
      </c>
      <c r="S966" s="666">
        <v>1</v>
      </c>
      <c r="T966" s="731">
        <v>1</v>
      </c>
      <c r="U966" s="689">
        <v>1</v>
      </c>
    </row>
    <row r="967" spans="1:21" ht="14.4" customHeight="1" x14ac:dyDescent="0.3">
      <c r="A967" s="649">
        <v>31</v>
      </c>
      <c r="B967" s="650" t="s">
        <v>576</v>
      </c>
      <c r="C967" s="650">
        <v>89301313</v>
      </c>
      <c r="D967" s="729" t="s">
        <v>2874</v>
      </c>
      <c r="E967" s="730" t="s">
        <v>1952</v>
      </c>
      <c r="F967" s="650" t="s">
        <v>1934</v>
      </c>
      <c r="G967" s="650" t="s">
        <v>2049</v>
      </c>
      <c r="H967" s="650" t="s">
        <v>577</v>
      </c>
      <c r="I967" s="650" t="s">
        <v>2064</v>
      </c>
      <c r="J967" s="650" t="s">
        <v>2065</v>
      </c>
      <c r="K967" s="650" t="s">
        <v>2066</v>
      </c>
      <c r="L967" s="651">
        <v>971.25</v>
      </c>
      <c r="M967" s="651">
        <v>971.25</v>
      </c>
      <c r="N967" s="650">
        <v>1</v>
      </c>
      <c r="O967" s="731">
        <v>1</v>
      </c>
      <c r="P967" s="651">
        <v>971.25</v>
      </c>
      <c r="Q967" s="666">
        <v>1</v>
      </c>
      <c r="R967" s="650">
        <v>1</v>
      </c>
      <c r="S967" s="666">
        <v>1</v>
      </c>
      <c r="T967" s="731">
        <v>1</v>
      </c>
      <c r="U967" s="689">
        <v>1</v>
      </c>
    </row>
    <row r="968" spans="1:21" ht="14.4" customHeight="1" x14ac:dyDescent="0.3">
      <c r="A968" s="649">
        <v>31</v>
      </c>
      <c r="B968" s="650" t="s">
        <v>576</v>
      </c>
      <c r="C968" s="650">
        <v>89301313</v>
      </c>
      <c r="D968" s="729" t="s">
        <v>2874</v>
      </c>
      <c r="E968" s="730" t="s">
        <v>1954</v>
      </c>
      <c r="F968" s="650" t="s">
        <v>1934</v>
      </c>
      <c r="G968" s="650" t="s">
        <v>2038</v>
      </c>
      <c r="H968" s="650" t="s">
        <v>577</v>
      </c>
      <c r="I968" s="650" t="s">
        <v>2039</v>
      </c>
      <c r="J968" s="650" t="s">
        <v>2040</v>
      </c>
      <c r="K968" s="650" t="s">
        <v>2041</v>
      </c>
      <c r="L968" s="651">
        <v>35.75</v>
      </c>
      <c r="M968" s="651">
        <v>71.5</v>
      </c>
      <c r="N968" s="650">
        <v>2</v>
      </c>
      <c r="O968" s="731">
        <v>1</v>
      </c>
      <c r="P968" s="651">
        <v>71.5</v>
      </c>
      <c r="Q968" s="666">
        <v>1</v>
      </c>
      <c r="R968" s="650">
        <v>2</v>
      </c>
      <c r="S968" s="666">
        <v>1</v>
      </c>
      <c r="T968" s="731">
        <v>1</v>
      </c>
      <c r="U968" s="689">
        <v>1</v>
      </c>
    </row>
    <row r="969" spans="1:21" ht="14.4" customHeight="1" x14ac:dyDescent="0.3">
      <c r="A969" s="649">
        <v>31</v>
      </c>
      <c r="B969" s="650" t="s">
        <v>576</v>
      </c>
      <c r="C969" s="650">
        <v>89301313</v>
      </c>
      <c r="D969" s="729" t="s">
        <v>2874</v>
      </c>
      <c r="E969" s="730" t="s">
        <v>1954</v>
      </c>
      <c r="F969" s="650" t="s">
        <v>1934</v>
      </c>
      <c r="G969" s="650" t="s">
        <v>2049</v>
      </c>
      <c r="H969" s="650" t="s">
        <v>577</v>
      </c>
      <c r="I969" s="650" t="s">
        <v>2064</v>
      </c>
      <c r="J969" s="650" t="s">
        <v>2065</v>
      </c>
      <c r="K969" s="650" t="s">
        <v>2066</v>
      </c>
      <c r="L969" s="651">
        <v>971.25</v>
      </c>
      <c r="M969" s="651">
        <v>971.25</v>
      </c>
      <c r="N969" s="650">
        <v>1</v>
      </c>
      <c r="O969" s="731">
        <v>1</v>
      </c>
      <c r="P969" s="651">
        <v>971.25</v>
      </c>
      <c r="Q969" s="666">
        <v>1</v>
      </c>
      <c r="R969" s="650">
        <v>1</v>
      </c>
      <c r="S969" s="666">
        <v>1</v>
      </c>
      <c r="T969" s="731">
        <v>1</v>
      </c>
      <c r="U969" s="689">
        <v>1</v>
      </c>
    </row>
    <row r="970" spans="1:21" ht="14.4" customHeight="1" x14ac:dyDescent="0.3">
      <c r="A970" s="649">
        <v>31</v>
      </c>
      <c r="B970" s="650" t="s">
        <v>576</v>
      </c>
      <c r="C970" s="650">
        <v>89301313</v>
      </c>
      <c r="D970" s="729" t="s">
        <v>2874</v>
      </c>
      <c r="E970" s="730" t="s">
        <v>1954</v>
      </c>
      <c r="F970" s="650" t="s">
        <v>1934</v>
      </c>
      <c r="G970" s="650" t="s">
        <v>2247</v>
      </c>
      <c r="H970" s="650" t="s">
        <v>577</v>
      </c>
      <c r="I970" s="650" t="s">
        <v>2650</v>
      </c>
      <c r="J970" s="650" t="s">
        <v>2651</v>
      </c>
      <c r="K970" s="650" t="s">
        <v>2652</v>
      </c>
      <c r="L970" s="651">
        <v>0</v>
      </c>
      <c r="M970" s="651">
        <v>0</v>
      </c>
      <c r="N970" s="650">
        <v>1</v>
      </c>
      <c r="O970" s="731">
        <v>1</v>
      </c>
      <c r="P970" s="651"/>
      <c r="Q970" s="666"/>
      <c r="R970" s="650"/>
      <c r="S970" s="666">
        <v>0</v>
      </c>
      <c r="T970" s="731"/>
      <c r="U970" s="689">
        <v>0</v>
      </c>
    </row>
    <row r="971" spans="1:21" ht="14.4" customHeight="1" thickBot="1" x14ac:dyDescent="0.35">
      <c r="A971" s="655">
        <v>31</v>
      </c>
      <c r="B971" s="656" t="s">
        <v>576</v>
      </c>
      <c r="C971" s="656">
        <v>89301313</v>
      </c>
      <c r="D971" s="732" t="s">
        <v>2874</v>
      </c>
      <c r="E971" s="733" t="s">
        <v>1958</v>
      </c>
      <c r="F971" s="656" t="s">
        <v>1934</v>
      </c>
      <c r="G971" s="656" t="s">
        <v>2029</v>
      </c>
      <c r="H971" s="656" t="s">
        <v>577</v>
      </c>
      <c r="I971" s="656" t="s">
        <v>2030</v>
      </c>
      <c r="J971" s="656" t="s">
        <v>2033</v>
      </c>
      <c r="K971" s="656" t="s">
        <v>2034</v>
      </c>
      <c r="L971" s="657">
        <v>410</v>
      </c>
      <c r="M971" s="657">
        <v>410</v>
      </c>
      <c r="N971" s="656">
        <v>1</v>
      </c>
      <c r="O971" s="734">
        <v>1</v>
      </c>
      <c r="P971" s="657"/>
      <c r="Q971" s="667">
        <v>0</v>
      </c>
      <c r="R971" s="656"/>
      <c r="S971" s="667">
        <v>0</v>
      </c>
      <c r="T971" s="734"/>
      <c r="U971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2876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1954</v>
      </c>
      <c r="B5" s="229">
        <v>1529.4</v>
      </c>
      <c r="C5" s="728">
        <v>1.8552756413856755E-2</v>
      </c>
      <c r="D5" s="229">
        <v>80905.789999999994</v>
      </c>
      <c r="E5" s="728">
        <v>0.98144724358614333</v>
      </c>
      <c r="F5" s="736">
        <v>82435.189999999988</v>
      </c>
    </row>
    <row r="6" spans="1:6" ht="14.4" customHeight="1" x14ac:dyDescent="0.3">
      <c r="A6" s="678" t="s">
        <v>1953</v>
      </c>
      <c r="B6" s="653">
        <v>1525.88</v>
      </c>
      <c r="C6" s="666">
        <v>0.16970457293032559</v>
      </c>
      <c r="D6" s="653">
        <v>7465.51</v>
      </c>
      <c r="E6" s="666">
        <v>0.83029542706967452</v>
      </c>
      <c r="F6" s="654">
        <v>8991.39</v>
      </c>
    </row>
    <row r="7" spans="1:6" ht="14.4" customHeight="1" x14ac:dyDescent="0.3">
      <c r="A7" s="678" t="s">
        <v>1956</v>
      </c>
      <c r="B7" s="653">
        <v>1360.78</v>
      </c>
      <c r="C7" s="666">
        <v>3.6041452517310509E-2</v>
      </c>
      <c r="D7" s="653">
        <v>36395.19</v>
      </c>
      <c r="E7" s="666">
        <v>0.9639585474826895</v>
      </c>
      <c r="F7" s="654">
        <v>37755.97</v>
      </c>
    </row>
    <row r="8" spans="1:6" ht="14.4" customHeight="1" x14ac:dyDescent="0.3">
      <c r="A8" s="678" t="s">
        <v>1944</v>
      </c>
      <c r="B8" s="653">
        <v>1147.8499999999999</v>
      </c>
      <c r="C8" s="666">
        <v>1.2765383407459337E-2</v>
      </c>
      <c r="D8" s="653">
        <v>88771.11</v>
      </c>
      <c r="E8" s="666">
        <v>0.98723461659254064</v>
      </c>
      <c r="F8" s="654">
        <v>89918.96</v>
      </c>
    </row>
    <row r="9" spans="1:6" ht="14.4" customHeight="1" x14ac:dyDescent="0.3">
      <c r="A9" s="678" t="s">
        <v>1952</v>
      </c>
      <c r="B9" s="653">
        <v>1006.1999999999999</v>
      </c>
      <c r="C9" s="666">
        <v>1.2991454845398195E-2</v>
      </c>
      <c r="D9" s="653">
        <v>76444.710000000036</v>
      </c>
      <c r="E9" s="666">
        <v>0.98700854515460179</v>
      </c>
      <c r="F9" s="654">
        <v>77450.910000000033</v>
      </c>
    </row>
    <row r="10" spans="1:6" ht="14.4" customHeight="1" x14ac:dyDescent="0.3">
      <c r="A10" s="678" t="s">
        <v>1946</v>
      </c>
      <c r="B10" s="653">
        <v>948.61</v>
      </c>
      <c r="C10" s="666">
        <v>1.2310959142867268E-2</v>
      </c>
      <c r="D10" s="653">
        <v>76105.499999999985</v>
      </c>
      <c r="E10" s="666">
        <v>0.98768904085713272</v>
      </c>
      <c r="F10" s="654">
        <v>77054.109999999986</v>
      </c>
    </row>
    <row r="11" spans="1:6" ht="14.4" customHeight="1" x14ac:dyDescent="0.3">
      <c r="A11" s="678" t="s">
        <v>1947</v>
      </c>
      <c r="B11" s="653">
        <v>612.41999999999996</v>
      </c>
      <c r="C11" s="666">
        <v>1.1835611736585455E-2</v>
      </c>
      <c r="D11" s="653">
        <v>51131.420000000006</v>
      </c>
      <c r="E11" s="666">
        <v>0.98816438826341457</v>
      </c>
      <c r="F11" s="654">
        <v>51743.840000000004</v>
      </c>
    </row>
    <row r="12" spans="1:6" ht="14.4" customHeight="1" x14ac:dyDescent="0.3">
      <c r="A12" s="678" t="s">
        <v>1943</v>
      </c>
      <c r="B12" s="653">
        <v>487.32</v>
      </c>
      <c r="C12" s="666">
        <v>0.25758096315363838</v>
      </c>
      <c r="D12" s="653">
        <v>1404.59</v>
      </c>
      <c r="E12" s="666">
        <v>0.74241903684636168</v>
      </c>
      <c r="F12" s="654">
        <v>1891.9099999999999</v>
      </c>
    </row>
    <row r="13" spans="1:6" ht="14.4" customHeight="1" x14ac:dyDescent="0.3">
      <c r="A13" s="678" t="s">
        <v>1958</v>
      </c>
      <c r="B13" s="653">
        <v>327.43</v>
      </c>
      <c r="C13" s="666">
        <v>2.737882322484792E-3</v>
      </c>
      <c r="D13" s="653">
        <v>119265.00000000004</v>
      </c>
      <c r="E13" s="666">
        <v>0.99726211767751527</v>
      </c>
      <c r="F13" s="654">
        <v>119592.43000000004</v>
      </c>
    </row>
    <row r="14" spans="1:6" ht="14.4" customHeight="1" x14ac:dyDescent="0.3">
      <c r="A14" s="678" t="s">
        <v>1957</v>
      </c>
      <c r="B14" s="653">
        <v>313.72000000000003</v>
      </c>
      <c r="C14" s="666">
        <v>2.6361496686326598E-2</v>
      </c>
      <c r="D14" s="653">
        <v>11586.97</v>
      </c>
      <c r="E14" s="666">
        <v>0.97363850331367341</v>
      </c>
      <c r="F14" s="654">
        <v>11900.689999999999</v>
      </c>
    </row>
    <row r="15" spans="1:6" ht="14.4" customHeight="1" x14ac:dyDescent="0.3">
      <c r="A15" s="678" t="s">
        <v>1948</v>
      </c>
      <c r="B15" s="653">
        <v>308.02</v>
      </c>
      <c r="C15" s="666">
        <v>1.0039467538609513E-2</v>
      </c>
      <c r="D15" s="653">
        <v>30372.89</v>
      </c>
      <c r="E15" s="666">
        <v>0.98996053246139049</v>
      </c>
      <c r="F15" s="654">
        <v>30680.91</v>
      </c>
    </row>
    <row r="16" spans="1:6" ht="14.4" customHeight="1" x14ac:dyDescent="0.3">
      <c r="A16" s="678" t="s">
        <v>1951</v>
      </c>
      <c r="B16" s="653">
        <v>286.23</v>
      </c>
      <c r="C16" s="666">
        <v>9.9888187208951717E-3</v>
      </c>
      <c r="D16" s="653">
        <v>28368.810000000005</v>
      </c>
      <c r="E16" s="666">
        <v>0.99001118127910481</v>
      </c>
      <c r="F16" s="654">
        <v>28655.040000000005</v>
      </c>
    </row>
    <row r="17" spans="1:6" ht="14.4" customHeight="1" x14ac:dyDescent="0.3">
      <c r="A17" s="678" t="s">
        <v>1942</v>
      </c>
      <c r="B17" s="653"/>
      <c r="C17" s="666">
        <v>0</v>
      </c>
      <c r="D17" s="653">
        <v>2069.12</v>
      </c>
      <c r="E17" s="666">
        <v>1</v>
      </c>
      <c r="F17" s="654">
        <v>2069.12</v>
      </c>
    </row>
    <row r="18" spans="1:6" ht="14.4" customHeight="1" x14ac:dyDescent="0.3">
      <c r="A18" s="678" t="s">
        <v>1945</v>
      </c>
      <c r="B18" s="653">
        <v>0</v>
      </c>
      <c r="C18" s="666">
        <v>0</v>
      </c>
      <c r="D18" s="653">
        <v>84851.240000000034</v>
      </c>
      <c r="E18" s="666">
        <v>1</v>
      </c>
      <c r="F18" s="654">
        <v>84851.240000000034</v>
      </c>
    </row>
    <row r="19" spans="1:6" ht="14.4" customHeight="1" x14ac:dyDescent="0.3">
      <c r="A19" s="678" t="s">
        <v>1950</v>
      </c>
      <c r="B19" s="653"/>
      <c r="C19" s="666">
        <v>0</v>
      </c>
      <c r="D19" s="653">
        <v>29943.5</v>
      </c>
      <c r="E19" s="666">
        <v>1</v>
      </c>
      <c r="F19" s="654">
        <v>29943.5</v>
      </c>
    </row>
    <row r="20" spans="1:6" ht="14.4" customHeight="1" x14ac:dyDescent="0.3">
      <c r="A20" s="678" t="s">
        <v>1955</v>
      </c>
      <c r="B20" s="653"/>
      <c r="C20" s="666">
        <v>0</v>
      </c>
      <c r="D20" s="653">
        <v>22581.980000000003</v>
      </c>
      <c r="E20" s="666">
        <v>1</v>
      </c>
      <c r="F20" s="654">
        <v>22581.980000000003</v>
      </c>
    </row>
    <row r="21" spans="1:6" ht="14.4" customHeight="1" x14ac:dyDescent="0.3">
      <c r="A21" s="678" t="s">
        <v>1941</v>
      </c>
      <c r="B21" s="653"/>
      <c r="C21" s="666">
        <v>0</v>
      </c>
      <c r="D21" s="653">
        <v>1250.58</v>
      </c>
      <c r="E21" s="666">
        <v>1</v>
      </c>
      <c r="F21" s="654">
        <v>1250.58</v>
      </c>
    </row>
    <row r="22" spans="1:6" ht="14.4" customHeight="1" thickBot="1" x14ac:dyDescent="0.35">
      <c r="A22" s="676" t="s">
        <v>1949</v>
      </c>
      <c r="B22" s="668"/>
      <c r="C22" s="669">
        <v>0</v>
      </c>
      <c r="D22" s="668">
        <v>625.29</v>
      </c>
      <c r="E22" s="669">
        <v>1</v>
      </c>
      <c r="F22" s="670">
        <v>625.29</v>
      </c>
    </row>
    <row r="23" spans="1:6" ht="14.4" customHeight="1" thickBot="1" x14ac:dyDescent="0.35">
      <c r="A23" s="671" t="s">
        <v>3</v>
      </c>
      <c r="B23" s="672">
        <v>9853.86</v>
      </c>
      <c r="C23" s="673">
        <v>1.2975967939448909E-2</v>
      </c>
      <c r="D23" s="672">
        <v>749539.2</v>
      </c>
      <c r="E23" s="673">
        <v>0.98702403206055112</v>
      </c>
      <c r="F23" s="674">
        <v>759393.05999999994</v>
      </c>
    </row>
    <row r="24" spans="1:6" ht="14.4" customHeight="1" thickBot="1" x14ac:dyDescent="0.35"/>
    <row r="25" spans="1:6" ht="14.4" customHeight="1" x14ac:dyDescent="0.3">
      <c r="A25" s="737" t="s">
        <v>1800</v>
      </c>
      <c r="B25" s="229">
        <v>2619.7800000000002</v>
      </c>
      <c r="C25" s="728">
        <v>0.54744580458304948</v>
      </c>
      <c r="D25" s="229">
        <v>2165.6799999999998</v>
      </c>
      <c r="E25" s="728">
        <v>0.45255419541695047</v>
      </c>
      <c r="F25" s="736">
        <v>4785.46</v>
      </c>
    </row>
    <row r="26" spans="1:6" ht="14.4" customHeight="1" x14ac:dyDescent="0.3">
      <c r="A26" s="678" t="s">
        <v>1821</v>
      </c>
      <c r="B26" s="653">
        <v>1450.92</v>
      </c>
      <c r="C26" s="666">
        <v>0.10714388570491787</v>
      </c>
      <c r="D26" s="653">
        <v>12090.870000000003</v>
      </c>
      <c r="E26" s="666">
        <v>0.89285611429508216</v>
      </c>
      <c r="F26" s="654">
        <v>13541.790000000003</v>
      </c>
    </row>
    <row r="27" spans="1:6" ht="14.4" customHeight="1" x14ac:dyDescent="0.3">
      <c r="A27" s="678" t="s">
        <v>1798</v>
      </c>
      <c r="B27" s="653">
        <v>1386.09</v>
      </c>
      <c r="C27" s="666">
        <v>6.6914449686111488E-2</v>
      </c>
      <c r="D27" s="653">
        <v>19328.269999999993</v>
      </c>
      <c r="E27" s="666">
        <v>0.93308555031388851</v>
      </c>
      <c r="F27" s="654">
        <v>20714.359999999993</v>
      </c>
    </row>
    <row r="28" spans="1:6" ht="14.4" customHeight="1" x14ac:dyDescent="0.3">
      <c r="A28" s="678" t="s">
        <v>1776</v>
      </c>
      <c r="B28" s="653">
        <v>1159.56</v>
      </c>
      <c r="C28" s="666">
        <v>4.9382947389759679E-2</v>
      </c>
      <c r="D28" s="653">
        <v>22321.420000000013</v>
      </c>
      <c r="E28" s="666">
        <v>0.95061705261024021</v>
      </c>
      <c r="F28" s="654">
        <v>23480.980000000014</v>
      </c>
    </row>
    <row r="29" spans="1:6" ht="14.4" customHeight="1" x14ac:dyDescent="0.3">
      <c r="A29" s="678" t="s">
        <v>2877</v>
      </c>
      <c r="B29" s="653">
        <v>1094.3399999999999</v>
      </c>
      <c r="C29" s="666">
        <v>1</v>
      </c>
      <c r="D29" s="653"/>
      <c r="E29" s="666">
        <v>0</v>
      </c>
      <c r="F29" s="654">
        <v>1094.3399999999999</v>
      </c>
    </row>
    <row r="30" spans="1:6" ht="14.4" customHeight="1" x14ac:dyDescent="0.3">
      <c r="A30" s="678" t="s">
        <v>1786</v>
      </c>
      <c r="B30" s="653">
        <v>969.2</v>
      </c>
      <c r="C30" s="666">
        <v>0.28352528529512439</v>
      </c>
      <c r="D30" s="653">
        <v>2449.1899999999996</v>
      </c>
      <c r="E30" s="666">
        <v>0.71647471470487567</v>
      </c>
      <c r="F30" s="654">
        <v>3418.3899999999994</v>
      </c>
    </row>
    <row r="31" spans="1:6" ht="14.4" customHeight="1" x14ac:dyDescent="0.3">
      <c r="A31" s="678" t="s">
        <v>1816</v>
      </c>
      <c r="B31" s="653">
        <v>459.14</v>
      </c>
      <c r="C31" s="666">
        <v>1</v>
      </c>
      <c r="D31" s="653"/>
      <c r="E31" s="666">
        <v>0</v>
      </c>
      <c r="F31" s="654">
        <v>459.14</v>
      </c>
    </row>
    <row r="32" spans="1:6" ht="14.4" customHeight="1" x14ac:dyDescent="0.3">
      <c r="A32" s="678" t="s">
        <v>2878</v>
      </c>
      <c r="B32" s="653">
        <v>315.7</v>
      </c>
      <c r="C32" s="666">
        <v>1</v>
      </c>
      <c r="D32" s="653"/>
      <c r="E32" s="666">
        <v>0</v>
      </c>
      <c r="F32" s="654">
        <v>315.7</v>
      </c>
    </row>
    <row r="33" spans="1:6" ht="14.4" customHeight="1" x14ac:dyDescent="0.3">
      <c r="A33" s="678" t="s">
        <v>1787</v>
      </c>
      <c r="B33" s="653">
        <v>164.93</v>
      </c>
      <c r="C33" s="666">
        <v>0.4072245129749883</v>
      </c>
      <c r="D33" s="653">
        <v>240.08</v>
      </c>
      <c r="E33" s="666">
        <v>0.59277548702501182</v>
      </c>
      <c r="F33" s="654">
        <v>405.01</v>
      </c>
    </row>
    <row r="34" spans="1:6" ht="14.4" customHeight="1" x14ac:dyDescent="0.3">
      <c r="A34" s="678" t="s">
        <v>1803</v>
      </c>
      <c r="B34" s="653">
        <v>100.63</v>
      </c>
      <c r="C34" s="666">
        <v>1</v>
      </c>
      <c r="D34" s="653"/>
      <c r="E34" s="666">
        <v>0</v>
      </c>
      <c r="F34" s="654">
        <v>100.63</v>
      </c>
    </row>
    <row r="35" spans="1:6" ht="14.4" customHeight="1" x14ac:dyDescent="0.3">
      <c r="A35" s="678" t="s">
        <v>2879</v>
      </c>
      <c r="B35" s="653">
        <v>56.01</v>
      </c>
      <c r="C35" s="666">
        <v>0.28570699857172005</v>
      </c>
      <c r="D35" s="653">
        <v>140.03</v>
      </c>
      <c r="E35" s="666">
        <v>0.71429300142828001</v>
      </c>
      <c r="F35" s="654">
        <v>196.04</v>
      </c>
    </row>
    <row r="36" spans="1:6" ht="14.4" customHeight="1" x14ac:dyDescent="0.3">
      <c r="A36" s="678" t="s">
        <v>2880</v>
      </c>
      <c r="B36" s="653">
        <v>42.18</v>
      </c>
      <c r="C36" s="666">
        <v>1</v>
      </c>
      <c r="D36" s="653"/>
      <c r="E36" s="666">
        <v>0</v>
      </c>
      <c r="F36" s="654">
        <v>42.18</v>
      </c>
    </row>
    <row r="37" spans="1:6" ht="14.4" customHeight="1" x14ac:dyDescent="0.3">
      <c r="A37" s="678" t="s">
        <v>1808</v>
      </c>
      <c r="B37" s="653">
        <v>35.380000000000003</v>
      </c>
      <c r="C37" s="666">
        <v>1</v>
      </c>
      <c r="D37" s="653"/>
      <c r="E37" s="666">
        <v>0</v>
      </c>
      <c r="F37" s="654">
        <v>35.380000000000003</v>
      </c>
    </row>
    <row r="38" spans="1:6" ht="14.4" customHeight="1" x14ac:dyDescent="0.3">
      <c r="A38" s="678" t="s">
        <v>2881</v>
      </c>
      <c r="B38" s="653"/>
      <c r="C38" s="666">
        <v>0</v>
      </c>
      <c r="D38" s="653">
        <v>6055.41</v>
      </c>
      <c r="E38" s="666">
        <v>1</v>
      </c>
      <c r="F38" s="654">
        <v>6055.41</v>
      </c>
    </row>
    <row r="39" spans="1:6" ht="14.4" customHeight="1" x14ac:dyDescent="0.3">
      <c r="A39" s="678" t="s">
        <v>1802</v>
      </c>
      <c r="B39" s="653">
        <v>0</v>
      </c>
      <c r="C39" s="666">
        <v>0</v>
      </c>
      <c r="D39" s="653">
        <v>12850.29</v>
      </c>
      <c r="E39" s="666">
        <v>1</v>
      </c>
      <c r="F39" s="654">
        <v>12850.29</v>
      </c>
    </row>
    <row r="40" spans="1:6" ht="14.4" customHeight="1" x14ac:dyDescent="0.3">
      <c r="A40" s="678" t="s">
        <v>1770</v>
      </c>
      <c r="B40" s="653"/>
      <c r="C40" s="666">
        <v>0</v>
      </c>
      <c r="D40" s="653">
        <v>419.16</v>
      </c>
      <c r="E40" s="666">
        <v>1</v>
      </c>
      <c r="F40" s="654">
        <v>419.16</v>
      </c>
    </row>
    <row r="41" spans="1:6" ht="14.4" customHeight="1" x14ac:dyDescent="0.3">
      <c r="A41" s="678" t="s">
        <v>1779</v>
      </c>
      <c r="B41" s="653"/>
      <c r="C41" s="666">
        <v>0</v>
      </c>
      <c r="D41" s="653">
        <v>666159.85000000044</v>
      </c>
      <c r="E41" s="666">
        <v>1</v>
      </c>
      <c r="F41" s="654">
        <v>666159.85000000044</v>
      </c>
    </row>
    <row r="42" spans="1:6" ht="14.4" customHeight="1" x14ac:dyDescent="0.3">
      <c r="A42" s="678" t="s">
        <v>1799</v>
      </c>
      <c r="B42" s="653"/>
      <c r="C42" s="666">
        <v>0</v>
      </c>
      <c r="D42" s="653">
        <v>74.87</v>
      </c>
      <c r="E42" s="666">
        <v>1</v>
      </c>
      <c r="F42" s="654">
        <v>74.87</v>
      </c>
    </row>
    <row r="43" spans="1:6" ht="14.4" customHeight="1" x14ac:dyDescent="0.3">
      <c r="A43" s="678" t="s">
        <v>2882</v>
      </c>
      <c r="B43" s="653"/>
      <c r="C43" s="666">
        <v>0</v>
      </c>
      <c r="D43" s="653">
        <v>77.209999999999994</v>
      </c>
      <c r="E43" s="666">
        <v>1</v>
      </c>
      <c r="F43" s="654">
        <v>77.209999999999994</v>
      </c>
    </row>
    <row r="44" spans="1:6" ht="14.4" customHeight="1" x14ac:dyDescent="0.3">
      <c r="A44" s="678" t="s">
        <v>1795</v>
      </c>
      <c r="B44" s="653"/>
      <c r="C44" s="666">
        <v>0</v>
      </c>
      <c r="D44" s="653">
        <v>505.65</v>
      </c>
      <c r="E44" s="666">
        <v>1</v>
      </c>
      <c r="F44" s="654">
        <v>505.65</v>
      </c>
    </row>
    <row r="45" spans="1:6" ht="14.4" customHeight="1" x14ac:dyDescent="0.3">
      <c r="A45" s="678" t="s">
        <v>2883</v>
      </c>
      <c r="B45" s="653"/>
      <c r="C45" s="666">
        <v>0</v>
      </c>
      <c r="D45" s="653">
        <v>492.45</v>
      </c>
      <c r="E45" s="666">
        <v>1</v>
      </c>
      <c r="F45" s="654">
        <v>492.45</v>
      </c>
    </row>
    <row r="46" spans="1:6" ht="14.4" customHeight="1" x14ac:dyDescent="0.3">
      <c r="A46" s="678" t="s">
        <v>1785</v>
      </c>
      <c r="B46" s="653"/>
      <c r="C46" s="666">
        <v>0</v>
      </c>
      <c r="D46" s="653">
        <v>125.67</v>
      </c>
      <c r="E46" s="666">
        <v>1</v>
      </c>
      <c r="F46" s="654">
        <v>125.67</v>
      </c>
    </row>
    <row r="47" spans="1:6" ht="14.4" customHeight="1" x14ac:dyDescent="0.3">
      <c r="A47" s="678" t="s">
        <v>2884</v>
      </c>
      <c r="B47" s="653">
        <v>0</v>
      </c>
      <c r="C47" s="666"/>
      <c r="D47" s="653"/>
      <c r="E47" s="666"/>
      <c r="F47" s="654">
        <v>0</v>
      </c>
    </row>
    <row r="48" spans="1:6" ht="14.4" customHeight="1" x14ac:dyDescent="0.3">
      <c r="A48" s="678" t="s">
        <v>1810</v>
      </c>
      <c r="B48" s="653">
        <v>0</v>
      </c>
      <c r="C48" s="666"/>
      <c r="D48" s="653"/>
      <c r="E48" s="666"/>
      <c r="F48" s="654">
        <v>0</v>
      </c>
    </row>
    <row r="49" spans="1:6" ht="14.4" customHeight="1" x14ac:dyDescent="0.3">
      <c r="A49" s="678" t="s">
        <v>1777</v>
      </c>
      <c r="B49" s="653"/>
      <c r="C49" s="666">
        <v>0</v>
      </c>
      <c r="D49" s="653">
        <v>193.14</v>
      </c>
      <c r="E49" s="666">
        <v>1</v>
      </c>
      <c r="F49" s="654">
        <v>193.14</v>
      </c>
    </row>
    <row r="50" spans="1:6" ht="14.4" customHeight="1" x14ac:dyDescent="0.3">
      <c r="A50" s="678" t="s">
        <v>1815</v>
      </c>
      <c r="B50" s="653"/>
      <c r="C50" s="666">
        <v>0</v>
      </c>
      <c r="D50" s="653">
        <v>379.2</v>
      </c>
      <c r="E50" s="666">
        <v>1</v>
      </c>
      <c r="F50" s="654">
        <v>379.2</v>
      </c>
    </row>
    <row r="51" spans="1:6" ht="14.4" customHeight="1" x14ac:dyDescent="0.3">
      <c r="A51" s="678" t="s">
        <v>1817</v>
      </c>
      <c r="B51" s="653"/>
      <c r="C51" s="666">
        <v>0</v>
      </c>
      <c r="D51" s="653">
        <v>594.11</v>
      </c>
      <c r="E51" s="666">
        <v>1</v>
      </c>
      <c r="F51" s="654">
        <v>594.11</v>
      </c>
    </row>
    <row r="52" spans="1:6" ht="14.4" customHeight="1" x14ac:dyDescent="0.3">
      <c r="A52" s="678" t="s">
        <v>1794</v>
      </c>
      <c r="B52" s="653">
        <v>0</v>
      </c>
      <c r="C52" s="666">
        <v>0</v>
      </c>
      <c r="D52" s="653">
        <v>2026.42</v>
      </c>
      <c r="E52" s="666">
        <v>1</v>
      </c>
      <c r="F52" s="654">
        <v>2026.42</v>
      </c>
    </row>
    <row r="53" spans="1:6" ht="14.4" customHeight="1" x14ac:dyDescent="0.3">
      <c r="A53" s="678" t="s">
        <v>2885</v>
      </c>
      <c r="B53" s="653"/>
      <c r="C53" s="666">
        <v>0</v>
      </c>
      <c r="D53" s="653">
        <v>413.22</v>
      </c>
      <c r="E53" s="666">
        <v>1</v>
      </c>
      <c r="F53" s="654">
        <v>413.22</v>
      </c>
    </row>
    <row r="54" spans="1:6" ht="14.4" customHeight="1" x14ac:dyDescent="0.3">
      <c r="A54" s="678" t="s">
        <v>1796</v>
      </c>
      <c r="B54" s="653"/>
      <c r="C54" s="666">
        <v>0</v>
      </c>
      <c r="D54" s="653">
        <v>116.8</v>
      </c>
      <c r="E54" s="666">
        <v>1</v>
      </c>
      <c r="F54" s="654">
        <v>116.8</v>
      </c>
    </row>
    <row r="55" spans="1:6" ht="14.4" customHeight="1" x14ac:dyDescent="0.3">
      <c r="A55" s="678" t="s">
        <v>1781</v>
      </c>
      <c r="B55" s="653"/>
      <c r="C55" s="666">
        <v>0</v>
      </c>
      <c r="D55" s="653">
        <v>97.96</v>
      </c>
      <c r="E55" s="666">
        <v>1</v>
      </c>
      <c r="F55" s="654">
        <v>97.96</v>
      </c>
    </row>
    <row r="56" spans="1:6" ht="14.4" customHeight="1" thickBot="1" x14ac:dyDescent="0.35">
      <c r="A56" s="676" t="s">
        <v>1782</v>
      </c>
      <c r="B56" s="668"/>
      <c r="C56" s="669">
        <v>0</v>
      </c>
      <c r="D56" s="668">
        <v>222.25</v>
      </c>
      <c r="E56" s="669">
        <v>1</v>
      </c>
      <c r="F56" s="670">
        <v>222.25</v>
      </c>
    </row>
    <row r="57" spans="1:6" ht="14.4" customHeight="1" thickBot="1" x14ac:dyDescent="0.35">
      <c r="A57" s="671" t="s">
        <v>3</v>
      </c>
      <c r="B57" s="672">
        <v>9853.86</v>
      </c>
      <c r="C57" s="673">
        <v>1.2975967939448899E-2</v>
      </c>
      <c r="D57" s="672">
        <v>749539.20000000054</v>
      </c>
      <c r="E57" s="673">
        <v>0.98702403206055112</v>
      </c>
      <c r="F57" s="674">
        <v>759393.06000000052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{F44682DB-9E2F-4DF2-B79F-D1EA473656F7}</x14:id>
        </ext>
      </extLst>
    </cfRule>
  </conditionalFormatting>
  <conditionalFormatting sqref="F25:F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{8E649AAA-7609-43A7-8F25-2A637B3A5584}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4682DB-9E2F-4DF2-B79F-D1EA473656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8E649AAA-7609-43A7-8F25-2A637B3A55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2895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110</v>
      </c>
      <c r="G3" s="47">
        <f>SUBTOTAL(9,G6:G1048576)</f>
        <v>9853.86</v>
      </c>
      <c r="H3" s="48">
        <f>IF(M3=0,0,G3/M3)</f>
        <v>1.2975967939448909E-2</v>
      </c>
      <c r="I3" s="47">
        <f>SUBTOTAL(9,I6:I1048576)</f>
        <v>1569</v>
      </c>
      <c r="J3" s="47">
        <f>SUBTOTAL(9,J6:J1048576)</f>
        <v>749539.20000000019</v>
      </c>
      <c r="K3" s="48">
        <f>IF(M3=0,0,J3/M3)</f>
        <v>0.98702403206055145</v>
      </c>
      <c r="L3" s="47">
        <f>SUBTOTAL(9,L6:L1048576)</f>
        <v>1679</v>
      </c>
      <c r="M3" s="49">
        <f>SUBTOTAL(9,M6:M1048576)</f>
        <v>759393.05999999994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1941</v>
      </c>
      <c r="B6" s="723" t="s">
        <v>1829</v>
      </c>
      <c r="C6" s="723" t="s">
        <v>1195</v>
      </c>
      <c r="D6" s="723" t="s">
        <v>1192</v>
      </c>
      <c r="E6" s="723" t="s">
        <v>1196</v>
      </c>
      <c r="F6" s="229"/>
      <c r="G6" s="229"/>
      <c r="H6" s="728">
        <v>0</v>
      </c>
      <c r="I6" s="229">
        <v>2</v>
      </c>
      <c r="J6" s="229">
        <v>1250.58</v>
      </c>
      <c r="K6" s="728">
        <v>1</v>
      </c>
      <c r="L6" s="229">
        <v>2</v>
      </c>
      <c r="M6" s="736">
        <v>1250.58</v>
      </c>
    </row>
    <row r="7" spans="1:13" ht="14.4" customHeight="1" x14ac:dyDescent="0.3">
      <c r="A7" s="649" t="s">
        <v>1942</v>
      </c>
      <c r="B7" s="650" t="s">
        <v>1829</v>
      </c>
      <c r="C7" s="650" t="s">
        <v>1638</v>
      </c>
      <c r="D7" s="650" t="s">
        <v>1192</v>
      </c>
      <c r="E7" s="650" t="s">
        <v>1639</v>
      </c>
      <c r="F7" s="653"/>
      <c r="G7" s="653"/>
      <c r="H7" s="666">
        <v>0</v>
      </c>
      <c r="I7" s="653">
        <v>2</v>
      </c>
      <c r="J7" s="653">
        <v>1875.86</v>
      </c>
      <c r="K7" s="666">
        <v>1</v>
      </c>
      <c r="L7" s="653">
        <v>2</v>
      </c>
      <c r="M7" s="654">
        <v>1875.86</v>
      </c>
    </row>
    <row r="8" spans="1:13" ht="14.4" customHeight="1" x14ac:dyDescent="0.3">
      <c r="A8" s="649" t="s">
        <v>1942</v>
      </c>
      <c r="B8" s="650" t="s">
        <v>1877</v>
      </c>
      <c r="C8" s="650" t="s">
        <v>1102</v>
      </c>
      <c r="D8" s="650" t="s">
        <v>1103</v>
      </c>
      <c r="E8" s="650" t="s">
        <v>1879</v>
      </c>
      <c r="F8" s="653"/>
      <c r="G8" s="653"/>
      <c r="H8" s="666">
        <v>0</v>
      </c>
      <c r="I8" s="653">
        <v>2</v>
      </c>
      <c r="J8" s="653">
        <v>193.26</v>
      </c>
      <c r="K8" s="666">
        <v>1</v>
      </c>
      <c r="L8" s="653">
        <v>2</v>
      </c>
      <c r="M8" s="654">
        <v>193.26</v>
      </c>
    </row>
    <row r="9" spans="1:13" ht="14.4" customHeight="1" x14ac:dyDescent="0.3">
      <c r="A9" s="649" t="s">
        <v>1943</v>
      </c>
      <c r="B9" s="650" t="s">
        <v>1829</v>
      </c>
      <c r="C9" s="650" t="s">
        <v>1195</v>
      </c>
      <c r="D9" s="650" t="s">
        <v>1192</v>
      </c>
      <c r="E9" s="650" t="s">
        <v>1196</v>
      </c>
      <c r="F9" s="653"/>
      <c r="G9" s="653"/>
      <c r="H9" s="666">
        <v>0</v>
      </c>
      <c r="I9" s="653">
        <v>2</v>
      </c>
      <c r="J9" s="653">
        <v>1250.58</v>
      </c>
      <c r="K9" s="666">
        <v>1</v>
      </c>
      <c r="L9" s="653">
        <v>2</v>
      </c>
      <c r="M9" s="654">
        <v>1250.58</v>
      </c>
    </row>
    <row r="10" spans="1:13" ht="14.4" customHeight="1" x14ac:dyDescent="0.3">
      <c r="A10" s="649" t="s">
        <v>1943</v>
      </c>
      <c r="B10" s="650" t="s">
        <v>1854</v>
      </c>
      <c r="C10" s="650" t="s">
        <v>2251</v>
      </c>
      <c r="D10" s="650" t="s">
        <v>2252</v>
      </c>
      <c r="E10" s="650" t="s">
        <v>2253</v>
      </c>
      <c r="F10" s="653">
        <v>1</v>
      </c>
      <c r="G10" s="653">
        <v>333.31</v>
      </c>
      <c r="H10" s="666">
        <v>1</v>
      </c>
      <c r="I10" s="653"/>
      <c r="J10" s="653"/>
      <c r="K10" s="666">
        <v>0</v>
      </c>
      <c r="L10" s="653">
        <v>1</v>
      </c>
      <c r="M10" s="654">
        <v>333.31</v>
      </c>
    </row>
    <row r="11" spans="1:13" ht="14.4" customHeight="1" x14ac:dyDescent="0.3">
      <c r="A11" s="649" t="s">
        <v>1943</v>
      </c>
      <c r="B11" s="650" t="s">
        <v>1868</v>
      </c>
      <c r="C11" s="650" t="s">
        <v>1323</v>
      </c>
      <c r="D11" s="650" t="s">
        <v>1324</v>
      </c>
      <c r="E11" s="650" t="s">
        <v>1325</v>
      </c>
      <c r="F11" s="653"/>
      <c r="G11" s="653"/>
      <c r="H11" s="666">
        <v>0</v>
      </c>
      <c r="I11" s="653">
        <v>1</v>
      </c>
      <c r="J11" s="653">
        <v>154.01</v>
      </c>
      <c r="K11" s="666">
        <v>1</v>
      </c>
      <c r="L11" s="653">
        <v>1</v>
      </c>
      <c r="M11" s="654">
        <v>154.01</v>
      </c>
    </row>
    <row r="12" spans="1:13" ht="14.4" customHeight="1" x14ac:dyDescent="0.3">
      <c r="A12" s="649" t="s">
        <v>1943</v>
      </c>
      <c r="B12" s="650" t="s">
        <v>1868</v>
      </c>
      <c r="C12" s="650" t="s">
        <v>2258</v>
      </c>
      <c r="D12" s="650" t="s">
        <v>1324</v>
      </c>
      <c r="E12" s="650" t="s">
        <v>1667</v>
      </c>
      <c r="F12" s="653">
        <v>1</v>
      </c>
      <c r="G12" s="653">
        <v>0</v>
      </c>
      <c r="H12" s="666"/>
      <c r="I12" s="653"/>
      <c r="J12" s="653"/>
      <c r="K12" s="666"/>
      <c r="L12" s="653">
        <v>1</v>
      </c>
      <c r="M12" s="654">
        <v>0</v>
      </c>
    </row>
    <row r="13" spans="1:13" ht="14.4" customHeight="1" x14ac:dyDescent="0.3">
      <c r="A13" s="649" t="s">
        <v>1943</v>
      </c>
      <c r="B13" s="650" t="s">
        <v>1868</v>
      </c>
      <c r="C13" s="650" t="s">
        <v>2259</v>
      </c>
      <c r="D13" s="650" t="s">
        <v>1324</v>
      </c>
      <c r="E13" s="650" t="s">
        <v>1325</v>
      </c>
      <c r="F13" s="653">
        <v>1</v>
      </c>
      <c r="G13" s="653">
        <v>154.01</v>
      </c>
      <c r="H13" s="666">
        <v>1</v>
      </c>
      <c r="I13" s="653"/>
      <c r="J13" s="653"/>
      <c r="K13" s="666">
        <v>0</v>
      </c>
      <c r="L13" s="653">
        <v>1</v>
      </c>
      <c r="M13" s="654">
        <v>154.01</v>
      </c>
    </row>
    <row r="14" spans="1:13" ht="14.4" customHeight="1" x14ac:dyDescent="0.3">
      <c r="A14" s="649" t="s">
        <v>1944</v>
      </c>
      <c r="B14" s="650" t="s">
        <v>1822</v>
      </c>
      <c r="C14" s="650" t="s">
        <v>2319</v>
      </c>
      <c r="D14" s="650" t="s">
        <v>1646</v>
      </c>
      <c r="E14" s="650" t="s">
        <v>2320</v>
      </c>
      <c r="F14" s="653"/>
      <c r="G14" s="653"/>
      <c r="H14" s="666"/>
      <c r="I14" s="653">
        <v>1</v>
      </c>
      <c r="J14" s="653">
        <v>0</v>
      </c>
      <c r="K14" s="666"/>
      <c r="L14" s="653">
        <v>1</v>
      </c>
      <c r="M14" s="654">
        <v>0</v>
      </c>
    </row>
    <row r="15" spans="1:13" ht="14.4" customHeight="1" x14ac:dyDescent="0.3">
      <c r="A15" s="649" t="s">
        <v>1944</v>
      </c>
      <c r="B15" s="650" t="s">
        <v>1829</v>
      </c>
      <c r="C15" s="650" t="s">
        <v>1195</v>
      </c>
      <c r="D15" s="650" t="s">
        <v>1192</v>
      </c>
      <c r="E15" s="650" t="s">
        <v>1196</v>
      </c>
      <c r="F15" s="653"/>
      <c r="G15" s="653"/>
      <c r="H15" s="666">
        <v>0</v>
      </c>
      <c r="I15" s="653">
        <v>109</v>
      </c>
      <c r="J15" s="653">
        <v>68156.610000000015</v>
      </c>
      <c r="K15" s="666">
        <v>1</v>
      </c>
      <c r="L15" s="653">
        <v>109</v>
      </c>
      <c r="M15" s="654">
        <v>68156.610000000015</v>
      </c>
    </row>
    <row r="16" spans="1:13" ht="14.4" customHeight="1" x14ac:dyDescent="0.3">
      <c r="A16" s="649" t="s">
        <v>1944</v>
      </c>
      <c r="B16" s="650" t="s">
        <v>1829</v>
      </c>
      <c r="C16" s="650" t="s">
        <v>1992</v>
      </c>
      <c r="D16" s="650" t="s">
        <v>1192</v>
      </c>
      <c r="E16" s="650" t="s">
        <v>1993</v>
      </c>
      <c r="F16" s="653"/>
      <c r="G16" s="653"/>
      <c r="H16" s="666">
        <v>0</v>
      </c>
      <c r="I16" s="653">
        <v>3</v>
      </c>
      <c r="J16" s="653">
        <v>562.77</v>
      </c>
      <c r="K16" s="666">
        <v>1</v>
      </c>
      <c r="L16" s="653">
        <v>3</v>
      </c>
      <c r="M16" s="654">
        <v>562.77</v>
      </c>
    </row>
    <row r="17" spans="1:13" ht="14.4" customHeight="1" x14ac:dyDescent="0.3">
      <c r="A17" s="649" t="s">
        <v>1944</v>
      </c>
      <c r="B17" s="650" t="s">
        <v>1829</v>
      </c>
      <c r="C17" s="650" t="s">
        <v>1638</v>
      </c>
      <c r="D17" s="650" t="s">
        <v>1192</v>
      </c>
      <c r="E17" s="650" t="s">
        <v>1639</v>
      </c>
      <c r="F17" s="653"/>
      <c r="G17" s="653"/>
      <c r="H17" s="666">
        <v>0</v>
      </c>
      <c r="I17" s="653">
        <v>6</v>
      </c>
      <c r="J17" s="653">
        <v>5627.58</v>
      </c>
      <c r="K17" s="666">
        <v>1</v>
      </c>
      <c r="L17" s="653">
        <v>6</v>
      </c>
      <c r="M17" s="654">
        <v>5627.58</v>
      </c>
    </row>
    <row r="18" spans="1:13" ht="14.4" customHeight="1" x14ac:dyDescent="0.3">
      <c r="A18" s="649" t="s">
        <v>1944</v>
      </c>
      <c r="B18" s="650" t="s">
        <v>1829</v>
      </c>
      <c r="C18" s="650" t="s">
        <v>1994</v>
      </c>
      <c r="D18" s="650" t="s">
        <v>1995</v>
      </c>
      <c r="E18" s="650" t="s">
        <v>1996</v>
      </c>
      <c r="F18" s="653"/>
      <c r="G18" s="653"/>
      <c r="H18" s="666">
        <v>0</v>
      </c>
      <c r="I18" s="653">
        <v>1</v>
      </c>
      <c r="J18" s="653">
        <v>2916.16</v>
      </c>
      <c r="K18" s="666">
        <v>1</v>
      </c>
      <c r="L18" s="653">
        <v>1</v>
      </c>
      <c r="M18" s="654">
        <v>2916.16</v>
      </c>
    </row>
    <row r="19" spans="1:13" ht="14.4" customHeight="1" x14ac:dyDescent="0.3">
      <c r="A19" s="649" t="s">
        <v>1944</v>
      </c>
      <c r="B19" s="650" t="s">
        <v>2886</v>
      </c>
      <c r="C19" s="650" t="s">
        <v>2285</v>
      </c>
      <c r="D19" s="650" t="s">
        <v>2286</v>
      </c>
      <c r="E19" s="650" t="s">
        <v>829</v>
      </c>
      <c r="F19" s="653">
        <v>3</v>
      </c>
      <c r="G19" s="653">
        <v>0</v>
      </c>
      <c r="H19" s="666"/>
      <c r="I19" s="653"/>
      <c r="J19" s="653"/>
      <c r="K19" s="666"/>
      <c r="L19" s="653">
        <v>3</v>
      </c>
      <c r="M19" s="654">
        <v>0</v>
      </c>
    </row>
    <row r="20" spans="1:13" ht="14.4" customHeight="1" x14ac:dyDescent="0.3">
      <c r="A20" s="649" t="s">
        <v>1944</v>
      </c>
      <c r="B20" s="650" t="s">
        <v>2886</v>
      </c>
      <c r="C20" s="650" t="s">
        <v>2287</v>
      </c>
      <c r="D20" s="650" t="s">
        <v>2286</v>
      </c>
      <c r="E20" s="650" t="s">
        <v>2288</v>
      </c>
      <c r="F20" s="653">
        <v>1</v>
      </c>
      <c r="G20" s="653">
        <v>42.18</v>
      </c>
      <c r="H20" s="666">
        <v>1</v>
      </c>
      <c r="I20" s="653"/>
      <c r="J20" s="653"/>
      <c r="K20" s="666">
        <v>0</v>
      </c>
      <c r="L20" s="653">
        <v>1</v>
      </c>
      <c r="M20" s="654">
        <v>42.18</v>
      </c>
    </row>
    <row r="21" spans="1:13" ht="14.4" customHeight="1" x14ac:dyDescent="0.3">
      <c r="A21" s="649" t="s">
        <v>1944</v>
      </c>
      <c r="B21" s="650" t="s">
        <v>1834</v>
      </c>
      <c r="C21" s="650" t="s">
        <v>2265</v>
      </c>
      <c r="D21" s="650" t="s">
        <v>2266</v>
      </c>
      <c r="E21" s="650" t="s">
        <v>1185</v>
      </c>
      <c r="F21" s="653"/>
      <c r="G21" s="653"/>
      <c r="H21" s="666">
        <v>0</v>
      </c>
      <c r="I21" s="653">
        <v>3</v>
      </c>
      <c r="J21" s="653">
        <v>180.06</v>
      </c>
      <c r="K21" s="666">
        <v>1</v>
      </c>
      <c r="L21" s="653">
        <v>3</v>
      </c>
      <c r="M21" s="654">
        <v>180.06</v>
      </c>
    </row>
    <row r="22" spans="1:13" ht="14.4" customHeight="1" x14ac:dyDescent="0.3">
      <c r="A22" s="649" t="s">
        <v>1944</v>
      </c>
      <c r="B22" s="650" t="s">
        <v>1903</v>
      </c>
      <c r="C22" s="650" t="s">
        <v>1634</v>
      </c>
      <c r="D22" s="650" t="s">
        <v>1904</v>
      </c>
      <c r="E22" s="650" t="s">
        <v>1636</v>
      </c>
      <c r="F22" s="653"/>
      <c r="G22" s="653"/>
      <c r="H22" s="666">
        <v>0</v>
      </c>
      <c r="I22" s="653">
        <v>3</v>
      </c>
      <c r="J22" s="653">
        <v>404.49</v>
      </c>
      <c r="K22" s="666">
        <v>1</v>
      </c>
      <c r="L22" s="653">
        <v>3</v>
      </c>
      <c r="M22" s="654">
        <v>404.49</v>
      </c>
    </row>
    <row r="23" spans="1:13" ht="14.4" customHeight="1" x14ac:dyDescent="0.3">
      <c r="A23" s="649" t="s">
        <v>1944</v>
      </c>
      <c r="B23" s="650" t="s">
        <v>1854</v>
      </c>
      <c r="C23" s="650" t="s">
        <v>1240</v>
      </c>
      <c r="D23" s="650" t="s">
        <v>1855</v>
      </c>
      <c r="E23" s="650" t="s">
        <v>1856</v>
      </c>
      <c r="F23" s="653"/>
      <c r="G23" s="653"/>
      <c r="H23" s="666">
        <v>0</v>
      </c>
      <c r="I23" s="653">
        <v>3</v>
      </c>
      <c r="J23" s="653">
        <v>823.48</v>
      </c>
      <c r="K23" s="666">
        <v>1</v>
      </c>
      <c r="L23" s="653">
        <v>3</v>
      </c>
      <c r="M23" s="654">
        <v>823.48</v>
      </c>
    </row>
    <row r="24" spans="1:13" ht="14.4" customHeight="1" x14ac:dyDescent="0.3">
      <c r="A24" s="649" t="s">
        <v>1944</v>
      </c>
      <c r="B24" s="650" t="s">
        <v>1854</v>
      </c>
      <c r="C24" s="650" t="s">
        <v>1268</v>
      </c>
      <c r="D24" s="650" t="s">
        <v>1859</v>
      </c>
      <c r="E24" s="650" t="s">
        <v>1860</v>
      </c>
      <c r="F24" s="653"/>
      <c r="G24" s="653"/>
      <c r="H24" s="666">
        <v>0</v>
      </c>
      <c r="I24" s="653">
        <v>1</v>
      </c>
      <c r="J24" s="653">
        <v>333.31</v>
      </c>
      <c r="K24" s="666">
        <v>1</v>
      </c>
      <c r="L24" s="653">
        <v>1</v>
      </c>
      <c r="M24" s="654">
        <v>333.31</v>
      </c>
    </row>
    <row r="25" spans="1:13" ht="14.4" customHeight="1" x14ac:dyDescent="0.3">
      <c r="A25" s="649" t="s">
        <v>1944</v>
      </c>
      <c r="B25" s="650" t="s">
        <v>1863</v>
      </c>
      <c r="C25" s="650" t="s">
        <v>1970</v>
      </c>
      <c r="D25" s="650" t="s">
        <v>1310</v>
      </c>
      <c r="E25" s="650" t="s">
        <v>1971</v>
      </c>
      <c r="F25" s="653">
        <v>2</v>
      </c>
      <c r="G25" s="653">
        <v>0</v>
      </c>
      <c r="H25" s="666"/>
      <c r="I25" s="653"/>
      <c r="J25" s="653"/>
      <c r="K25" s="666"/>
      <c r="L25" s="653">
        <v>2</v>
      </c>
      <c r="M25" s="654">
        <v>0</v>
      </c>
    </row>
    <row r="26" spans="1:13" ht="14.4" customHeight="1" x14ac:dyDescent="0.3">
      <c r="A26" s="649" t="s">
        <v>1944</v>
      </c>
      <c r="B26" s="650" t="s">
        <v>1868</v>
      </c>
      <c r="C26" s="650" t="s">
        <v>1323</v>
      </c>
      <c r="D26" s="650" t="s">
        <v>1324</v>
      </c>
      <c r="E26" s="650" t="s">
        <v>1325</v>
      </c>
      <c r="F26" s="653"/>
      <c r="G26" s="653"/>
      <c r="H26" s="666">
        <v>0</v>
      </c>
      <c r="I26" s="653">
        <v>9</v>
      </c>
      <c r="J26" s="653">
        <v>1386.09</v>
      </c>
      <c r="K26" s="666">
        <v>1</v>
      </c>
      <c r="L26" s="653">
        <v>9</v>
      </c>
      <c r="M26" s="654">
        <v>1386.09</v>
      </c>
    </row>
    <row r="27" spans="1:13" ht="14.4" customHeight="1" x14ac:dyDescent="0.3">
      <c r="A27" s="649" t="s">
        <v>1944</v>
      </c>
      <c r="B27" s="650" t="s">
        <v>1868</v>
      </c>
      <c r="C27" s="650" t="s">
        <v>2291</v>
      </c>
      <c r="D27" s="650" t="s">
        <v>2292</v>
      </c>
      <c r="E27" s="650" t="s">
        <v>2293</v>
      </c>
      <c r="F27" s="653"/>
      <c r="G27" s="653"/>
      <c r="H27" s="666">
        <v>0</v>
      </c>
      <c r="I27" s="653">
        <v>3</v>
      </c>
      <c r="J27" s="653">
        <v>231.03000000000003</v>
      </c>
      <c r="K27" s="666">
        <v>1</v>
      </c>
      <c r="L27" s="653">
        <v>3</v>
      </c>
      <c r="M27" s="654">
        <v>231.03000000000003</v>
      </c>
    </row>
    <row r="28" spans="1:13" ht="14.4" customHeight="1" x14ac:dyDescent="0.3">
      <c r="A28" s="649" t="s">
        <v>1944</v>
      </c>
      <c r="B28" s="650" t="s">
        <v>1868</v>
      </c>
      <c r="C28" s="650" t="s">
        <v>2259</v>
      </c>
      <c r="D28" s="650" t="s">
        <v>1324</v>
      </c>
      <c r="E28" s="650" t="s">
        <v>1325</v>
      </c>
      <c r="F28" s="653">
        <v>3</v>
      </c>
      <c r="G28" s="653">
        <v>462.03</v>
      </c>
      <c r="H28" s="666">
        <v>1</v>
      </c>
      <c r="I28" s="653"/>
      <c r="J28" s="653"/>
      <c r="K28" s="666">
        <v>0</v>
      </c>
      <c r="L28" s="653">
        <v>3</v>
      </c>
      <c r="M28" s="654">
        <v>462.03</v>
      </c>
    </row>
    <row r="29" spans="1:13" ht="14.4" customHeight="1" x14ac:dyDescent="0.3">
      <c r="A29" s="649" t="s">
        <v>1944</v>
      </c>
      <c r="B29" s="650" t="s">
        <v>1871</v>
      </c>
      <c r="C29" s="650" t="s">
        <v>1973</v>
      </c>
      <c r="D29" s="650" t="s">
        <v>1974</v>
      </c>
      <c r="E29" s="650" t="s">
        <v>1864</v>
      </c>
      <c r="F29" s="653">
        <v>1</v>
      </c>
      <c r="G29" s="653">
        <v>69.86</v>
      </c>
      <c r="H29" s="666">
        <v>1</v>
      </c>
      <c r="I29" s="653"/>
      <c r="J29" s="653"/>
      <c r="K29" s="666">
        <v>0</v>
      </c>
      <c r="L29" s="653">
        <v>1</v>
      </c>
      <c r="M29" s="654">
        <v>69.86</v>
      </c>
    </row>
    <row r="30" spans="1:13" ht="14.4" customHeight="1" x14ac:dyDescent="0.3">
      <c r="A30" s="649" t="s">
        <v>1944</v>
      </c>
      <c r="B30" s="650" t="s">
        <v>1871</v>
      </c>
      <c r="C30" s="650" t="s">
        <v>1975</v>
      </c>
      <c r="D30" s="650" t="s">
        <v>1974</v>
      </c>
      <c r="E30" s="650" t="s">
        <v>1976</v>
      </c>
      <c r="F30" s="653">
        <v>1</v>
      </c>
      <c r="G30" s="653">
        <v>349.29</v>
      </c>
      <c r="H30" s="666">
        <v>1</v>
      </c>
      <c r="I30" s="653"/>
      <c r="J30" s="653"/>
      <c r="K30" s="666">
        <v>0</v>
      </c>
      <c r="L30" s="653">
        <v>1</v>
      </c>
      <c r="M30" s="654">
        <v>349.29</v>
      </c>
    </row>
    <row r="31" spans="1:13" ht="14.4" customHeight="1" x14ac:dyDescent="0.3">
      <c r="A31" s="649" t="s">
        <v>1944</v>
      </c>
      <c r="B31" s="650" t="s">
        <v>2887</v>
      </c>
      <c r="C31" s="650" t="s">
        <v>2331</v>
      </c>
      <c r="D31" s="650" t="s">
        <v>2332</v>
      </c>
      <c r="E31" s="650" t="s">
        <v>1636</v>
      </c>
      <c r="F31" s="653"/>
      <c r="G31" s="653"/>
      <c r="H31" s="666">
        <v>0</v>
      </c>
      <c r="I31" s="653">
        <v>1</v>
      </c>
      <c r="J31" s="653">
        <v>77.209999999999994</v>
      </c>
      <c r="K31" s="666">
        <v>1</v>
      </c>
      <c r="L31" s="653">
        <v>1</v>
      </c>
      <c r="M31" s="654">
        <v>77.209999999999994</v>
      </c>
    </row>
    <row r="32" spans="1:13" ht="14.4" customHeight="1" x14ac:dyDescent="0.3">
      <c r="A32" s="649" t="s">
        <v>1944</v>
      </c>
      <c r="B32" s="650" t="s">
        <v>2888</v>
      </c>
      <c r="C32" s="650" t="s">
        <v>2305</v>
      </c>
      <c r="D32" s="650" t="s">
        <v>2306</v>
      </c>
      <c r="E32" s="650" t="s">
        <v>2307</v>
      </c>
      <c r="F32" s="653"/>
      <c r="G32" s="653"/>
      <c r="H32" s="666">
        <v>0</v>
      </c>
      <c r="I32" s="653">
        <v>16</v>
      </c>
      <c r="J32" s="653">
        <v>3092.16</v>
      </c>
      <c r="K32" s="666">
        <v>1</v>
      </c>
      <c r="L32" s="653">
        <v>16</v>
      </c>
      <c r="M32" s="654">
        <v>3092.16</v>
      </c>
    </row>
    <row r="33" spans="1:13" ht="14.4" customHeight="1" x14ac:dyDescent="0.3">
      <c r="A33" s="649" t="s">
        <v>1944</v>
      </c>
      <c r="B33" s="650" t="s">
        <v>2888</v>
      </c>
      <c r="C33" s="650" t="s">
        <v>2308</v>
      </c>
      <c r="D33" s="650" t="s">
        <v>2306</v>
      </c>
      <c r="E33" s="650" t="s">
        <v>2309</v>
      </c>
      <c r="F33" s="653"/>
      <c r="G33" s="653"/>
      <c r="H33" s="666">
        <v>0</v>
      </c>
      <c r="I33" s="653">
        <v>2</v>
      </c>
      <c r="J33" s="653">
        <v>257.68</v>
      </c>
      <c r="K33" s="666">
        <v>1</v>
      </c>
      <c r="L33" s="653">
        <v>2</v>
      </c>
      <c r="M33" s="654">
        <v>257.68</v>
      </c>
    </row>
    <row r="34" spans="1:13" ht="14.4" customHeight="1" x14ac:dyDescent="0.3">
      <c r="A34" s="649" t="s">
        <v>1944</v>
      </c>
      <c r="B34" s="650" t="s">
        <v>1877</v>
      </c>
      <c r="C34" s="650" t="s">
        <v>1160</v>
      </c>
      <c r="D34" s="650" t="s">
        <v>1103</v>
      </c>
      <c r="E34" s="650" t="s">
        <v>1878</v>
      </c>
      <c r="F34" s="653"/>
      <c r="G34" s="653"/>
      <c r="H34" s="666">
        <v>0</v>
      </c>
      <c r="I34" s="653">
        <v>3</v>
      </c>
      <c r="J34" s="653">
        <v>144.93</v>
      </c>
      <c r="K34" s="666">
        <v>1</v>
      </c>
      <c r="L34" s="653">
        <v>3</v>
      </c>
      <c r="M34" s="654">
        <v>144.93</v>
      </c>
    </row>
    <row r="35" spans="1:13" ht="14.4" customHeight="1" x14ac:dyDescent="0.3">
      <c r="A35" s="649" t="s">
        <v>1944</v>
      </c>
      <c r="B35" s="650" t="s">
        <v>1877</v>
      </c>
      <c r="C35" s="650" t="s">
        <v>1102</v>
      </c>
      <c r="D35" s="650" t="s">
        <v>1103</v>
      </c>
      <c r="E35" s="650" t="s">
        <v>1879</v>
      </c>
      <c r="F35" s="653"/>
      <c r="G35" s="653"/>
      <c r="H35" s="666">
        <v>0</v>
      </c>
      <c r="I35" s="653">
        <v>45</v>
      </c>
      <c r="J35" s="653">
        <v>4348.3500000000031</v>
      </c>
      <c r="K35" s="666">
        <v>1</v>
      </c>
      <c r="L35" s="653">
        <v>45</v>
      </c>
      <c r="M35" s="654">
        <v>4348.3500000000031</v>
      </c>
    </row>
    <row r="36" spans="1:13" ht="14.4" customHeight="1" x14ac:dyDescent="0.3">
      <c r="A36" s="649" t="s">
        <v>1944</v>
      </c>
      <c r="B36" s="650" t="s">
        <v>1880</v>
      </c>
      <c r="C36" s="650" t="s">
        <v>2022</v>
      </c>
      <c r="D36" s="650" t="s">
        <v>2023</v>
      </c>
      <c r="E36" s="650" t="s">
        <v>2024</v>
      </c>
      <c r="F36" s="653">
        <v>1</v>
      </c>
      <c r="G36" s="653">
        <v>98.23</v>
      </c>
      <c r="H36" s="666">
        <v>1</v>
      </c>
      <c r="I36" s="653"/>
      <c r="J36" s="653"/>
      <c r="K36" s="666">
        <v>0</v>
      </c>
      <c r="L36" s="653">
        <v>1</v>
      </c>
      <c r="M36" s="654">
        <v>98.23</v>
      </c>
    </row>
    <row r="37" spans="1:13" ht="14.4" customHeight="1" x14ac:dyDescent="0.3">
      <c r="A37" s="649" t="s">
        <v>1944</v>
      </c>
      <c r="B37" s="650" t="s">
        <v>1880</v>
      </c>
      <c r="C37" s="650" t="s">
        <v>2025</v>
      </c>
      <c r="D37" s="650" t="s">
        <v>2026</v>
      </c>
      <c r="E37" s="650" t="s">
        <v>2027</v>
      </c>
      <c r="F37" s="653"/>
      <c r="G37" s="653"/>
      <c r="H37" s="666">
        <v>0</v>
      </c>
      <c r="I37" s="653">
        <v>1</v>
      </c>
      <c r="J37" s="653">
        <v>32.74</v>
      </c>
      <c r="K37" s="666">
        <v>1</v>
      </c>
      <c r="L37" s="653">
        <v>1</v>
      </c>
      <c r="M37" s="654">
        <v>32.74</v>
      </c>
    </row>
    <row r="38" spans="1:13" ht="14.4" customHeight="1" x14ac:dyDescent="0.3">
      <c r="A38" s="649" t="s">
        <v>1944</v>
      </c>
      <c r="B38" s="650" t="s">
        <v>1880</v>
      </c>
      <c r="C38" s="650" t="s">
        <v>2028</v>
      </c>
      <c r="D38" s="650" t="s">
        <v>1130</v>
      </c>
      <c r="E38" s="650" t="s">
        <v>2024</v>
      </c>
      <c r="F38" s="653"/>
      <c r="G38" s="653"/>
      <c r="H38" s="666">
        <v>0</v>
      </c>
      <c r="I38" s="653">
        <v>2</v>
      </c>
      <c r="J38" s="653">
        <v>196.46</v>
      </c>
      <c r="K38" s="666">
        <v>1</v>
      </c>
      <c r="L38" s="653">
        <v>2</v>
      </c>
      <c r="M38" s="654">
        <v>196.46</v>
      </c>
    </row>
    <row r="39" spans="1:13" ht="14.4" customHeight="1" x14ac:dyDescent="0.3">
      <c r="A39" s="649" t="s">
        <v>1944</v>
      </c>
      <c r="B39" s="650" t="s">
        <v>2889</v>
      </c>
      <c r="C39" s="650" t="s">
        <v>2327</v>
      </c>
      <c r="D39" s="650" t="s">
        <v>2328</v>
      </c>
      <c r="E39" s="650" t="s">
        <v>2329</v>
      </c>
      <c r="F39" s="653">
        <v>1</v>
      </c>
      <c r="G39" s="653">
        <v>126.26</v>
      </c>
      <c r="H39" s="666">
        <v>1</v>
      </c>
      <c r="I39" s="653"/>
      <c r="J39" s="653"/>
      <c r="K39" s="666">
        <v>0</v>
      </c>
      <c r="L39" s="653">
        <v>1</v>
      </c>
      <c r="M39" s="654">
        <v>126.26</v>
      </c>
    </row>
    <row r="40" spans="1:13" ht="14.4" customHeight="1" x14ac:dyDescent="0.3">
      <c r="A40" s="649" t="s">
        <v>1945</v>
      </c>
      <c r="B40" s="650" t="s">
        <v>1829</v>
      </c>
      <c r="C40" s="650" t="s">
        <v>1195</v>
      </c>
      <c r="D40" s="650" t="s">
        <v>1192</v>
      </c>
      <c r="E40" s="650" t="s">
        <v>1196</v>
      </c>
      <c r="F40" s="653"/>
      <c r="G40" s="653"/>
      <c r="H40" s="666">
        <v>0</v>
      </c>
      <c r="I40" s="653">
        <v>118</v>
      </c>
      <c r="J40" s="653">
        <v>73784.22000000003</v>
      </c>
      <c r="K40" s="666">
        <v>1</v>
      </c>
      <c r="L40" s="653">
        <v>118</v>
      </c>
      <c r="M40" s="654">
        <v>73784.22000000003</v>
      </c>
    </row>
    <row r="41" spans="1:13" ht="14.4" customHeight="1" x14ac:dyDescent="0.3">
      <c r="A41" s="649" t="s">
        <v>1945</v>
      </c>
      <c r="B41" s="650" t="s">
        <v>1829</v>
      </c>
      <c r="C41" s="650" t="s">
        <v>1638</v>
      </c>
      <c r="D41" s="650" t="s">
        <v>1192</v>
      </c>
      <c r="E41" s="650" t="s">
        <v>1639</v>
      </c>
      <c r="F41" s="653"/>
      <c r="G41" s="653"/>
      <c r="H41" s="666">
        <v>0</v>
      </c>
      <c r="I41" s="653">
        <v>7</v>
      </c>
      <c r="J41" s="653">
        <v>6565.51</v>
      </c>
      <c r="K41" s="666">
        <v>1</v>
      </c>
      <c r="L41" s="653">
        <v>7</v>
      </c>
      <c r="M41" s="654">
        <v>6565.51</v>
      </c>
    </row>
    <row r="42" spans="1:13" ht="14.4" customHeight="1" x14ac:dyDescent="0.3">
      <c r="A42" s="649" t="s">
        <v>1945</v>
      </c>
      <c r="B42" s="650" t="s">
        <v>1829</v>
      </c>
      <c r="C42" s="650" t="s">
        <v>2074</v>
      </c>
      <c r="D42" s="650" t="s">
        <v>1192</v>
      </c>
      <c r="E42" s="650" t="s">
        <v>2075</v>
      </c>
      <c r="F42" s="653"/>
      <c r="G42" s="653"/>
      <c r="H42" s="666">
        <v>0</v>
      </c>
      <c r="I42" s="653">
        <v>1</v>
      </c>
      <c r="J42" s="653">
        <v>1166.47</v>
      </c>
      <c r="K42" s="666">
        <v>1</v>
      </c>
      <c r="L42" s="653">
        <v>1</v>
      </c>
      <c r="M42" s="654">
        <v>1166.47</v>
      </c>
    </row>
    <row r="43" spans="1:13" ht="14.4" customHeight="1" x14ac:dyDescent="0.3">
      <c r="A43" s="649" t="s">
        <v>1945</v>
      </c>
      <c r="B43" s="650" t="s">
        <v>1854</v>
      </c>
      <c r="C43" s="650" t="s">
        <v>1268</v>
      </c>
      <c r="D43" s="650" t="s">
        <v>1859</v>
      </c>
      <c r="E43" s="650" t="s">
        <v>1860</v>
      </c>
      <c r="F43" s="653"/>
      <c r="G43" s="653"/>
      <c r="H43" s="666">
        <v>0</v>
      </c>
      <c r="I43" s="653">
        <v>3</v>
      </c>
      <c r="J43" s="653">
        <v>999.93000000000006</v>
      </c>
      <c r="K43" s="666">
        <v>1</v>
      </c>
      <c r="L43" s="653">
        <v>3</v>
      </c>
      <c r="M43" s="654">
        <v>999.93000000000006</v>
      </c>
    </row>
    <row r="44" spans="1:13" ht="14.4" customHeight="1" x14ac:dyDescent="0.3">
      <c r="A44" s="649" t="s">
        <v>1945</v>
      </c>
      <c r="B44" s="650" t="s">
        <v>1863</v>
      </c>
      <c r="C44" s="650" t="s">
        <v>1970</v>
      </c>
      <c r="D44" s="650" t="s">
        <v>1310</v>
      </c>
      <c r="E44" s="650" t="s">
        <v>1971</v>
      </c>
      <c r="F44" s="653">
        <v>3</v>
      </c>
      <c r="G44" s="653">
        <v>0</v>
      </c>
      <c r="H44" s="666"/>
      <c r="I44" s="653"/>
      <c r="J44" s="653"/>
      <c r="K44" s="666"/>
      <c r="L44" s="653">
        <v>3</v>
      </c>
      <c r="M44" s="654">
        <v>0</v>
      </c>
    </row>
    <row r="45" spans="1:13" ht="14.4" customHeight="1" x14ac:dyDescent="0.3">
      <c r="A45" s="649" t="s">
        <v>1945</v>
      </c>
      <c r="B45" s="650" t="s">
        <v>1868</v>
      </c>
      <c r="C45" s="650" t="s">
        <v>1323</v>
      </c>
      <c r="D45" s="650" t="s">
        <v>1324</v>
      </c>
      <c r="E45" s="650" t="s">
        <v>1325</v>
      </c>
      <c r="F45" s="653"/>
      <c r="G45" s="653"/>
      <c r="H45" s="666">
        <v>0</v>
      </c>
      <c r="I45" s="653">
        <v>13</v>
      </c>
      <c r="J45" s="653">
        <v>2002.1299999999999</v>
      </c>
      <c r="K45" s="666">
        <v>1</v>
      </c>
      <c r="L45" s="653">
        <v>13</v>
      </c>
      <c r="M45" s="654">
        <v>2002.1299999999999</v>
      </c>
    </row>
    <row r="46" spans="1:13" ht="14.4" customHeight="1" x14ac:dyDescent="0.3">
      <c r="A46" s="649" t="s">
        <v>1945</v>
      </c>
      <c r="B46" s="650" t="s">
        <v>1871</v>
      </c>
      <c r="C46" s="650" t="s">
        <v>1313</v>
      </c>
      <c r="D46" s="650" t="s">
        <v>1314</v>
      </c>
      <c r="E46" s="650" t="s">
        <v>1864</v>
      </c>
      <c r="F46" s="653"/>
      <c r="G46" s="653"/>
      <c r="H46" s="666">
        <v>0</v>
      </c>
      <c r="I46" s="653">
        <v>2</v>
      </c>
      <c r="J46" s="653">
        <v>139.72</v>
      </c>
      <c r="K46" s="666">
        <v>1</v>
      </c>
      <c r="L46" s="653">
        <v>2</v>
      </c>
      <c r="M46" s="654">
        <v>139.72</v>
      </c>
    </row>
    <row r="47" spans="1:13" ht="14.4" customHeight="1" x14ac:dyDescent="0.3">
      <c r="A47" s="649" t="s">
        <v>1945</v>
      </c>
      <c r="B47" s="650" t="s">
        <v>1877</v>
      </c>
      <c r="C47" s="650" t="s">
        <v>1102</v>
      </c>
      <c r="D47" s="650" t="s">
        <v>1103</v>
      </c>
      <c r="E47" s="650" t="s">
        <v>1879</v>
      </c>
      <c r="F47" s="653"/>
      <c r="G47" s="653"/>
      <c r="H47" s="666">
        <v>0</v>
      </c>
      <c r="I47" s="653">
        <v>2</v>
      </c>
      <c r="J47" s="653">
        <v>193.26</v>
      </c>
      <c r="K47" s="666">
        <v>1</v>
      </c>
      <c r="L47" s="653">
        <v>2</v>
      </c>
      <c r="M47" s="654">
        <v>193.26</v>
      </c>
    </row>
    <row r="48" spans="1:13" ht="14.4" customHeight="1" x14ac:dyDescent="0.3">
      <c r="A48" s="649" t="s">
        <v>1946</v>
      </c>
      <c r="B48" s="650" t="s">
        <v>2890</v>
      </c>
      <c r="C48" s="650" t="s">
        <v>2436</v>
      </c>
      <c r="D48" s="650" t="s">
        <v>2437</v>
      </c>
      <c r="E48" s="650" t="s">
        <v>2438</v>
      </c>
      <c r="F48" s="653">
        <v>1</v>
      </c>
      <c r="G48" s="653">
        <v>56.01</v>
      </c>
      <c r="H48" s="666">
        <v>1</v>
      </c>
      <c r="I48" s="653"/>
      <c r="J48" s="653"/>
      <c r="K48" s="666">
        <v>0</v>
      </c>
      <c r="L48" s="653">
        <v>1</v>
      </c>
      <c r="M48" s="654">
        <v>56.01</v>
      </c>
    </row>
    <row r="49" spans="1:13" ht="14.4" customHeight="1" x14ac:dyDescent="0.3">
      <c r="A49" s="649" t="s">
        <v>1946</v>
      </c>
      <c r="B49" s="650" t="s">
        <v>1829</v>
      </c>
      <c r="C49" s="650" t="s">
        <v>1195</v>
      </c>
      <c r="D49" s="650" t="s">
        <v>1192</v>
      </c>
      <c r="E49" s="650" t="s">
        <v>1196</v>
      </c>
      <c r="F49" s="653"/>
      <c r="G49" s="653"/>
      <c r="H49" s="666">
        <v>0</v>
      </c>
      <c r="I49" s="653">
        <v>107</v>
      </c>
      <c r="J49" s="653">
        <v>66906.029999999984</v>
      </c>
      <c r="K49" s="666">
        <v>1</v>
      </c>
      <c r="L49" s="653">
        <v>107</v>
      </c>
      <c r="M49" s="654">
        <v>66906.029999999984</v>
      </c>
    </row>
    <row r="50" spans="1:13" ht="14.4" customHeight="1" x14ac:dyDescent="0.3">
      <c r="A50" s="649" t="s">
        <v>1946</v>
      </c>
      <c r="B50" s="650" t="s">
        <v>1829</v>
      </c>
      <c r="C50" s="650" t="s">
        <v>1638</v>
      </c>
      <c r="D50" s="650" t="s">
        <v>1192</v>
      </c>
      <c r="E50" s="650" t="s">
        <v>1639</v>
      </c>
      <c r="F50" s="653"/>
      <c r="G50" s="653"/>
      <c r="H50" s="666">
        <v>0</v>
      </c>
      <c r="I50" s="653">
        <v>1</v>
      </c>
      <c r="J50" s="653">
        <v>937.93</v>
      </c>
      <c r="K50" s="666">
        <v>1</v>
      </c>
      <c r="L50" s="653">
        <v>1</v>
      </c>
      <c r="M50" s="654">
        <v>937.93</v>
      </c>
    </row>
    <row r="51" spans="1:13" ht="14.4" customHeight="1" x14ac:dyDescent="0.3">
      <c r="A51" s="649" t="s">
        <v>1946</v>
      </c>
      <c r="B51" s="650" t="s">
        <v>2891</v>
      </c>
      <c r="C51" s="650" t="s">
        <v>2400</v>
      </c>
      <c r="D51" s="650" t="s">
        <v>2401</v>
      </c>
      <c r="E51" s="650" t="s">
        <v>2402</v>
      </c>
      <c r="F51" s="653"/>
      <c r="G51" s="653"/>
      <c r="H51" s="666">
        <v>0</v>
      </c>
      <c r="I51" s="653">
        <v>1</v>
      </c>
      <c r="J51" s="653">
        <v>492.45</v>
      </c>
      <c r="K51" s="666">
        <v>1</v>
      </c>
      <c r="L51" s="653">
        <v>1</v>
      </c>
      <c r="M51" s="654">
        <v>492.45</v>
      </c>
    </row>
    <row r="52" spans="1:13" ht="14.4" customHeight="1" x14ac:dyDescent="0.3">
      <c r="A52" s="649" t="s">
        <v>1946</v>
      </c>
      <c r="B52" s="650" t="s">
        <v>1834</v>
      </c>
      <c r="C52" s="650" t="s">
        <v>2385</v>
      </c>
      <c r="D52" s="650" t="s">
        <v>2386</v>
      </c>
      <c r="E52" s="650" t="s">
        <v>1185</v>
      </c>
      <c r="F52" s="653">
        <v>2</v>
      </c>
      <c r="G52" s="653">
        <v>120.04</v>
      </c>
      <c r="H52" s="666">
        <v>1</v>
      </c>
      <c r="I52" s="653"/>
      <c r="J52" s="653"/>
      <c r="K52" s="666">
        <v>0</v>
      </c>
      <c r="L52" s="653">
        <v>2</v>
      </c>
      <c r="M52" s="654">
        <v>120.04</v>
      </c>
    </row>
    <row r="53" spans="1:13" ht="14.4" customHeight="1" x14ac:dyDescent="0.3">
      <c r="A53" s="649" t="s">
        <v>1946</v>
      </c>
      <c r="B53" s="650" t="s">
        <v>1834</v>
      </c>
      <c r="C53" s="650" t="s">
        <v>2387</v>
      </c>
      <c r="D53" s="650" t="s">
        <v>2388</v>
      </c>
      <c r="E53" s="650" t="s">
        <v>1123</v>
      </c>
      <c r="F53" s="653">
        <v>1</v>
      </c>
      <c r="G53" s="653">
        <v>44.89</v>
      </c>
      <c r="H53" s="666">
        <v>1</v>
      </c>
      <c r="I53" s="653"/>
      <c r="J53" s="653"/>
      <c r="K53" s="666">
        <v>0</v>
      </c>
      <c r="L53" s="653">
        <v>1</v>
      </c>
      <c r="M53" s="654">
        <v>44.89</v>
      </c>
    </row>
    <row r="54" spans="1:13" ht="14.4" customHeight="1" x14ac:dyDescent="0.3">
      <c r="A54" s="649" t="s">
        <v>1946</v>
      </c>
      <c r="B54" s="650" t="s">
        <v>1838</v>
      </c>
      <c r="C54" s="650" t="s">
        <v>1133</v>
      </c>
      <c r="D54" s="650" t="s">
        <v>1839</v>
      </c>
      <c r="E54" s="650" t="s">
        <v>810</v>
      </c>
      <c r="F54" s="653"/>
      <c r="G54" s="653"/>
      <c r="H54" s="666">
        <v>0</v>
      </c>
      <c r="I54" s="653">
        <v>1</v>
      </c>
      <c r="J54" s="653">
        <v>74.87</v>
      </c>
      <c r="K54" s="666">
        <v>1</v>
      </c>
      <c r="L54" s="653">
        <v>1</v>
      </c>
      <c r="M54" s="654">
        <v>74.87</v>
      </c>
    </row>
    <row r="55" spans="1:13" ht="14.4" customHeight="1" x14ac:dyDescent="0.3">
      <c r="A55" s="649" t="s">
        <v>1946</v>
      </c>
      <c r="B55" s="650" t="s">
        <v>1854</v>
      </c>
      <c r="C55" s="650" t="s">
        <v>1240</v>
      </c>
      <c r="D55" s="650" t="s">
        <v>1855</v>
      </c>
      <c r="E55" s="650" t="s">
        <v>1856</v>
      </c>
      <c r="F55" s="653"/>
      <c r="G55" s="653"/>
      <c r="H55" s="666">
        <v>0</v>
      </c>
      <c r="I55" s="653">
        <v>2</v>
      </c>
      <c r="J55" s="653">
        <v>490.17</v>
      </c>
      <c r="K55" s="666">
        <v>1</v>
      </c>
      <c r="L55" s="653">
        <v>2</v>
      </c>
      <c r="M55" s="654">
        <v>490.17</v>
      </c>
    </row>
    <row r="56" spans="1:13" ht="14.4" customHeight="1" x14ac:dyDescent="0.3">
      <c r="A56" s="649" t="s">
        <v>1946</v>
      </c>
      <c r="B56" s="650" t="s">
        <v>1854</v>
      </c>
      <c r="C56" s="650" t="s">
        <v>1268</v>
      </c>
      <c r="D56" s="650" t="s">
        <v>1859</v>
      </c>
      <c r="E56" s="650" t="s">
        <v>1860</v>
      </c>
      <c r="F56" s="653"/>
      <c r="G56" s="653"/>
      <c r="H56" s="666">
        <v>0</v>
      </c>
      <c r="I56" s="653">
        <v>2</v>
      </c>
      <c r="J56" s="653">
        <v>484.92</v>
      </c>
      <c r="K56" s="666">
        <v>1</v>
      </c>
      <c r="L56" s="653">
        <v>2</v>
      </c>
      <c r="M56" s="654">
        <v>484.92</v>
      </c>
    </row>
    <row r="57" spans="1:13" ht="14.4" customHeight="1" x14ac:dyDescent="0.3">
      <c r="A57" s="649" t="s">
        <v>1946</v>
      </c>
      <c r="B57" s="650" t="s">
        <v>1863</v>
      </c>
      <c r="C57" s="650" t="s">
        <v>1970</v>
      </c>
      <c r="D57" s="650" t="s">
        <v>1310</v>
      </c>
      <c r="E57" s="650" t="s">
        <v>1971</v>
      </c>
      <c r="F57" s="653">
        <v>1</v>
      </c>
      <c r="G57" s="653">
        <v>0</v>
      </c>
      <c r="H57" s="666"/>
      <c r="I57" s="653"/>
      <c r="J57" s="653"/>
      <c r="K57" s="666"/>
      <c r="L57" s="653">
        <v>1</v>
      </c>
      <c r="M57" s="654">
        <v>0</v>
      </c>
    </row>
    <row r="58" spans="1:13" ht="14.4" customHeight="1" x14ac:dyDescent="0.3">
      <c r="A58" s="649" t="s">
        <v>1946</v>
      </c>
      <c r="B58" s="650" t="s">
        <v>1906</v>
      </c>
      <c r="C58" s="650" t="s">
        <v>2418</v>
      </c>
      <c r="D58" s="650" t="s">
        <v>2419</v>
      </c>
      <c r="E58" s="650" t="s">
        <v>1971</v>
      </c>
      <c r="F58" s="653"/>
      <c r="G58" s="653"/>
      <c r="H58" s="666">
        <v>0</v>
      </c>
      <c r="I58" s="653">
        <v>1</v>
      </c>
      <c r="J58" s="653">
        <v>116.8</v>
      </c>
      <c r="K58" s="666">
        <v>1</v>
      </c>
      <c r="L58" s="653">
        <v>1</v>
      </c>
      <c r="M58" s="654">
        <v>116.8</v>
      </c>
    </row>
    <row r="59" spans="1:13" ht="14.4" customHeight="1" x14ac:dyDescent="0.3">
      <c r="A59" s="649" t="s">
        <v>1946</v>
      </c>
      <c r="B59" s="650" t="s">
        <v>1868</v>
      </c>
      <c r="C59" s="650" t="s">
        <v>1323</v>
      </c>
      <c r="D59" s="650" t="s">
        <v>1324</v>
      </c>
      <c r="E59" s="650" t="s">
        <v>1325</v>
      </c>
      <c r="F59" s="653"/>
      <c r="G59" s="653"/>
      <c r="H59" s="666">
        <v>0</v>
      </c>
      <c r="I59" s="653">
        <v>16</v>
      </c>
      <c r="J59" s="653">
        <v>2464.16</v>
      </c>
      <c r="K59" s="666">
        <v>1</v>
      </c>
      <c r="L59" s="653">
        <v>16</v>
      </c>
      <c r="M59" s="654">
        <v>2464.16</v>
      </c>
    </row>
    <row r="60" spans="1:13" ht="14.4" customHeight="1" x14ac:dyDescent="0.3">
      <c r="A60" s="649" t="s">
        <v>1946</v>
      </c>
      <c r="B60" s="650" t="s">
        <v>1871</v>
      </c>
      <c r="C60" s="650" t="s">
        <v>2099</v>
      </c>
      <c r="D60" s="650" t="s">
        <v>2100</v>
      </c>
      <c r="E60" s="650" t="s">
        <v>2101</v>
      </c>
      <c r="F60" s="653">
        <v>2</v>
      </c>
      <c r="G60" s="653">
        <v>104.8</v>
      </c>
      <c r="H60" s="666">
        <v>1</v>
      </c>
      <c r="I60" s="653"/>
      <c r="J60" s="653"/>
      <c r="K60" s="666">
        <v>0</v>
      </c>
      <c r="L60" s="653">
        <v>2</v>
      </c>
      <c r="M60" s="654">
        <v>104.8</v>
      </c>
    </row>
    <row r="61" spans="1:13" ht="14.4" customHeight="1" x14ac:dyDescent="0.3">
      <c r="A61" s="649" t="s">
        <v>1946</v>
      </c>
      <c r="B61" s="650" t="s">
        <v>1871</v>
      </c>
      <c r="C61" s="650" t="s">
        <v>1973</v>
      </c>
      <c r="D61" s="650" t="s">
        <v>1974</v>
      </c>
      <c r="E61" s="650" t="s">
        <v>1864</v>
      </c>
      <c r="F61" s="653">
        <v>2</v>
      </c>
      <c r="G61" s="653">
        <v>139.72</v>
      </c>
      <c r="H61" s="666">
        <v>1</v>
      </c>
      <c r="I61" s="653"/>
      <c r="J61" s="653"/>
      <c r="K61" s="666">
        <v>0</v>
      </c>
      <c r="L61" s="653">
        <v>2</v>
      </c>
      <c r="M61" s="654">
        <v>139.72</v>
      </c>
    </row>
    <row r="62" spans="1:13" ht="14.4" customHeight="1" x14ac:dyDescent="0.3">
      <c r="A62" s="649" t="s">
        <v>1946</v>
      </c>
      <c r="B62" s="650" t="s">
        <v>2888</v>
      </c>
      <c r="C62" s="650" t="s">
        <v>2424</v>
      </c>
      <c r="D62" s="650" t="s">
        <v>2306</v>
      </c>
      <c r="E62" s="650" t="s">
        <v>2425</v>
      </c>
      <c r="F62" s="653"/>
      <c r="G62" s="653"/>
      <c r="H62" s="666">
        <v>0</v>
      </c>
      <c r="I62" s="653">
        <v>3</v>
      </c>
      <c r="J62" s="653">
        <v>1159.53</v>
      </c>
      <c r="K62" s="666">
        <v>1</v>
      </c>
      <c r="L62" s="653">
        <v>3</v>
      </c>
      <c r="M62" s="654">
        <v>1159.53</v>
      </c>
    </row>
    <row r="63" spans="1:13" ht="14.4" customHeight="1" x14ac:dyDescent="0.3">
      <c r="A63" s="649" t="s">
        <v>1946</v>
      </c>
      <c r="B63" s="650" t="s">
        <v>1877</v>
      </c>
      <c r="C63" s="650" t="s">
        <v>1102</v>
      </c>
      <c r="D63" s="650" t="s">
        <v>1103</v>
      </c>
      <c r="E63" s="650" t="s">
        <v>1879</v>
      </c>
      <c r="F63" s="653"/>
      <c r="G63" s="653"/>
      <c r="H63" s="666">
        <v>0</v>
      </c>
      <c r="I63" s="653">
        <v>17</v>
      </c>
      <c r="J63" s="653">
        <v>1642.71</v>
      </c>
      <c r="K63" s="666">
        <v>1</v>
      </c>
      <c r="L63" s="653">
        <v>17</v>
      </c>
      <c r="M63" s="654">
        <v>1642.71</v>
      </c>
    </row>
    <row r="64" spans="1:13" ht="14.4" customHeight="1" x14ac:dyDescent="0.3">
      <c r="A64" s="649" t="s">
        <v>1946</v>
      </c>
      <c r="B64" s="650" t="s">
        <v>1877</v>
      </c>
      <c r="C64" s="650" t="s">
        <v>2426</v>
      </c>
      <c r="D64" s="650" t="s">
        <v>2427</v>
      </c>
      <c r="E64" s="650" t="s">
        <v>2428</v>
      </c>
      <c r="F64" s="653">
        <v>5</v>
      </c>
      <c r="G64" s="653">
        <v>483.15</v>
      </c>
      <c r="H64" s="666">
        <v>1</v>
      </c>
      <c r="I64" s="653"/>
      <c r="J64" s="653"/>
      <c r="K64" s="666">
        <v>0</v>
      </c>
      <c r="L64" s="653">
        <v>5</v>
      </c>
      <c r="M64" s="654">
        <v>483.15</v>
      </c>
    </row>
    <row r="65" spans="1:13" ht="14.4" customHeight="1" x14ac:dyDescent="0.3">
      <c r="A65" s="649" t="s">
        <v>1946</v>
      </c>
      <c r="B65" s="650" t="s">
        <v>1880</v>
      </c>
      <c r="C65" s="650" t="s">
        <v>2025</v>
      </c>
      <c r="D65" s="650" t="s">
        <v>2026</v>
      </c>
      <c r="E65" s="650" t="s">
        <v>2027</v>
      </c>
      <c r="F65" s="653"/>
      <c r="G65" s="653"/>
      <c r="H65" s="666">
        <v>0</v>
      </c>
      <c r="I65" s="653">
        <v>7</v>
      </c>
      <c r="J65" s="653">
        <v>229.18</v>
      </c>
      <c r="K65" s="666">
        <v>1</v>
      </c>
      <c r="L65" s="653">
        <v>7</v>
      </c>
      <c r="M65" s="654">
        <v>229.18</v>
      </c>
    </row>
    <row r="66" spans="1:13" ht="14.4" customHeight="1" x14ac:dyDescent="0.3">
      <c r="A66" s="649" t="s">
        <v>1946</v>
      </c>
      <c r="B66" s="650" t="s">
        <v>1880</v>
      </c>
      <c r="C66" s="650" t="s">
        <v>2454</v>
      </c>
      <c r="D66" s="650" t="s">
        <v>2216</v>
      </c>
      <c r="E66" s="650" t="s">
        <v>2455</v>
      </c>
      <c r="F66" s="653">
        <v>1</v>
      </c>
      <c r="G66" s="653">
        <v>0</v>
      </c>
      <c r="H66" s="666"/>
      <c r="I66" s="653"/>
      <c r="J66" s="653"/>
      <c r="K66" s="666"/>
      <c r="L66" s="653">
        <v>1</v>
      </c>
      <c r="M66" s="654">
        <v>0</v>
      </c>
    </row>
    <row r="67" spans="1:13" ht="14.4" customHeight="1" x14ac:dyDescent="0.3">
      <c r="A67" s="649" t="s">
        <v>1946</v>
      </c>
      <c r="B67" s="650" t="s">
        <v>1880</v>
      </c>
      <c r="C67" s="650" t="s">
        <v>2106</v>
      </c>
      <c r="D67" s="650" t="s">
        <v>1130</v>
      </c>
      <c r="E67" s="650" t="s">
        <v>2107</v>
      </c>
      <c r="F67" s="653"/>
      <c r="G67" s="653"/>
      <c r="H67" s="666">
        <v>0</v>
      </c>
      <c r="I67" s="653">
        <v>1</v>
      </c>
      <c r="J67" s="653">
        <v>163.72999999999999</v>
      </c>
      <c r="K67" s="666">
        <v>1</v>
      </c>
      <c r="L67" s="653">
        <v>1</v>
      </c>
      <c r="M67" s="654">
        <v>163.72999999999999</v>
      </c>
    </row>
    <row r="68" spans="1:13" ht="14.4" customHeight="1" x14ac:dyDescent="0.3">
      <c r="A68" s="649" t="s">
        <v>1946</v>
      </c>
      <c r="B68" s="650" t="s">
        <v>1880</v>
      </c>
      <c r="C68" s="650" t="s">
        <v>2456</v>
      </c>
      <c r="D68" s="650" t="s">
        <v>2457</v>
      </c>
      <c r="E68" s="650" t="s">
        <v>2458</v>
      </c>
      <c r="F68" s="653"/>
      <c r="G68" s="653"/>
      <c r="H68" s="666">
        <v>0</v>
      </c>
      <c r="I68" s="653">
        <v>3</v>
      </c>
      <c r="J68" s="653">
        <v>943.02</v>
      </c>
      <c r="K68" s="666">
        <v>1</v>
      </c>
      <c r="L68" s="653">
        <v>3</v>
      </c>
      <c r="M68" s="654">
        <v>943.02</v>
      </c>
    </row>
    <row r="69" spans="1:13" ht="14.4" customHeight="1" x14ac:dyDescent="0.3">
      <c r="A69" s="649" t="s">
        <v>1946</v>
      </c>
      <c r="B69" s="650" t="s">
        <v>1923</v>
      </c>
      <c r="C69" s="650" t="s">
        <v>2396</v>
      </c>
      <c r="D69" s="650" t="s">
        <v>1658</v>
      </c>
      <c r="E69" s="650" t="s">
        <v>2397</v>
      </c>
      <c r="F69" s="653"/>
      <c r="G69" s="653"/>
      <c r="H69" s="666"/>
      <c r="I69" s="653">
        <v>1</v>
      </c>
      <c r="J69" s="653">
        <v>0</v>
      </c>
      <c r="K69" s="666"/>
      <c r="L69" s="653">
        <v>1</v>
      </c>
      <c r="M69" s="654">
        <v>0</v>
      </c>
    </row>
    <row r="70" spans="1:13" ht="14.4" customHeight="1" x14ac:dyDescent="0.3">
      <c r="A70" s="649" t="s">
        <v>1947</v>
      </c>
      <c r="B70" s="650" t="s">
        <v>1829</v>
      </c>
      <c r="C70" s="650" t="s">
        <v>2500</v>
      </c>
      <c r="D70" s="650" t="s">
        <v>1192</v>
      </c>
      <c r="E70" s="650" t="s">
        <v>2501</v>
      </c>
      <c r="F70" s="653"/>
      <c r="G70" s="653"/>
      <c r="H70" s="666"/>
      <c r="I70" s="653">
        <v>6</v>
      </c>
      <c r="J70" s="653">
        <v>0</v>
      </c>
      <c r="K70" s="666"/>
      <c r="L70" s="653">
        <v>6</v>
      </c>
      <c r="M70" s="654">
        <v>0</v>
      </c>
    </row>
    <row r="71" spans="1:13" ht="14.4" customHeight="1" x14ac:dyDescent="0.3">
      <c r="A71" s="649" t="s">
        <v>1947</v>
      </c>
      <c r="B71" s="650" t="s">
        <v>1829</v>
      </c>
      <c r="C71" s="650" t="s">
        <v>1191</v>
      </c>
      <c r="D71" s="650" t="s">
        <v>1192</v>
      </c>
      <c r="E71" s="650" t="s">
        <v>1193</v>
      </c>
      <c r="F71" s="653"/>
      <c r="G71" s="653"/>
      <c r="H71" s="666">
        <v>0</v>
      </c>
      <c r="I71" s="653">
        <v>9</v>
      </c>
      <c r="J71" s="653">
        <v>4220.6399999999994</v>
      </c>
      <c r="K71" s="666">
        <v>1</v>
      </c>
      <c r="L71" s="653">
        <v>9</v>
      </c>
      <c r="M71" s="654">
        <v>4220.6399999999994</v>
      </c>
    </row>
    <row r="72" spans="1:13" ht="14.4" customHeight="1" x14ac:dyDescent="0.3">
      <c r="A72" s="649" t="s">
        <v>1947</v>
      </c>
      <c r="B72" s="650" t="s">
        <v>1829</v>
      </c>
      <c r="C72" s="650" t="s">
        <v>1195</v>
      </c>
      <c r="D72" s="650" t="s">
        <v>1192</v>
      </c>
      <c r="E72" s="650" t="s">
        <v>1196</v>
      </c>
      <c r="F72" s="653"/>
      <c r="G72" s="653"/>
      <c r="H72" s="666">
        <v>0</v>
      </c>
      <c r="I72" s="653">
        <v>58</v>
      </c>
      <c r="J72" s="653">
        <v>36266.82</v>
      </c>
      <c r="K72" s="666">
        <v>1</v>
      </c>
      <c r="L72" s="653">
        <v>58</v>
      </c>
      <c r="M72" s="654">
        <v>36266.82</v>
      </c>
    </row>
    <row r="73" spans="1:13" ht="14.4" customHeight="1" x14ac:dyDescent="0.3">
      <c r="A73" s="649" t="s">
        <v>1947</v>
      </c>
      <c r="B73" s="650" t="s">
        <v>1829</v>
      </c>
      <c r="C73" s="650" t="s">
        <v>1638</v>
      </c>
      <c r="D73" s="650" t="s">
        <v>1192</v>
      </c>
      <c r="E73" s="650" t="s">
        <v>1639</v>
      </c>
      <c r="F73" s="653"/>
      <c r="G73" s="653"/>
      <c r="H73" s="666">
        <v>0</v>
      </c>
      <c r="I73" s="653">
        <v>3</v>
      </c>
      <c r="J73" s="653">
        <v>2813.79</v>
      </c>
      <c r="K73" s="666">
        <v>1</v>
      </c>
      <c r="L73" s="653">
        <v>3</v>
      </c>
      <c r="M73" s="654">
        <v>2813.79</v>
      </c>
    </row>
    <row r="74" spans="1:13" ht="14.4" customHeight="1" x14ac:dyDescent="0.3">
      <c r="A74" s="649" t="s">
        <v>1947</v>
      </c>
      <c r="B74" s="650" t="s">
        <v>1829</v>
      </c>
      <c r="C74" s="650" t="s">
        <v>2074</v>
      </c>
      <c r="D74" s="650" t="s">
        <v>1192</v>
      </c>
      <c r="E74" s="650" t="s">
        <v>2075</v>
      </c>
      <c r="F74" s="653"/>
      <c r="G74" s="653"/>
      <c r="H74" s="666">
        <v>0</v>
      </c>
      <c r="I74" s="653">
        <v>2</v>
      </c>
      <c r="J74" s="653">
        <v>2332.94</v>
      </c>
      <c r="K74" s="666">
        <v>1</v>
      </c>
      <c r="L74" s="653">
        <v>2</v>
      </c>
      <c r="M74" s="654">
        <v>2332.94</v>
      </c>
    </row>
    <row r="75" spans="1:13" ht="14.4" customHeight="1" x14ac:dyDescent="0.3">
      <c r="A75" s="649" t="s">
        <v>1947</v>
      </c>
      <c r="B75" s="650" t="s">
        <v>1834</v>
      </c>
      <c r="C75" s="650" t="s">
        <v>2265</v>
      </c>
      <c r="D75" s="650" t="s">
        <v>2266</v>
      </c>
      <c r="E75" s="650" t="s">
        <v>1185</v>
      </c>
      <c r="F75" s="653"/>
      <c r="G75" s="653"/>
      <c r="H75" s="666">
        <v>0</v>
      </c>
      <c r="I75" s="653">
        <v>1</v>
      </c>
      <c r="J75" s="653">
        <v>60.02</v>
      </c>
      <c r="K75" s="666">
        <v>1</v>
      </c>
      <c r="L75" s="653">
        <v>1</v>
      </c>
      <c r="M75" s="654">
        <v>60.02</v>
      </c>
    </row>
    <row r="76" spans="1:13" ht="14.4" customHeight="1" x14ac:dyDescent="0.3">
      <c r="A76" s="649" t="s">
        <v>1947</v>
      </c>
      <c r="B76" s="650" t="s">
        <v>1854</v>
      </c>
      <c r="C76" s="650" t="s">
        <v>1240</v>
      </c>
      <c r="D76" s="650" t="s">
        <v>1855</v>
      </c>
      <c r="E76" s="650" t="s">
        <v>1856</v>
      </c>
      <c r="F76" s="653"/>
      <c r="G76" s="653"/>
      <c r="H76" s="666">
        <v>0</v>
      </c>
      <c r="I76" s="653">
        <v>10</v>
      </c>
      <c r="J76" s="653">
        <v>2097.9500000000003</v>
      </c>
      <c r="K76" s="666">
        <v>1</v>
      </c>
      <c r="L76" s="653">
        <v>10</v>
      </c>
      <c r="M76" s="654">
        <v>2097.9500000000003</v>
      </c>
    </row>
    <row r="77" spans="1:13" ht="14.4" customHeight="1" x14ac:dyDescent="0.3">
      <c r="A77" s="649" t="s">
        <v>1947</v>
      </c>
      <c r="B77" s="650" t="s">
        <v>1863</v>
      </c>
      <c r="C77" s="650" t="s">
        <v>1309</v>
      </c>
      <c r="D77" s="650" t="s">
        <v>1310</v>
      </c>
      <c r="E77" s="650" t="s">
        <v>1864</v>
      </c>
      <c r="F77" s="653"/>
      <c r="G77" s="653"/>
      <c r="H77" s="666">
        <v>0</v>
      </c>
      <c r="I77" s="653">
        <v>1</v>
      </c>
      <c r="J77" s="653">
        <v>184.22</v>
      </c>
      <c r="K77" s="666">
        <v>1</v>
      </c>
      <c r="L77" s="653">
        <v>1</v>
      </c>
      <c r="M77" s="654">
        <v>184.22</v>
      </c>
    </row>
    <row r="78" spans="1:13" ht="14.4" customHeight="1" x14ac:dyDescent="0.3">
      <c r="A78" s="649" t="s">
        <v>1947</v>
      </c>
      <c r="B78" s="650" t="s">
        <v>1868</v>
      </c>
      <c r="C78" s="650" t="s">
        <v>1323</v>
      </c>
      <c r="D78" s="650" t="s">
        <v>1324</v>
      </c>
      <c r="E78" s="650" t="s">
        <v>1325</v>
      </c>
      <c r="F78" s="653"/>
      <c r="G78" s="653"/>
      <c r="H78" s="666">
        <v>0</v>
      </c>
      <c r="I78" s="653">
        <v>14</v>
      </c>
      <c r="J78" s="653">
        <v>2156.14</v>
      </c>
      <c r="K78" s="666">
        <v>1</v>
      </c>
      <c r="L78" s="653">
        <v>14</v>
      </c>
      <c r="M78" s="654">
        <v>2156.14</v>
      </c>
    </row>
    <row r="79" spans="1:13" ht="14.4" customHeight="1" x14ac:dyDescent="0.3">
      <c r="A79" s="649" t="s">
        <v>1947</v>
      </c>
      <c r="B79" s="650" t="s">
        <v>1871</v>
      </c>
      <c r="C79" s="650" t="s">
        <v>2478</v>
      </c>
      <c r="D79" s="650" t="s">
        <v>1974</v>
      </c>
      <c r="E79" s="650" t="s">
        <v>2479</v>
      </c>
      <c r="F79" s="653">
        <v>3</v>
      </c>
      <c r="G79" s="653">
        <v>0</v>
      </c>
      <c r="H79" s="666"/>
      <c r="I79" s="653"/>
      <c r="J79" s="653"/>
      <c r="K79" s="666"/>
      <c r="L79" s="653">
        <v>3</v>
      </c>
      <c r="M79" s="654">
        <v>0</v>
      </c>
    </row>
    <row r="80" spans="1:13" ht="14.4" customHeight="1" x14ac:dyDescent="0.3">
      <c r="A80" s="649" t="s">
        <v>1947</v>
      </c>
      <c r="B80" s="650" t="s">
        <v>1871</v>
      </c>
      <c r="C80" s="650" t="s">
        <v>1973</v>
      </c>
      <c r="D80" s="650" t="s">
        <v>1974</v>
      </c>
      <c r="E80" s="650" t="s">
        <v>1864</v>
      </c>
      <c r="F80" s="653">
        <v>6</v>
      </c>
      <c r="G80" s="653">
        <v>419.15999999999997</v>
      </c>
      <c r="H80" s="666">
        <v>1</v>
      </c>
      <c r="I80" s="653"/>
      <c r="J80" s="653"/>
      <c r="K80" s="666">
        <v>0</v>
      </c>
      <c r="L80" s="653">
        <v>6</v>
      </c>
      <c r="M80" s="654">
        <v>419.15999999999997</v>
      </c>
    </row>
    <row r="81" spans="1:13" ht="14.4" customHeight="1" x14ac:dyDescent="0.3">
      <c r="A81" s="649" t="s">
        <v>1947</v>
      </c>
      <c r="B81" s="650" t="s">
        <v>1871</v>
      </c>
      <c r="C81" s="650" t="s">
        <v>1313</v>
      </c>
      <c r="D81" s="650" t="s">
        <v>1314</v>
      </c>
      <c r="E81" s="650" t="s">
        <v>1864</v>
      </c>
      <c r="F81" s="653"/>
      <c r="G81" s="653"/>
      <c r="H81" s="666">
        <v>0</v>
      </c>
      <c r="I81" s="653">
        <v>6</v>
      </c>
      <c r="J81" s="653">
        <v>419.15999999999997</v>
      </c>
      <c r="K81" s="666">
        <v>1</v>
      </c>
      <c r="L81" s="653">
        <v>6</v>
      </c>
      <c r="M81" s="654">
        <v>419.15999999999997</v>
      </c>
    </row>
    <row r="82" spans="1:13" ht="14.4" customHeight="1" x14ac:dyDescent="0.3">
      <c r="A82" s="649" t="s">
        <v>1947</v>
      </c>
      <c r="B82" s="650" t="s">
        <v>1877</v>
      </c>
      <c r="C82" s="650" t="s">
        <v>1160</v>
      </c>
      <c r="D82" s="650" t="s">
        <v>1103</v>
      </c>
      <c r="E82" s="650" t="s">
        <v>1878</v>
      </c>
      <c r="F82" s="653"/>
      <c r="G82" s="653"/>
      <c r="H82" s="666">
        <v>0</v>
      </c>
      <c r="I82" s="653">
        <v>8</v>
      </c>
      <c r="J82" s="653">
        <v>386.48</v>
      </c>
      <c r="K82" s="666">
        <v>1</v>
      </c>
      <c r="L82" s="653">
        <v>8</v>
      </c>
      <c r="M82" s="654">
        <v>386.48</v>
      </c>
    </row>
    <row r="83" spans="1:13" ht="14.4" customHeight="1" x14ac:dyDescent="0.3">
      <c r="A83" s="649" t="s">
        <v>1947</v>
      </c>
      <c r="B83" s="650" t="s">
        <v>1877</v>
      </c>
      <c r="C83" s="650" t="s">
        <v>1102</v>
      </c>
      <c r="D83" s="650" t="s">
        <v>1103</v>
      </c>
      <c r="E83" s="650" t="s">
        <v>1879</v>
      </c>
      <c r="F83" s="653"/>
      <c r="G83" s="653"/>
      <c r="H83" s="666">
        <v>0</v>
      </c>
      <c r="I83" s="653">
        <v>2</v>
      </c>
      <c r="J83" s="653">
        <v>193.26</v>
      </c>
      <c r="K83" s="666">
        <v>1</v>
      </c>
      <c r="L83" s="653">
        <v>2</v>
      </c>
      <c r="M83" s="654">
        <v>193.26</v>
      </c>
    </row>
    <row r="84" spans="1:13" ht="14.4" customHeight="1" x14ac:dyDescent="0.3">
      <c r="A84" s="649" t="s">
        <v>1947</v>
      </c>
      <c r="B84" s="650" t="s">
        <v>1877</v>
      </c>
      <c r="C84" s="650" t="s">
        <v>2426</v>
      </c>
      <c r="D84" s="650" t="s">
        <v>2427</v>
      </c>
      <c r="E84" s="650" t="s">
        <v>2428</v>
      </c>
      <c r="F84" s="653">
        <v>2</v>
      </c>
      <c r="G84" s="653">
        <v>193.26</v>
      </c>
      <c r="H84" s="666">
        <v>1</v>
      </c>
      <c r="I84" s="653"/>
      <c r="J84" s="653"/>
      <c r="K84" s="666">
        <v>0</v>
      </c>
      <c r="L84" s="653">
        <v>2</v>
      </c>
      <c r="M84" s="654">
        <v>193.26</v>
      </c>
    </row>
    <row r="85" spans="1:13" ht="14.4" customHeight="1" x14ac:dyDescent="0.3">
      <c r="A85" s="649" t="s">
        <v>1948</v>
      </c>
      <c r="B85" s="650" t="s">
        <v>1829</v>
      </c>
      <c r="C85" s="650" t="s">
        <v>1191</v>
      </c>
      <c r="D85" s="650" t="s">
        <v>1192</v>
      </c>
      <c r="E85" s="650" t="s">
        <v>1193</v>
      </c>
      <c r="F85" s="653"/>
      <c r="G85" s="653"/>
      <c r="H85" s="666">
        <v>0</v>
      </c>
      <c r="I85" s="653">
        <v>1</v>
      </c>
      <c r="J85" s="653">
        <v>468.96</v>
      </c>
      <c r="K85" s="666">
        <v>1</v>
      </c>
      <c r="L85" s="653">
        <v>1</v>
      </c>
      <c r="M85" s="654">
        <v>468.96</v>
      </c>
    </row>
    <row r="86" spans="1:13" ht="14.4" customHeight="1" x14ac:dyDescent="0.3">
      <c r="A86" s="649" t="s">
        <v>1948</v>
      </c>
      <c r="B86" s="650" t="s">
        <v>1829</v>
      </c>
      <c r="C86" s="650" t="s">
        <v>1195</v>
      </c>
      <c r="D86" s="650" t="s">
        <v>1192</v>
      </c>
      <c r="E86" s="650" t="s">
        <v>1196</v>
      </c>
      <c r="F86" s="653"/>
      <c r="G86" s="653"/>
      <c r="H86" s="666">
        <v>0</v>
      </c>
      <c r="I86" s="653">
        <v>29</v>
      </c>
      <c r="J86" s="653">
        <v>18133.409999999996</v>
      </c>
      <c r="K86" s="666">
        <v>1</v>
      </c>
      <c r="L86" s="653">
        <v>29</v>
      </c>
      <c r="M86" s="654">
        <v>18133.409999999996</v>
      </c>
    </row>
    <row r="87" spans="1:13" ht="14.4" customHeight="1" x14ac:dyDescent="0.3">
      <c r="A87" s="649" t="s">
        <v>1948</v>
      </c>
      <c r="B87" s="650" t="s">
        <v>1829</v>
      </c>
      <c r="C87" s="650" t="s">
        <v>1638</v>
      </c>
      <c r="D87" s="650" t="s">
        <v>1192</v>
      </c>
      <c r="E87" s="650" t="s">
        <v>1639</v>
      </c>
      <c r="F87" s="653"/>
      <c r="G87" s="653"/>
      <c r="H87" s="666">
        <v>0</v>
      </c>
      <c r="I87" s="653">
        <v>6</v>
      </c>
      <c r="J87" s="653">
        <v>5627.58</v>
      </c>
      <c r="K87" s="666">
        <v>1</v>
      </c>
      <c r="L87" s="653">
        <v>6</v>
      </c>
      <c r="M87" s="654">
        <v>5627.58</v>
      </c>
    </row>
    <row r="88" spans="1:13" ht="14.4" customHeight="1" x14ac:dyDescent="0.3">
      <c r="A88" s="649" t="s">
        <v>1948</v>
      </c>
      <c r="B88" s="650" t="s">
        <v>1854</v>
      </c>
      <c r="C88" s="650" t="s">
        <v>1268</v>
      </c>
      <c r="D88" s="650" t="s">
        <v>1859</v>
      </c>
      <c r="E88" s="650" t="s">
        <v>1860</v>
      </c>
      <c r="F88" s="653"/>
      <c r="G88" s="653"/>
      <c r="H88" s="666">
        <v>0</v>
      </c>
      <c r="I88" s="653">
        <v>1</v>
      </c>
      <c r="J88" s="653">
        <v>333.31</v>
      </c>
      <c r="K88" s="666">
        <v>1</v>
      </c>
      <c r="L88" s="653">
        <v>1</v>
      </c>
      <c r="M88" s="654">
        <v>333.31</v>
      </c>
    </row>
    <row r="89" spans="1:13" ht="14.4" customHeight="1" x14ac:dyDescent="0.3">
      <c r="A89" s="649" t="s">
        <v>1948</v>
      </c>
      <c r="B89" s="650" t="s">
        <v>1863</v>
      </c>
      <c r="C89" s="650" t="s">
        <v>1309</v>
      </c>
      <c r="D89" s="650" t="s">
        <v>1310</v>
      </c>
      <c r="E89" s="650" t="s">
        <v>1864</v>
      </c>
      <c r="F89" s="653"/>
      <c r="G89" s="653"/>
      <c r="H89" s="666">
        <v>0</v>
      </c>
      <c r="I89" s="653">
        <v>1</v>
      </c>
      <c r="J89" s="653">
        <v>184.22</v>
      </c>
      <c r="K89" s="666">
        <v>1</v>
      </c>
      <c r="L89" s="653">
        <v>1</v>
      </c>
      <c r="M89" s="654">
        <v>184.22</v>
      </c>
    </row>
    <row r="90" spans="1:13" ht="14.4" customHeight="1" x14ac:dyDescent="0.3">
      <c r="A90" s="649" t="s">
        <v>1948</v>
      </c>
      <c r="B90" s="650" t="s">
        <v>1868</v>
      </c>
      <c r="C90" s="650" t="s">
        <v>1323</v>
      </c>
      <c r="D90" s="650" t="s">
        <v>1324</v>
      </c>
      <c r="E90" s="650" t="s">
        <v>1325</v>
      </c>
      <c r="F90" s="653"/>
      <c r="G90" s="653"/>
      <c r="H90" s="666">
        <v>0</v>
      </c>
      <c r="I90" s="653">
        <v>24</v>
      </c>
      <c r="J90" s="653">
        <v>3696.24</v>
      </c>
      <c r="K90" s="666">
        <v>1</v>
      </c>
      <c r="L90" s="653">
        <v>24</v>
      </c>
      <c r="M90" s="654">
        <v>3696.24</v>
      </c>
    </row>
    <row r="91" spans="1:13" ht="14.4" customHeight="1" x14ac:dyDescent="0.3">
      <c r="A91" s="649" t="s">
        <v>1948</v>
      </c>
      <c r="B91" s="650" t="s">
        <v>1868</v>
      </c>
      <c r="C91" s="650" t="s">
        <v>2259</v>
      </c>
      <c r="D91" s="650" t="s">
        <v>1324</v>
      </c>
      <c r="E91" s="650" t="s">
        <v>1325</v>
      </c>
      <c r="F91" s="653">
        <v>2</v>
      </c>
      <c r="G91" s="653">
        <v>308.02</v>
      </c>
      <c r="H91" s="666">
        <v>1</v>
      </c>
      <c r="I91" s="653"/>
      <c r="J91" s="653"/>
      <c r="K91" s="666">
        <v>0</v>
      </c>
      <c r="L91" s="653">
        <v>2</v>
      </c>
      <c r="M91" s="654">
        <v>308.02</v>
      </c>
    </row>
    <row r="92" spans="1:13" ht="14.4" customHeight="1" x14ac:dyDescent="0.3">
      <c r="A92" s="649" t="s">
        <v>1948</v>
      </c>
      <c r="B92" s="650" t="s">
        <v>1908</v>
      </c>
      <c r="C92" s="650" t="s">
        <v>2536</v>
      </c>
      <c r="D92" s="650" t="s">
        <v>2537</v>
      </c>
      <c r="E92" s="650" t="s">
        <v>2538</v>
      </c>
      <c r="F92" s="653"/>
      <c r="G92" s="653"/>
      <c r="H92" s="666">
        <v>0</v>
      </c>
      <c r="I92" s="653">
        <v>5</v>
      </c>
      <c r="J92" s="653">
        <v>349.3</v>
      </c>
      <c r="K92" s="666">
        <v>1</v>
      </c>
      <c r="L92" s="653">
        <v>5</v>
      </c>
      <c r="M92" s="654">
        <v>349.3</v>
      </c>
    </row>
    <row r="93" spans="1:13" ht="14.4" customHeight="1" x14ac:dyDescent="0.3">
      <c r="A93" s="649" t="s">
        <v>1948</v>
      </c>
      <c r="B93" s="650" t="s">
        <v>1871</v>
      </c>
      <c r="C93" s="650" t="s">
        <v>1313</v>
      </c>
      <c r="D93" s="650" t="s">
        <v>1314</v>
      </c>
      <c r="E93" s="650" t="s">
        <v>1864</v>
      </c>
      <c r="F93" s="653"/>
      <c r="G93" s="653"/>
      <c r="H93" s="666">
        <v>0</v>
      </c>
      <c r="I93" s="653">
        <v>8</v>
      </c>
      <c r="J93" s="653">
        <v>558.88</v>
      </c>
      <c r="K93" s="666">
        <v>1</v>
      </c>
      <c r="L93" s="653">
        <v>8</v>
      </c>
      <c r="M93" s="654">
        <v>558.88</v>
      </c>
    </row>
    <row r="94" spans="1:13" ht="14.4" customHeight="1" x14ac:dyDescent="0.3">
      <c r="A94" s="649" t="s">
        <v>1948</v>
      </c>
      <c r="B94" s="650" t="s">
        <v>1877</v>
      </c>
      <c r="C94" s="650" t="s">
        <v>1160</v>
      </c>
      <c r="D94" s="650" t="s">
        <v>1103</v>
      </c>
      <c r="E94" s="650" t="s">
        <v>1878</v>
      </c>
      <c r="F94" s="653"/>
      <c r="G94" s="653"/>
      <c r="H94" s="666">
        <v>0</v>
      </c>
      <c r="I94" s="653">
        <v>5</v>
      </c>
      <c r="J94" s="653">
        <v>241.55</v>
      </c>
      <c r="K94" s="666">
        <v>1</v>
      </c>
      <c r="L94" s="653">
        <v>5</v>
      </c>
      <c r="M94" s="654">
        <v>241.55</v>
      </c>
    </row>
    <row r="95" spans="1:13" ht="14.4" customHeight="1" x14ac:dyDescent="0.3">
      <c r="A95" s="649" t="s">
        <v>1948</v>
      </c>
      <c r="B95" s="650" t="s">
        <v>1877</v>
      </c>
      <c r="C95" s="650" t="s">
        <v>1102</v>
      </c>
      <c r="D95" s="650" t="s">
        <v>1103</v>
      </c>
      <c r="E95" s="650" t="s">
        <v>1879</v>
      </c>
      <c r="F95" s="653"/>
      <c r="G95" s="653"/>
      <c r="H95" s="666">
        <v>0</v>
      </c>
      <c r="I95" s="653">
        <v>4</v>
      </c>
      <c r="J95" s="653">
        <v>386.52</v>
      </c>
      <c r="K95" s="666">
        <v>1</v>
      </c>
      <c r="L95" s="653">
        <v>4</v>
      </c>
      <c r="M95" s="654">
        <v>386.52</v>
      </c>
    </row>
    <row r="96" spans="1:13" ht="14.4" customHeight="1" x14ac:dyDescent="0.3">
      <c r="A96" s="649" t="s">
        <v>1948</v>
      </c>
      <c r="B96" s="650" t="s">
        <v>1880</v>
      </c>
      <c r="C96" s="650" t="s">
        <v>2028</v>
      </c>
      <c r="D96" s="650" t="s">
        <v>1130</v>
      </c>
      <c r="E96" s="650" t="s">
        <v>2024</v>
      </c>
      <c r="F96" s="653"/>
      <c r="G96" s="653"/>
      <c r="H96" s="666">
        <v>0</v>
      </c>
      <c r="I96" s="653">
        <v>4</v>
      </c>
      <c r="J96" s="653">
        <v>392.92</v>
      </c>
      <c r="K96" s="666">
        <v>1</v>
      </c>
      <c r="L96" s="653">
        <v>4</v>
      </c>
      <c r="M96" s="654">
        <v>392.92</v>
      </c>
    </row>
    <row r="97" spans="1:13" ht="14.4" customHeight="1" x14ac:dyDescent="0.3">
      <c r="A97" s="649" t="s">
        <v>1949</v>
      </c>
      <c r="B97" s="650" t="s">
        <v>1829</v>
      </c>
      <c r="C97" s="650" t="s">
        <v>1195</v>
      </c>
      <c r="D97" s="650" t="s">
        <v>1192</v>
      </c>
      <c r="E97" s="650" t="s">
        <v>1196</v>
      </c>
      <c r="F97" s="653"/>
      <c r="G97" s="653"/>
      <c r="H97" s="666">
        <v>0</v>
      </c>
      <c r="I97" s="653">
        <v>1</v>
      </c>
      <c r="J97" s="653">
        <v>625.29</v>
      </c>
      <c r="K97" s="666">
        <v>1</v>
      </c>
      <c r="L97" s="653">
        <v>1</v>
      </c>
      <c r="M97" s="654">
        <v>625.29</v>
      </c>
    </row>
    <row r="98" spans="1:13" ht="14.4" customHeight="1" x14ac:dyDescent="0.3">
      <c r="A98" s="649" t="s">
        <v>1950</v>
      </c>
      <c r="B98" s="650" t="s">
        <v>1829</v>
      </c>
      <c r="C98" s="650" t="s">
        <v>1195</v>
      </c>
      <c r="D98" s="650" t="s">
        <v>1192</v>
      </c>
      <c r="E98" s="650" t="s">
        <v>1196</v>
      </c>
      <c r="F98" s="653"/>
      <c r="G98" s="653"/>
      <c r="H98" s="666">
        <v>0</v>
      </c>
      <c r="I98" s="653">
        <v>26</v>
      </c>
      <c r="J98" s="653">
        <v>16257.539999999999</v>
      </c>
      <c r="K98" s="666">
        <v>1</v>
      </c>
      <c r="L98" s="653">
        <v>26</v>
      </c>
      <c r="M98" s="654">
        <v>16257.539999999999</v>
      </c>
    </row>
    <row r="99" spans="1:13" ht="14.4" customHeight="1" x14ac:dyDescent="0.3">
      <c r="A99" s="649" t="s">
        <v>1950</v>
      </c>
      <c r="B99" s="650" t="s">
        <v>1829</v>
      </c>
      <c r="C99" s="650" t="s">
        <v>1638</v>
      </c>
      <c r="D99" s="650" t="s">
        <v>1192</v>
      </c>
      <c r="E99" s="650" t="s">
        <v>1639</v>
      </c>
      <c r="F99" s="653"/>
      <c r="G99" s="653"/>
      <c r="H99" s="666">
        <v>0</v>
      </c>
      <c r="I99" s="653">
        <v>13</v>
      </c>
      <c r="J99" s="653">
        <v>12193.09</v>
      </c>
      <c r="K99" s="666">
        <v>1</v>
      </c>
      <c r="L99" s="653">
        <v>13</v>
      </c>
      <c r="M99" s="654">
        <v>12193.09</v>
      </c>
    </row>
    <row r="100" spans="1:13" ht="14.4" customHeight="1" x14ac:dyDescent="0.3">
      <c r="A100" s="649" t="s">
        <v>1950</v>
      </c>
      <c r="B100" s="650" t="s">
        <v>1854</v>
      </c>
      <c r="C100" s="650" t="s">
        <v>1240</v>
      </c>
      <c r="D100" s="650" t="s">
        <v>1855</v>
      </c>
      <c r="E100" s="650" t="s">
        <v>1856</v>
      </c>
      <c r="F100" s="653"/>
      <c r="G100" s="653"/>
      <c r="H100" s="666">
        <v>0</v>
      </c>
      <c r="I100" s="653">
        <v>1</v>
      </c>
      <c r="J100" s="653">
        <v>333.31</v>
      </c>
      <c r="K100" s="666">
        <v>1</v>
      </c>
      <c r="L100" s="653">
        <v>1</v>
      </c>
      <c r="M100" s="654">
        <v>333.31</v>
      </c>
    </row>
    <row r="101" spans="1:13" ht="14.4" customHeight="1" x14ac:dyDescent="0.3">
      <c r="A101" s="649" t="s">
        <v>1950</v>
      </c>
      <c r="B101" s="650" t="s">
        <v>1877</v>
      </c>
      <c r="C101" s="650" t="s">
        <v>1102</v>
      </c>
      <c r="D101" s="650" t="s">
        <v>1103</v>
      </c>
      <c r="E101" s="650" t="s">
        <v>1879</v>
      </c>
      <c r="F101" s="653"/>
      <c r="G101" s="653"/>
      <c r="H101" s="666">
        <v>0</v>
      </c>
      <c r="I101" s="653">
        <v>6</v>
      </c>
      <c r="J101" s="653">
        <v>579.78</v>
      </c>
      <c r="K101" s="666">
        <v>1</v>
      </c>
      <c r="L101" s="653">
        <v>6</v>
      </c>
      <c r="M101" s="654">
        <v>579.78</v>
      </c>
    </row>
    <row r="102" spans="1:13" ht="14.4" customHeight="1" x14ac:dyDescent="0.3">
      <c r="A102" s="649" t="s">
        <v>1950</v>
      </c>
      <c r="B102" s="650" t="s">
        <v>1877</v>
      </c>
      <c r="C102" s="650" t="s">
        <v>2564</v>
      </c>
      <c r="D102" s="650" t="s">
        <v>1103</v>
      </c>
      <c r="E102" s="650" t="s">
        <v>2565</v>
      </c>
      <c r="F102" s="653"/>
      <c r="G102" s="653"/>
      <c r="H102" s="666">
        <v>0</v>
      </c>
      <c r="I102" s="653">
        <v>3</v>
      </c>
      <c r="J102" s="653">
        <v>579.78</v>
      </c>
      <c r="K102" s="666">
        <v>1</v>
      </c>
      <c r="L102" s="653">
        <v>3</v>
      </c>
      <c r="M102" s="654">
        <v>579.78</v>
      </c>
    </row>
    <row r="103" spans="1:13" ht="14.4" customHeight="1" x14ac:dyDescent="0.3">
      <c r="A103" s="649" t="s">
        <v>1951</v>
      </c>
      <c r="B103" s="650" t="s">
        <v>1829</v>
      </c>
      <c r="C103" s="650" t="s">
        <v>1195</v>
      </c>
      <c r="D103" s="650" t="s">
        <v>1192</v>
      </c>
      <c r="E103" s="650" t="s">
        <v>1196</v>
      </c>
      <c r="F103" s="653"/>
      <c r="G103" s="653"/>
      <c r="H103" s="666">
        <v>0</v>
      </c>
      <c r="I103" s="653">
        <v>39</v>
      </c>
      <c r="J103" s="653">
        <v>24386.309999999998</v>
      </c>
      <c r="K103" s="666">
        <v>1</v>
      </c>
      <c r="L103" s="653">
        <v>39</v>
      </c>
      <c r="M103" s="654">
        <v>24386.309999999998</v>
      </c>
    </row>
    <row r="104" spans="1:13" ht="14.4" customHeight="1" x14ac:dyDescent="0.3">
      <c r="A104" s="649" t="s">
        <v>1951</v>
      </c>
      <c r="B104" s="650" t="s">
        <v>1829</v>
      </c>
      <c r="C104" s="650" t="s">
        <v>1638</v>
      </c>
      <c r="D104" s="650" t="s">
        <v>1192</v>
      </c>
      <c r="E104" s="650" t="s">
        <v>1639</v>
      </c>
      <c r="F104" s="653"/>
      <c r="G104" s="653"/>
      <c r="H104" s="666">
        <v>0</v>
      </c>
      <c r="I104" s="653">
        <v>1</v>
      </c>
      <c r="J104" s="653">
        <v>937.93</v>
      </c>
      <c r="K104" s="666">
        <v>1</v>
      </c>
      <c r="L104" s="653">
        <v>1</v>
      </c>
      <c r="M104" s="654">
        <v>937.93</v>
      </c>
    </row>
    <row r="105" spans="1:13" ht="14.4" customHeight="1" x14ac:dyDescent="0.3">
      <c r="A105" s="649" t="s">
        <v>1951</v>
      </c>
      <c r="B105" s="650" t="s">
        <v>1854</v>
      </c>
      <c r="C105" s="650" t="s">
        <v>2575</v>
      </c>
      <c r="D105" s="650" t="s">
        <v>2205</v>
      </c>
      <c r="E105" s="650" t="s">
        <v>1856</v>
      </c>
      <c r="F105" s="653">
        <v>1</v>
      </c>
      <c r="G105" s="653">
        <v>156.86000000000001</v>
      </c>
      <c r="H105" s="666">
        <v>1</v>
      </c>
      <c r="I105" s="653"/>
      <c r="J105" s="653"/>
      <c r="K105" s="666">
        <v>0</v>
      </c>
      <c r="L105" s="653">
        <v>1</v>
      </c>
      <c r="M105" s="654">
        <v>156.86000000000001</v>
      </c>
    </row>
    <row r="106" spans="1:13" ht="14.4" customHeight="1" x14ac:dyDescent="0.3">
      <c r="A106" s="649" t="s">
        <v>1951</v>
      </c>
      <c r="B106" s="650" t="s">
        <v>1854</v>
      </c>
      <c r="C106" s="650" t="s">
        <v>2576</v>
      </c>
      <c r="D106" s="650" t="s">
        <v>1855</v>
      </c>
      <c r="E106" s="650" t="s">
        <v>2577</v>
      </c>
      <c r="F106" s="653">
        <v>1</v>
      </c>
      <c r="G106" s="653">
        <v>0</v>
      </c>
      <c r="H106" s="666"/>
      <c r="I106" s="653"/>
      <c r="J106" s="653"/>
      <c r="K106" s="666"/>
      <c r="L106" s="653">
        <v>1</v>
      </c>
      <c r="M106" s="654">
        <v>0</v>
      </c>
    </row>
    <row r="107" spans="1:13" ht="14.4" customHeight="1" x14ac:dyDescent="0.3">
      <c r="A107" s="649" t="s">
        <v>1951</v>
      </c>
      <c r="B107" s="650" t="s">
        <v>1854</v>
      </c>
      <c r="C107" s="650" t="s">
        <v>1240</v>
      </c>
      <c r="D107" s="650" t="s">
        <v>1855</v>
      </c>
      <c r="E107" s="650" t="s">
        <v>1856</v>
      </c>
      <c r="F107" s="653"/>
      <c r="G107" s="653"/>
      <c r="H107" s="666">
        <v>0</v>
      </c>
      <c r="I107" s="653">
        <v>3</v>
      </c>
      <c r="J107" s="653">
        <v>823.48</v>
      </c>
      <c r="K107" s="666">
        <v>1</v>
      </c>
      <c r="L107" s="653">
        <v>3</v>
      </c>
      <c r="M107" s="654">
        <v>823.48</v>
      </c>
    </row>
    <row r="108" spans="1:13" ht="14.4" customHeight="1" x14ac:dyDescent="0.3">
      <c r="A108" s="649" t="s">
        <v>1951</v>
      </c>
      <c r="B108" s="650" t="s">
        <v>1868</v>
      </c>
      <c r="C108" s="650" t="s">
        <v>1323</v>
      </c>
      <c r="D108" s="650" t="s">
        <v>1324</v>
      </c>
      <c r="E108" s="650" t="s">
        <v>1325</v>
      </c>
      <c r="F108" s="653"/>
      <c r="G108" s="653"/>
      <c r="H108" s="666">
        <v>0</v>
      </c>
      <c r="I108" s="653">
        <v>5</v>
      </c>
      <c r="J108" s="653">
        <v>770.05</v>
      </c>
      <c r="K108" s="666">
        <v>1</v>
      </c>
      <c r="L108" s="653">
        <v>5</v>
      </c>
      <c r="M108" s="654">
        <v>770.05</v>
      </c>
    </row>
    <row r="109" spans="1:13" ht="14.4" customHeight="1" x14ac:dyDescent="0.3">
      <c r="A109" s="649" t="s">
        <v>1951</v>
      </c>
      <c r="B109" s="650" t="s">
        <v>1877</v>
      </c>
      <c r="C109" s="650" t="s">
        <v>1160</v>
      </c>
      <c r="D109" s="650" t="s">
        <v>1103</v>
      </c>
      <c r="E109" s="650" t="s">
        <v>1878</v>
      </c>
      <c r="F109" s="653"/>
      <c r="G109" s="653"/>
      <c r="H109" s="666">
        <v>0</v>
      </c>
      <c r="I109" s="653">
        <v>2</v>
      </c>
      <c r="J109" s="653">
        <v>96.62</v>
      </c>
      <c r="K109" s="666">
        <v>1</v>
      </c>
      <c r="L109" s="653">
        <v>2</v>
      </c>
      <c r="M109" s="654">
        <v>96.62</v>
      </c>
    </row>
    <row r="110" spans="1:13" ht="14.4" customHeight="1" x14ac:dyDescent="0.3">
      <c r="A110" s="649" t="s">
        <v>1951</v>
      </c>
      <c r="B110" s="650" t="s">
        <v>1877</v>
      </c>
      <c r="C110" s="650" t="s">
        <v>1102</v>
      </c>
      <c r="D110" s="650" t="s">
        <v>1103</v>
      </c>
      <c r="E110" s="650" t="s">
        <v>1879</v>
      </c>
      <c r="F110" s="653"/>
      <c r="G110" s="653"/>
      <c r="H110" s="666">
        <v>0</v>
      </c>
      <c r="I110" s="653">
        <v>13</v>
      </c>
      <c r="J110" s="653">
        <v>1256.1899999999998</v>
      </c>
      <c r="K110" s="666">
        <v>1</v>
      </c>
      <c r="L110" s="653">
        <v>13</v>
      </c>
      <c r="M110" s="654">
        <v>1256.1899999999998</v>
      </c>
    </row>
    <row r="111" spans="1:13" ht="14.4" customHeight="1" x14ac:dyDescent="0.3">
      <c r="A111" s="649" t="s">
        <v>1951</v>
      </c>
      <c r="B111" s="650" t="s">
        <v>1877</v>
      </c>
      <c r="C111" s="650" t="s">
        <v>2426</v>
      </c>
      <c r="D111" s="650" t="s">
        <v>2427</v>
      </c>
      <c r="E111" s="650" t="s">
        <v>2428</v>
      </c>
      <c r="F111" s="653">
        <v>1</v>
      </c>
      <c r="G111" s="653">
        <v>96.63</v>
      </c>
      <c r="H111" s="666">
        <v>1</v>
      </c>
      <c r="I111" s="653"/>
      <c r="J111" s="653"/>
      <c r="K111" s="666">
        <v>0</v>
      </c>
      <c r="L111" s="653">
        <v>1</v>
      </c>
      <c r="M111" s="654">
        <v>96.63</v>
      </c>
    </row>
    <row r="112" spans="1:13" ht="14.4" customHeight="1" x14ac:dyDescent="0.3">
      <c r="A112" s="649" t="s">
        <v>1951</v>
      </c>
      <c r="B112" s="650" t="s">
        <v>1880</v>
      </c>
      <c r="C112" s="650" t="s">
        <v>2611</v>
      </c>
      <c r="D112" s="650" t="s">
        <v>2023</v>
      </c>
      <c r="E112" s="650" t="s">
        <v>1881</v>
      </c>
      <c r="F112" s="653">
        <v>1</v>
      </c>
      <c r="G112" s="653">
        <v>32.74</v>
      </c>
      <c r="H112" s="666">
        <v>1</v>
      </c>
      <c r="I112" s="653"/>
      <c r="J112" s="653"/>
      <c r="K112" s="666">
        <v>0</v>
      </c>
      <c r="L112" s="653">
        <v>1</v>
      </c>
      <c r="M112" s="654">
        <v>32.74</v>
      </c>
    </row>
    <row r="113" spans="1:13" ht="14.4" customHeight="1" x14ac:dyDescent="0.3">
      <c r="A113" s="649" t="s">
        <v>1951</v>
      </c>
      <c r="B113" s="650" t="s">
        <v>1880</v>
      </c>
      <c r="C113" s="650" t="s">
        <v>2028</v>
      </c>
      <c r="D113" s="650" t="s">
        <v>1130</v>
      </c>
      <c r="E113" s="650" t="s">
        <v>2024</v>
      </c>
      <c r="F113" s="653"/>
      <c r="G113" s="653"/>
      <c r="H113" s="666">
        <v>0</v>
      </c>
      <c r="I113" s="653">
        <v>1</v>
      </c>
      <c r="J113" s="653">
        <v>98.23</v>
      </c>
      <c r="K113" s="666">
        <v>1</v>
      </c>
      <c r="L113" s="653">
        <v>1</v>
      </c>
      <c r="M113" s="654">
        <v>98.23</v>
      </c>
    </row>
    <row r="114" spans="1:13" ht="14.4" customHeight="1" x14ac:dyDescent="0.3">
      <c r="A114" s="649" t="s">
        <v>1952</v>
      </c>
      <c r="B114" s="650" t="s">
        <v>1829</v>
      </c>
      <c r="C114" s="650" t="s">
        <v>2500</v>
      </c>
      <c r="D114" s="650" t="s">
        <v>1192</v>
      </c>
      <c r="E114" s="650" t="s">
        <v>2501</v>
      </c>
      <c r="F114" s="653"/>
      <c r="G114" s="653"/>
      <c r="H114" s="666"/>
      <c r="I114" s="653">
        <v>2</v>
      </c>
      <c r="J114" s="653">
        <v>0</v>
      </c>
      <c r="K114" s="666"/>
      <c r="L114" s="653">
        <v>2</v>
      </c>
      <c r="M114" s="654">
        <v>0</v>
      </c>
    </row>
    <row r="115" spans="1:13" ht="14.4" customHeight="1" x14ac:dyDescent="0.3">
      <c r="A115" s="649" t="s">
        <v>1952</v>
      </c>
      <c r="B115" s="650" t="s">
        <v>1829</v>
      </c>
      <c r="C115" s="650" t="s">
        <v>1195</v>
      </c>
      <c r="D115" s="650" t="s">
        <v>1192</v>
      </c>
      <c r="E115" s="650" t="s">
        <v>1196</v>
      </c>
      <c r="F115" s="653"/>
      <c r="G115" s="653"/>
      <c r="H115" s="666">
        <v>0</v>
      </c>
      <c r="I115" s="653">
        <v>85</v>
      </c>
      <c r="J115" s="653">
        <v>53149.650000000023</v>
      </c>
      <c r="K115" s="666">
        <v>1</v>
      </c>
      <c r="L115" s="653">
        <v>85</v>
      </c>
      <c r="M115" s="654">
        <v>53149.650000000023</v>
      </c>
    </row>
    <row r="116" spans="1:13" ht="14.4" customHeight="1" x14ac:dyDescent="0.3">
      <c r="A116" s="649" t="s">
        <v>1952</v>
      </c>
      <c r="B116" s="650" t="s">
        <v>1829</v>
      </c>
      <c r="C116" s="650" t="s">
        <v>1638</v>
      </c>
      <c r="D116" s="650" t="s">
        <v>1192</v>
      </c>
      <c r="E116" s="650" t="s">
        <v>1639</v>
      </c>
      <c r="F116" s="653"/>
      <c r="G116" s="653"/>
      <c r="H116" s="666">
        <v>0</v>
      </c>
      <c r="I116" s="653">
        <v>9</v>
      </c>
      <c r="J116" s="653">
        <v>8441.3700000000008</v>
      </c>
      <c r="K116" s="666">
        <v>1</v>
      </c>
      <c r="L116" s="653">
        <v>9</v>
      </c>
      <c r="M116" s="654">
        <v>8441.3700000000008</v>
      </c>
    </row>
    <row r="117" spans="1:13" ht="14.4" customHeight="1" x14ac:dyDescent="0.3">
      <c r="A117" s="649" t="s">
        <v>1952</v>
      </c>
      <c r="B117" s="650" t="s">
        <v>1829</v>
      </c>
      <c r="C117" s="650" t="s">
        <v>2074</v>
      </c>
      <c r="D117" s="650" t="s">
        <v>1192</v>
      </c>
      <c r="E117" s="650" t="s">
        <v>2075</v>
      </c>
      <c r="F117" s="653"/>
      <c r="G117" s="653"/>
      <c r="H117" s="666">
        <v>0</v>
      </c>
      <c r="I117" s="653">
        <v>3</v>
      </c>
      <c r="J117" s="653">
        <v>3499.41</v>
      </c>
      <c r="K117" s="666">
        <v>1</v>
      </c>
      <c r="L117" s="653">
        <v>3</v>
      </c>
      <c r="M117" s="654">
        <v>3499.41</v>
      </c>
    </row>
    <row r="118" spans="1:13" ht="14.4" customHeight="1" x14ac:dyDescent="0.3">
      <c r="A118" s="649" t="s">
        <v>1952</v>
      </c>
      <c r="B118" s="650" t="s">
        <v>1829</v>
      </c>
      <c r="C118" s="650" t="s">
        <v>2634</v>
      </c>
      <c r="D118" s="650" t="s">
        <v>1192</v>
      </c>
      <c r="E118" s="650" t="s">
        <v>1996</v>
      </c>
      <c r="F118" s="653"/>
      <c r="G118" s="653"/>
      <c r="H118" s="666">
        <v>0</v>
      </c>
      <c r="I118" s="653">
        <v>1</v>
      </c>
      <c r="J118" s="653">
        <v>1458.07</v>
      </c>
      <c r="K118" s="666">
        <v>1</v>
      </c>
      <c r="L118" s="653">
        <v>1</v>
      </c>
      <c r="M118" s="654">
        <v>1458.07</v>
      </c>
    </row>
    <row r="119" spans="1:13" ht="14.4" customHeight="1" x14ac:dyDescent="0.3">
      <c r="A119" s="649" t="s">
        <v>1952</v>
      </c>
      <c r="B119" s="650" t="s">
        <v>1854</v>
      </c>
      <c r="C119" s="650" t="s">
        <v>1240</v>
      </c>
      <c r="D119" s="650" t="s">
        <v>1855</v>
      </c>
      <c r="E119" s="650" t="s">
        <v>1856</v>
      </c>
      <c r="F119" s="653"/>
      <c r="G119" s="653"/>
      <c r="H119" s="666">
        <v>0</v>
      </c>
      <c r="I119" s="653">
        <v>1</v>
      </c>
      <c r="J119" s="653">
        <v>156.86000000000001</v>
      </c>
      <c r="K119" s="666">
        <v>1</v>
      </c>
      <c r="L119" s="653">
        <v>1</v>
      </c>
      <c r="M119" s="654">
        <v>156.86000000000001</v>
      </c>
    </row>
    <row r="120" spans="1:13" ht="14.4" customHeight="1" x14ac:dyDescent="0.3">
      <c r="A120" s="649" t="s">
        <v>1952</v>
      </c>
      <c r="B120" s="650" t="s">
        <v>1854</v>
      </c>
      <c r="C120" s="650" t="s">
        <v>1268</v>
      </c>
      <c r="D120" s="650" t="s">
        <v>1859</v>
      </c>
      <c r="E120" s="650" t="s">
        <v>1860</v>
      </c>
      <c r="F120" s="653"/>
      <c r="G120" s="653"/>
      <c r="H120" s="666">
        <v>0</v>
      </c>
      <c r="I120" s="653">
        <v>3</v>
      </c>
      <c r="J120" s="653">
        <v>454.83000000000004</v>
      </c>
      <c r="K120" s="666">
        <v>1</v>
      </c>
      <c r="L120" s="653">
        <v>3</v>
      </c>
      <c r="M120" s="654">
        <v>454.83000000000004</v>
      </c>
    </row>
    <row r="121" spans="1:13" ht="14.4" customHeight="1" x14ac:dyDescent="0.3">
      <c r="A121" s="649" t="s">
        <v>1952</v>
      </c>
      <c r="B121" s="650" t="s">
        <v>1854</v>
      </c>
      <c r="C121" s="650" t="s">
        <v>2128</v>
      </c>
      <c r="D121" s="650" t="s">
        <v>1855</v>
      </c>
      <c r="E121" s="650" t="s">
        <v>1856</v>
      </c>
      <c r="F121" s="653">
        <v>2</v>
      </c>
      <c r="G121" s="653">
        <v>313.72000000000003</v>
      </c>
      <c r="H121" s="666">
        <v>1</v>
      </c>
      <c r="I121" s="653"/>
      <c r="J121" s="653"/>
      <c r="K121" s="666">
        <v>0</v>
      </c>
      <c r="L121" s="653">
        <v>2</v>
      </c>
      <c r="M121" s="654">
        <v>313.72000000000003</v>
      </c>
    </row>
    <row r="122" spans="1:13" ht="14.4" customHeight="1" x14ac:dyDescent="0.3">
      <c r="A122" s="649" t="s">
        <v>1952</v>
      </c>
      <c r="B122" s="650" t="s">
        <v>1863</v>
      </c>
      <c r="C122" s="650" t="s">
        <v>1309</v>
      </c>
      <c r="D122" s="650" t="s">
        <v>1310</v>
      </c>
      <c r="E122" s="650" t="s">
        <v>1864</v>
      </c>
      <c r="F122" s="653"/>
      <c r="G122" s="653"/>
      <c r="H122" s="666">
        <v>0</v>
      </c>
      <c r="I122" s="653">
        <v>6</v>
      </c>
      <c r="J122" s="653">
        <v>1105.32</v>
      </c>
      <c r="K122" s="666">
        <v>1</v>
      </c>
      <c r="L122" s="653">
        <v>6</v>
      </c>
      <c r="M122" s="654">
        <v>1105.32</v>
      </c>
    </row>
    <row r="123" spans="1:13" ht="14.4" customHeight="1" x14ac:dyDescent="0.3">
      <c r="A123" s="649" t="s">
        <v>1952</v>
      </c>
      <c r="B123" s="650" t="s">
        <v>1868</v>
      </c>
      <c r="C123" s="650" t="s">
        <v>1323</v>
      </c>
      <c r="D123" s="650" t="s">
        <v>1324</v>
      </c>
      <c r="E123" s="650" t="s">
        <v>1325</v>
      </c>
      <c r="F123" s="653"/>
      <c r="G123" s="653"/>
      <c r="H123" s="666">
        <v>0</v>
      </c>
      <c r="I123" s="653">
        <v>13</v>
      </c>
      <c r="J123" s="653">
        <v>2002.1299999999999</v>
      </c>
      <c r="K123" s="666">
        <v>1</v>
      </c>
      <c r="L123" s="653">
        <v>13</v>
      </c>
      <c r="M123" s="654">
        <v>2002.1299999999999</v>
      </c>
    </row>
    <row r="124" spans="1:13" ht="14.4" customHeight="1" x14ac:dyDescent="0.3">
      <c r="A124" s="649" t="s">
        <v>1952</v>
      </c>
      <c r="B124" s="650" t="s">
        <v>1871</v>
      </c>
      <c r="C124" s="650" t="s">
        <v>1973</v>
      </c>
      <c r="D124" s="650" t="s">
        <v>1974</v>
      </c>
      <c r="E124" s="650" t="s">
        <v>1864</v>
      </c>
      <c r="F124" s="653">
        <v>3</v>
      </c>
      <c r="G124" s="653">
        <v>209.57999999999998</v>
      </c>
      <c r="H124" s="666">
        <v>1</v>
      </c>
      <c r="I124" s="653"/>
      <c r="J124" s="653"/>
      <c r="K124" s="666">
        <v>0</v>
      </c>
      <c r="L124" s="653">
        <v>3</v>
      </c>
      <c r="M124" s="654">
        <v>209.57999999999998</v>
      </c>
    </row>
    <row r="125" spans="1:13" ht="14.4" customHeight="1" x14ac:dyDescent="0.3">
      <c r="A125" s="649" t="s">
        <v>1952</v>
      </c>
      <c r="B125" s="650" t="s">
        <v>1871</v>
      </c>
      <c r="C125" s="650" t="s">
        <v>1975</v>
      </c>
      <c r="D125" s="650" t="s">
        <v>1974</v>
      </c>
      <c r="E125" s="650" t="s">
        <v>1976</v>
      </c>
      <c r="F125" s="653">
        <v>1</v>
      </c>
      <c r="G125" s="653">
        <v>349.29</v>
      </c>
      <c r="H125" s="666">
        <v>1</v>
      </c>
      <c r="I125" s="653"/>
      <c r="J125" s="653"/>
      <c r="K125" s="666">
        <v>0</v>
      </c>
      <c r="L125" s="653">
        <v>1</v>
      </c>
      <c r="M125" s="654">
        <v>349.29</v>
      </c>
    </row>
    <row r="126" spans="1:13" ht="14.4" customHeight="1" x14ac:dyDescent="0.3">
      <c r="A126" s="649" t="s">
        <v>1952</v>
      </c>
      <c r="B126" s="650" t="s">
        <v>1871</v>
      </c>
      <c r="C126" s="650" t="s">
        <v>1313</v>
      </c>
      <c r="D126" s="650" t="s">
        <v>1314</v>
      </c>
      <c r="E126" s="650" t="s">
        <v>1864</v>
      </c>
      <c r="F126" s="653"/>
      <c r="G126" s="653"/>
      <c r="H126" s="666">
        <v>0</v>
      </c>
      <c r="I126" s="653">
        <v>4</v>
      </c>
      <c r="J126" s="653">
        <v>279.44</v>
      </c>
      <c r="K126" s="666">
        <v>1</v>
      </c>
      <c r="L126" s="653">
        <v>4</v>
      </c>
      <c r="M126" s="654">
        <v>279.44</v>
      </c>
    </row>
    <row r="127" spans="1:13" ht="14.4" customHeight="1" x14ac:dyDescent="0.3">
      <c r="A127" s="649" t="s">
        <v>1952</v>
      </c>
      <c r="B127" s="650" t="s">
        <v>1877</v>
      </c>
      <c r="C127" s="650" t="s">
        <v>1102</v>
      </c>
      <c r="D127" s="650" t="s">
        <v>1103</v>
      </c>
      <c r="E127" s="650" t="s">
        <v>1879</v>
      </c>
      <c r="F127" s="653"/>
      <c r="G127" s="653"/>
      <c r="H127" s="666">
        <v>0</v>
      </c>
      <c r="I127" s="653">
        <v>59</v>
      </c>
      <c r="J127" s="653">
        <v>5701.1700000000037</v>
      </c>
      <c r="K127" s="666">
        <v>1</v>
      </c>
      <c r="L127" s="653">
        <v>59</v>
      </c>
      <c r="M127" s="654">
        <v>5701.1700000000037</v>
      </c>
    </row>
    <row r="128" spans="1:13" ht="14.4" customHeight="1" x14ac:dyDescent="0.3">
      <c r="A128" s="649" t="s">
        <v>1952</v>
      </c>
      <c r="B128" s="650" t="s">
        <v>1880</v>
      </c>
      <c r="C128" s="650" t="s">
        <v>2022</v>
      </c>
      <c r="D128" s="650" t="s">
        <v>2023</v>
      </c>
      <c r="E128" s="650" t="s">
        <v>2024</v>
      </c>
      <c r="F128" s="653">
        <v>1</v>
      </c>
      <c r="G128" s="653">
        <v>98.23</v>
      </c>
      <c r="H128" s="666">
        <v>1</v>
      </c>
      <c r="I128" s="653"/>
      <c r="J128" s="653"/>
      <c r="K128" s="666">
        <v>0</v>
      </c>
      <c r="L128" s="653">
        <v>1</v>
      </c>
      <c r="M128" s="654">
        <v>98.23</v>
      </c>
    </row>
    <row r="129" spans="1:13" ht="14.4" customHeight="1" x14ac:dyDescent="0.3">
      <c r="A129" s="649" t="s">
        <v>1952</v>
      </c>
      <c r="B129" s="650" t="s">
        <v>1880</v>
      </c>
      <c r="C129" s="650" t="s">
        <v>2028</v>
      </c>
      <c r="D129" s="650" t="s">
        <v>1130</v>
      </c>
      <c r="E129" s="650" t="s">
        <v>2024</v>
      </c>
      <c r="F129" s="653"/>
      <c r="G129" s="653"/>
      <c r="H129" s="666">
        <v>0</v>
      </c>
      <c r="I129" s="653">
        <v>2</v>
      </c>
      <c r="J129" s="653">
        <v>196.46</v>
      </c>
      <c r="K129" s="666">
        <v>1</v>
      </c>
      <c r="L129" s="653">
        <v>2</v>
      </c>
      <c r="M129" s="654">
        <v>196.46</v>
      </c>
    </row>
    <row r="130" spans="1:13" ht="14.4" customHeight="1" x14ac:dyDescent="0.3">
      <c r="A130" s="649" t="s">
        <v>1952</v>
      </c>
      <c r="B130" s="650" t="s">
        <v>1885</v>
      </c>
      <c r="C130" s="650" t="s">
        <v>2625</v>
      </c>
      <c r="D130" s="650" t="s">
        <v>2626</v>
      </c>
      <c r="E130" s="650" t="s">
        <v>2442</v>
      </c>
      <c r="F130" s="653">
        <v>2</v>
      </c>
      <c r="G130" s="653">
        <v>35.380000000000003</v>
      </c>
      <c r="H130" s="666">
        <v>1</v>
      </c>
      <c r="I130" s="653"/>
      <c r="J130" s="653"/>
      <c r="K130" s="666">
        <v>0</v>
      </c>
      <c r="L130" s="653">
        <v>2</v>
      </c>
      <c r="M130" s="654">
        <v>35.380000000000003</v>
      </c>
    </row>
    <row r="131" spans="1:13" ht="14.4" customHeight="1" x14ac:dyDescent="0.3">
      <c r="A131" s="649" t="s">
        <v>1953</v>
      </c>
      <c r="B131" s="650" t="s">
        <v>1829</v>
      </c>
      <c r="C131" s="650" t="s">
        <v>1195</v>
      </c>
      <c r="D131" s="650" t="s">
        <v>1192</v>
      </c>
      <c r="E131" s="650" t="s">
        <v>1196</v>
      </c>
      <c r="F131" s="653"/>
      <c r="G131" s="653"/>
      <c r="H131" s="666">
        <v>0</v>
      </c>
      <c r="I131" s="653">
        <v>7</v>
      </c>
      <c r="J131" s="653">
        <v>4377.03</v>
      </c>
      <c r="K131" s="666">
        <v>1</v>
      </c>
      <c r="L131" s="653">
        <v>7</v>
      </c>
      <c r="M131" s="654">
        <v>4377.03</v>
      </c>
    </row>
    <row r="132" spans="1:13" ht="14.4" customHeight="1" x14ac:dyDescent="0.3">
      <c r="A132" s="649" t="s">
        <v>1953</v>
      </c>
      <c r="B132" s="650" t="s">
        <v>1829</v>
      </c>
      <c r="C132" s="650" t="s">
        <v>1992</v>
      </c>
      <c r="D132" s="650" t="s">
        <v>1192</v>
      </c>
      <c r="E132" s="650" t="s">
        <v>1993</v>
      </c>
      <c r="F132" s="653"/>
      <c r="G132" s="653"/>
      <c r="H132" s="666">
        <v>0</v>
      </c>
      <c r="I132" s="653">
        <v>2</v>
      </c>
      <c r="J132" s="653">
        <v>375.18</v>
      </c>
      <c r="K132" s="666">
        <v>1</v>
      </c>
      <c r="L132" s="653">
        <v>2</v>
      </c>
      <c r="M132" s="654">
        <v>375.18</v>
      </c>
    </row>
    <row r="133" spans="1:13" ht="14.4" customHeight="1" x14ac:dyDescent="0.3">
      <c r="A133" s="649" t="s">
        <v>1953</v>
      </c>
      <c r="B133" s="650" t="s">
        <v>1829</v>
      </c>
      <c r="C133" s="650" t="s">
        <v>1638</v>
      </c>
      <c r="D133" s="650" t="s">
        <v>1192</v>
      </c>
      <c r="E133" s="650" t="s">
        <v>1639</v>
      </c>
      <c r="F133" s="653"/>
      <c r="G133" s="653"/>
      <c r="H133" s="666">
        <v>0</v>
      </c>
      <c r="I133" s="653">
        <v>2</v>
      </c>
      <c r="J133" s="653">
        <v>1875.86</v>
      </c>
      <c r="K133" s="666">
        <v>1</v>
      </c>
      <c r="L133" s="653">
        <v>2</v>
      </c>
      <c r="M133" s="654">
        <v>1875.86</v>
      </c>
    </row>
    <row r="134" spans="1:13" ht="14.4" customHeight="1" x14ac:dyDescent="0.3">
      <c r="A134" s="649" t="s">
        <v>1953</v>
      </c>
      <c r="B134" s="650" t="s">
        <v>2892</v>
      </c>
      <c r="C134" s="650" t="s">
        <v>2690</v>
      </c>
      <c r="D134" s="650" t="s">
        <v>2691</v>
      </c>
      <c r="E134" s="650" t="s">
        <v>2692</v>
      </c>
      <c r="F134" s="653">
        <v>2</v>
      </c>
      <c r="G134" s="653">
        <v>1094.3399999999999</v>
      </c>
      <c r="H134" s="666">
        <v>1</v>
      </c>
      <c r="I134" s="653"/>
      <c r="J134" s="653"/>
      <c r="K134" s="666">
        <v>0</v>
      </c>
      <c r="L134" s="653">
        <v>2</v>
      </c>
      <c r="M134" s="654">
        <v>1094.3399999999999</v>
      </c>
    </row>
    <row r="135" spans="1:13" ht="14.4" customHeight="1" x14ac:dyDescent="0.3">
      <c r="A135" s="649" t="s">
        <v>1953</v>
      </c>
      <c r="B135" s="650" t="s">
        <v>1854</v>
      </c>
      <c r="C135" s="650" t="s">
        <v>1240</v>
      </c>
      <c r="D135" s="650" t="s">
        <v>1855</v>
      </c>
      <c r="E135" s="650" t="s">
        <v>1856</v>
      </c>
      <c r="F135" s="653"/>
      <c r="G135" s="653"/>
      <c r="H135" s="666">
        <v>0</v>
      </c>
      <c r="I135" s="653">
        <v>2</v>
      </c>
      <c r="J135" s="653">
        <v>490.17</v>
      </c>
      <c r="K135" s="666">
        <v>1</v>
      </c>
      <c r="L135" s="653">
        <v>2</v>
      </c>
      <c r="M135" s="654">
        <v>490.17</v>
      </c>
    </row>
    <row r="136" spans="1:13" ht="14.4" customHeight="1" x14ac:dyDescent="0.3">
      <c r="A136" s="649" t="s">
        <v>1953</v>
      </c>
      <c r="B136" s="650" t="s">
        <v>1854</v>
      </c>
      <c r="C136" s="650" t="s">
        <v>2251</v>
      </c>
      <c r="D136" s="650" t="s">
        <v>2252</v>
      </c>
      <c r="E136" s="650" t="s">
        <v>2253</v>
      </c>
      <c r="F136" s="653">
        <v>1</v>
      </c>
      <c r="G136" s="653">
        <v>333.31</v>
      </c>
      <c r="H136" s="666">
        <v>1</v>
      </c>
      <c r="I136" s="653"/>
      <c r="J136" s="653"/>
      <c r="K136" s="666">
        <v>0</v>
      </c>
      <c r="L136" s="653">
        <v>1</v>
      </c>
      <c r="M136" s="654">
        <v>333.31</v>
      </c>
    </row>
    <row r="137" spans="1:13" ht="14.4" customHeight="1" x14ac:dyDescent="0.3">
      <c r="A137" s="649" t="s">
        <v>1953</v>
      </c>
      <c r="B137" s="650" t="s">
        <v>1868</v>
      </c>
      <c r="C137" s="650" t="s">
        <v>1323</v>
      </c>
      <c r="D137" s="650" t="s">
        <v>1324</v>
      </c>
      <c r="E137" s="650" t="s">
        <v>1325</v>
      </c>
      <c r="F137" s="653"/>
      <c r="G137" s="653"/>
      <c r="H137" s="666">
        <v>0</v>
      </c>
      <c r="I137" s="653">
        <v>1</v>
      </c>
      <c r="J137" s="653">
        <v>154.01</v>
      </c>
      <c r="K137" s="666">
        <v>1</v>
      </c>
      <c r="L137" s="653">
        <v>1</v>
      </c>
      <c r="M137" s="654">
        <v>154.01</v>
      </c>
    </row>
    <row r="138" spans="1:13" ht="14.4" customHeight="1" x14ac:dyDescent="0.3">
      <c r="A138" s="649" t="s">
        <v>1953</v>
      </c>
      <c r="B138" s="650" t="s">
        <v>1877</v>
      </c>
      <c r="C138" s="650" t="s">
        <v>1102</v>
      </c>
      <c r="D138" s="650" t="s">
        <v>1103</v>
      </c>
      <c r="E138" s="650" t="s">
        <v>1879</v>
      </c>
      <c r="F138" s="653"/>
      <c r="G138" s="653"/>
      <c r="H138" s="666">
        <v>0</v>
      </c>
      <c r="I138" s="653">
        <v>2</v>
      </c>
      <c r="J138" s="653">
        <v>193.26</v>
      </c>
      <c r="K138" s="666">
        <v>1</v>
      </c>
      <c r="L138" s="653">
        <v>2</v>
      </c>
      <c r="M138" s="654">
        <v>193.26</v>
      </c>
    </row>
    <row r="139" spans="1:13" ht="14.4" customHeight="1" x14ac:dyDescent="0.3">
      <c r="A139" s="649" t="s">
        <v>1953</v>
      </c>
      <c r="B139" s="650" t="s">
        <v>1880</v>
      </c>
      <c r="C139" s="650" t="s">
        <v>2693</v>
      </c>
      <c r="D139" s="650" t="s">
        <v>2023</v>
      </c>
      <c r="E139" s="650" t="s">
        <v>2024</v>
      </c>
      <c r="F139" s="653">
        <v>1</v>
      </c>
      <c r="G139" s="653">
        <v>98.23</v>
      </c>
      <c r="H139" s="666">
        <v>1</v>
      </c>
      <c r="I139" s="653"/>
      <c r="J139" s="653"/>
      <c r="K139" s="666">
        <v>0</v>
      </c>
      <c r="L139" s="653">
        <v>1</v>
      </c>
      <c r="M139" s="654">
        <v>98.23</v>
      </c>
    </row>
    <row r="140" spans="1:13" ht="14.4" customHeight="1" x14ac:dyDescent="0.3">
      <c r="A140" s="649" t="s">
        <v>1954</v>
      </c>
      <c r="B140" s="650" t="s">
        <v>1826</v>
      </c>
      <c r="C140" s="650" t="s">
        <v>2196</v>
      </c>
      <c r="D140" s="650" t="s">
        <v>2197</v>
      </c>
      <c r="E140" s="650" t="s">
        <v>2198</v>
      </c>
      <c r="F140" s="653"/>
      <c r="G140" s="653"/>
      <c r="H140" s="666">
        <v>0</v>
      </c>
      <c r="I140" s="653">
        <v>1</v>
      </c>
      <c r="J140" s="653">
        <v>193.14</v>
      </c>
      <c r="K140" s="666">
        <v>1</v>
      </c>
      <c r="L140" s="653">
        <v>1</v>
      </c>
      <c r="M140" s="654">
        <v>193.14</v>
      </c>
    </row>
    <row r="141" spans="1:13" ht="14.4" customHeight="1" x14ac:dyDescent="0.3">
      <c r="A141" s="649" t="s">
        <v>1954</v>
      </c>
      <c r="B141" s="650" t="s">
        <v>1829</v>
      </c>
      <c r="C141" s="650" t="s">
        <v>1191</v>
      </c>
      <c r="D141" s="650" t="s">
        <v>1192</v>
      </c>
      <c r="E141" s="650" t="s">
        <v>1193</v>
      </c>
      <c r="F141" s="653"/>
      <c r="G141" s="653"/>
      <c r="H141" s="666">
        <v>0</v>
      </c>
      <c r="I141" s="653">
        <v>4</v>
      </c>
      <c r="J141" s="653">
        <v>1875.84</v>
      </c>
      <c r="K141" s="666">
        <v>1</v>
      </c>
      <c r="L141" s="653">
        <v>4</v>
      </c>
      <c r="M141" s="654">
        <v>1875.84</v>
      </c>
    </row>
    <row r="142" spans="1:13" ht="14.4" customHeight="1" x14ac:dyDescent="0.3">
      <c r="A142" s="649" t="s">
        <v>1954</v>
      </c>
      <c r="B142" s="650" t="s">
        <v>1829</v>
      </c>
      <c r="C142" s="650" t="s">
        <v>1195</v>
      </c>
      <c r="D142" s="650" t="s">
        <v>1192</v>
      </c>
      <c r="E142" s="650" t="s">
        <v>1196</v>
      </c>
      <c r="F142" s="653"/>
      <c r="G142" s="653"/>
      <c r="H142" s="666">
        <v>0</v>
      </c>
      <c r="I142" s="653">
        <v>88</v>
      </c>
      <c r="J142" s="653">
        <v>55025.520000000004</v>
      </c>
      <c r="K142" s="666">
        <v>1</v>
      </c>
      <c r="L142" s="653">
        <v>88</v>
      </c>
      <c r="M142" s="654">
        <v>55025.520000000004</v>
      </c>
    </row>
    <row r="143" spans="1:13" ht="14.4" customHeight="1" x14ac:dyDescent="0.3">
      <c r="A143" s="649" t="s">
        <v>1954</v>
      </c>
      <c r="B143" s="650" t="s">
        <v>1829</v>
      </c>
      <c r="C143" s="650" t="s">
        <v>1638</v>
      </c>
      <c r="D143" s="650" t="s">
        <v>1192</v>
      </c>
      <c r="E143" s="650" t="s">
        <v>1639</v>
      </c>
      <c r="F143" s="653"/>
      <c r="G143" s="653"/>
      <c r="H143" s="666">
        <v>0</v>
      </c>
      <c r="I143" s="653">
        <v>8</v>
      </c>
      <c r="J143" s="653">
        <v>7503.44</v>
      </c>
      <c r="K143" s="666">
        <v>1</v>
      </c>
      <c r="L143" s="653">
        <v>8</v>
      </c>
      <c r="M143" s="654">
        <v>7503.44</v>
      </c>
    </row>
    <row r="144" spans="1:13" ht="14.4" customHeight="1" x14ac:dyDescent="0.3">
      <c r="A144" s="649" t="s">
        <v>1954</v>
      </c>
      <c r="B144" s="650" t="s">
        <v>1829</v>
      </c>
      <c r="C144" s="650" t="s">
        <v>2074</v>
      </c>
      <c r="D144" s="650" t="s">
        <v>1192</v>
      </c>
      <c r="E144" s="650" t="s">
        <v>2075</v>
      </c>
      <c r="F144" s="653"/>
      <c r="G144" s="653"/>
      <c r="H144" s="666">
        <v>0</v>
      </c>
      <c r="I144" s="653">
        <v>1</v>
      </c>
      <c r="J144" s="653">
        <v>1166.47</v>
      </c>
      <c r="K144" s="666">
        <v>1</v>
      </c>
      <c r="L144" s="653">
        <v>1</v>
      </c>
      <c r="M144" s="654">
        <v>1166.47</v>
      </c>
    </row>
    <row r="145" spans="1:13" ht="14.4" customHeight="1" x14ac:dyDescent="0.3">
      <c r="A145" s="649" t="s">
        <v>1954</v>
      </c>
      <c r="B145" s="650" t="s">
        <v>1901</v>
      </c>
      <c r="C145" s="650" t="s">
        <v>1649</v>
      </c>
      <c r="D145" s="650" t="s">
        <v>1650</v>
      </c>
      <c r="E145" s="650" t="s">
        <v>1651</v>
      </c>
      <c r="F145" s="653"/>
      <c r="G145" s="653"/>
      <c r="H145" s="666">
        <v>0</v>
      </c>
      <c r="I145" s="653">
        <v>3</v>
      </c>
      <c r="J145" s="653">
        <v>125.67</v>
      </c>
      <c r="K145" s="666">
        <v>1</v>
      </c>
      <c r="L145" s="653">
        <v>3</v>
      </c>
      <c r="M145" s="654">
        <v>125.67</v>
      </c>
    </row>
    <row r="146" spans="1:13" ht="14.4" customHeight="1" x14ac:dyDescent="0.3">
      <c r="A146" s="649" t="s">
        <v>1954</v>
      </c>
      <c r="B146" s="650" t="s">
        <v>1840</v>
      </c>
      <c r="C146" s="650" t="s">
        <v>2182</v>
      </c>
      <c r="D146" s="650" t="s">
        <v>2183</v>
      </c>
      <c r="E146" s="650" t="s">
        <v>1892</v>
      </c>
      <c r="F146" s="653">
        <v>1</v>
      </c>
      <c r="G146" s="653">
        <v>100.63</v>
      </c>
      <c r="H146" s="666">
        <v>1</v>
      </c>
      <c r="I146" s="653"/>
      <c r="J146" s="653"/>
      <c r="K146" s="666">
        <v>0</v>
      </c>
      <c r="L146" s="653">
        <v>1</v>
      </c>
      <c r="M146" s="654">
        <v>100.63</v>
      </c>
    </row>
    <row r="147" spans="1:13" ht="14.4" customHeight="1" x14ac:dyDescent="0.3">
      <c r="A147" s="649" t="s">
        <v>1954</v>
      </c>
      <c r="B147" s="650" t="s">
        <v>1854</v>
      </c>
      <c r="C147" s="650" t="s">
        <v>1240</v>
      </c>
      <c r="D147" s="650" t="s">
        <v>1855</v>
      </c>
      <c r="E147" s="650" t="s">
        <v>1856</v>
      </c>
      <c r="F147" s="653"/>
      <c r="G147" s="653"/>
      <c r="H147" s="666">
        <v>0</v>
      </c>
      <c r="I147" s="653">
        <v>3</v>
      </c>
      <c r="J147" s="653">
        <v>470.58000000000004</v>
      </c>
      <c r="K147" s="666">
        <v>1</v>
      </c>
      <c r="L147" s="653">
        <v>3</v>
      </c>
      <c r="M147" s="654">
        <v>470.58000000000004</v>
      </c>
    </row>
    <row r="148" spans="1:13" ht="14.4" customHeight="1" x14ac:dyDescent="0.3">
      <c r="A148" s="649" t="s">
        <v>1954</v>
      </c>
      <c r="B148" s="650" t="s">
        <v>1854</v>
      </c>
      <c r="C148" s="650" t="s">
        <v>2171</v>
      </c>
      <c r="D148" s="650" t="s">
        <v>2172</v>
      </c>
      <c r="E148" s="650" t="s">
        <v>2173</v>
      </c>
      <c r="F148" s="653"/>
      <c r="G148" s="653"/>
      <c r="H148" s="666">
        <v>0</v>
      </c>
      <c r="I148" s="653">
        <v>2</v>
      </c>
      <c r="J148" s="653">
        <v>225.52</v>
      </c>
      <c r="K148" s="666">
        <v>1</v>
      </c>
      <c r="L148" s="653">
        <v>2</v>
      </c>
      <c r="M148" s="654">
        <v>225.52</v>
      </c>
    </row>
    <row r="149" spans="1:13" ht="14.4" customHeight="1" x14ac:dyDescent="0.3">
      <c r="A149" s="649" t="s">
        <v>1954</v>
      </c>
      <c r="B149" s="650" t="s">
        <v>1868</v>
      </c>
      <c r="C149" s="650" t="s">
        <v>1323</v>
      </c>
      <c r="D149" s="650" t="s">
        <v>1324</v>
      </c>
      <c r="E149" s="650" t="s">
        <v>1325</v>
      </c>
      <c r="F149" s="653"/>
      <c r="G149" s="653"/>
      <c r="H149" s="666">
        <v>0</v>
      </c>
      <c r="I149" s="653">
        <v>3</v>
      </c>
      <c r="J149" s="653">
        <v>462.03</v>
      </c>
      <c r="K149" s="666">
        <v>1</v>
      </c>
      <c r="L149" s="653">
        <v>3</v>
      </c>
      <c r="M149" s="654">
        <v>462.03</v>
      </c>
    </row>
    <row r="150" spans="1:13" ht="14.4" customHeight="1" x14ac:dyDescent="0.3">
      <c r="A150" s="649" t="s">
        <v>1954</v>
      </c>
      <c r="B150" s="650" t="s">
        <v>1868</v>
      </c>
      <c r="C150" s="650" t="s">
        <v>2258</v>
      </c>
      <c r="D150" s="650" t="s">
        <v>1324</v>
      </c>
      <c r="E150" s="650" t="s">
        <v>1667</v>
      </c>
      <c r="F150" s="653">
        <v>2</v>
      </c>
      <c r="G150" s="653">
        <v>0</v>
      </c>
      <c r="H150" s="666"/>
      <c r="I150" s="653"/>
      <c r="J150" s="653"/>
      <c r="K150" s="666"/>
      <c r="L150" s="653">
        <v>2</v>
      </c>
      <c r="M150" s="654">
        <v>0</v>
      </c>
    </row>
    <row r="151" spans="1:13" ht="14.4" customHeight="1" x14ac:dyDescent="0.3">
      <c r="A151" s="649" t="s">
        <v>1954</v>
      </c>
      <c r="B151" s="650" t="s">
        <v>1868</v>
      </c>
      <c r="C151" s="650" t="s">
        <v>2259</v>
      </c>
      <c r="D151" s="650" t="s">
        <v>1324</v>
      </c>
      <c r="E151" s="650" t="s">
        <v>1325</v>
      </c>
      <c r="F151" s="653">
        <v>3</v>
      </c>
      <c r="G151" s="653">
        <v>462.03</v>
      </c>
      <c r="H151" s="666">
        <v>1</v>
      </c>
      <c r="I151" s="653"/>
      <c r="J151" s="653"/>
      <c r="K151" s="666">
        <v>0</v>
      </c>
      <c r="L151" s="653">
        <v>3</v>
      </c>
      <c r="M151" s="654">
        <v>462.03</v>
      </c>
    </row>
    <row r="152" spans="1:13" ht="14.4" customHeight="1" x14ac:dyDescent="0.3">
      <c r="A152" s="649" t="s">
        <v>1954</v>
      </c>
      <c r="B152" s="650" t="s">
        <v>1874</v>
      </c>
      <c r="C152" s="650" t="s">
        <v>2701</v>
      </c>
      <c r="D152" s="650" t="s">
        <v>2702</v>
      </c>
      <c r="E152" s="650" t="s">
        <v>2703</v>
      </c>
      <c r="F152" s="653"/>
      <c r="G152" s="653"/>
      <c r="H152" s="666">
        <v>0</v>
      </c>
      <c r="I152" s="653">
        <v>3</v>
      </c>
      <c r="J152" s="653">
        <v>12850.29</v>
      </c>
      <c r="K152" s="666">
        <v>1</v>
      </c>
      <c r="L152" s="653">
        <v>3</v>
      </c>
      <c r="M152" s="654">
        <v>12850.29</v>
      </c>
    </row>
    <row r="153" spans="1:13" ht="14.4" customHeight="1" x14ac:dyDescent="0.3">
      <c r="A153" s="649" t="s">
        <v>1954</v>
      </c>
      <c r="B153" s="650" t="s">
        <v>1877</v>
      </c>
      <c r="C153" s="650" t="s">
        <v>1160</v>
      </c>
      <c r="D153" s="650" t="s">
        <v>1103</v>
      </c>
      <c r="E153" s="650" t="s">
        <v>1878</v>
      </c>
      <c r="F153" s="653"/>
      <c r="G153" s="653"/>
      <c r="H153" s="666">
        <v>0</v>
      </c>
      <c r="I153" s="653">
        <v>1</v>
      </c>
      <c r="J153" s="653">
        <v>48.31</v>
      </c>
      <c r="K153" s="666">
        <v>1</v>
      </c>
      <c r="L153" s="653">
        <v>1</v>
      </c>
      <c r="M153" s="654">
        <v>48.31</v>
      </c>
    </row>
    <row r="154" spans="1:13" ht="14.4" customHeight="1" x14ac:dyDescent="0.3">
      <c r="A154" s="649" t="s">
        <v>1954</v>
      </c>
      <c r="B154" s="650" t="s">
        <v>1877</v>
      </c>
      <c r="C154" s="650" t="s">
        <v>1102</v>
      </c>
      <c r="D154" s="650" t="s">
        <v>1103</v>
      </c>
      <c r="E154" s="650" t="s">
        <v>1879</v>
      </c>
      <c r="F154" s="653"/>
      <c r="G154" s="653"/>
      <c r="H154" s="666">
        <v>0</v>
      </c>
      <c r="I154" s="653">
        <v>2</v>
      </c>
      <c r="J154" s="653">
        <v>193.26</v>
      </c>
      <c r="K154" s="666">
        <v>1</v>
      </c>
      <c r="L154" s="653">
        <v>2</v>
      </c>
      <c r="M154" s="654">
        <v>193.26</v>
      </c>
    </row>
    <row r="155" spans="1:13" ht="14.4" customHeight="1" x14ac:dyDescent="0.3">
      <c r="A155" s="649" t="s">
        <v>1954</v>
      </c>
      <c r="B155" s="650" t="s">
        <v>1877</v>
      </c>
      <c r="C155" s="650" t="s">
        <v>2564</v>
      </c>
      <c r="D155" s="650" t="s">
        <v>1103</v>
      </c>
      <c r="E155" s="650" t="s">
        <v>2565</v>
      </c>
      <c r="F155" s="653"/>
      <c r="G155" s="653"/>
      <c r="H155" s="666">
        <v>0</v>
      </c>
      <c r="I155" s="653">
        <v>2</v>
      </c>
      <c r="J155" s="653">
        <v>386.52</v>
      </c>
      <c r="K155" s="666">
        <v>1</v>
      </c>
      <c r="L155" s="653">
        <v>2</v>
      </c>
      <c r="M155" s="654">
        <v>386.52</v>
      </c>
    </row>
    <row r="156" spans="1:13" ht="14.4" customHeight="1" x14ac:dyDescent="0.3">
      <c r="A156" s="649" t="s">
        <v>1954</v>
      </c>
      <c r="B156" s="650" t="s">
        <v>1877</v>
      </c>
      <c r="C156" s="650" t="s">
        <v>2426</v>
      </c>
      <c r="D156" s="650" t="s">
        <v>2427</v>
      </c>
      <c r="E156" s="650" t="s">
        <v>2428</v>
      </c>
      <c r="F156" s="653">
        <v>2</v>
      </c>
      <c r="G156" s="653">
        <v>193.26</v>
      </c>
      <c r="H156" s="666">
        <v>1</v>
      </c>
      <c r="I156" s="653"/>
      <c r="J156" s="653"/>
      <c r="K156" s="666">
        <v>0</v>
      </c>
      <c r="L156" s="653">
        <v>2</v>
      </c>
      <c r="M156" s="654">
        <v>193.26</v>
      </c>
    </row>
    <row r="157" spans="1:13" ht="14.4" customHeight="1" x14ac:dyDescent="0.3">
      <c r="A157" s="649" t="s">
        <v>1954</v>
      </c>
      <c r="B157" s="650" t="s">
        <v>1880</v>
      </c>
      <c r="C157" s="650" t="s">
        <v>2734</v>
      </c>
      <c r="D157" s="650" t="s">
        <v>2735</v>
      </c>
      <c r="E157" s="650" t="s">
        <v>2458</v>
      </c>
      <c r="F157" s="653">
        <v>1</v>
      </c>
      <c r="G157" s="653">
        <v>314.33999999999997</v>
      </c>
      <c r="H157" s="666">
        <v>1</v>
      </c>
      <c r="I157" s="653"/>
      <c r="J157" s="653"/>
      <c r="K157" s="666">
        <v>0</v>
      </c>
      <c r="L157" s="653">
        <v>1</v>
      </c>
      <c r="M157" s="654">
        <v>314.33999999999997</v>
      </c>
    </row>
    <row r="158" spans="1:13" ht="14.4" customHeight="1" x14ac:dyDescent="0.3">
      <c r="A158" s="649" t="s">
        <v>1954</v>
      </c>
      <c r="B158" s="650" t="s">
        <v>1888</v>
      </c>
      <c r="C158" s="650" t="s">
        <v>2699</v>
      </c>
      <c r="D158" s="650" t="s">
        <v>1164</v>
      </c>
      <c r="E158" s="650" t="s">
        <v>2700</v>
      </c>
      <c r="F158" s="653">
        <v>2</v>
      </c>
      <c r="G158" s="653">
        <v>0</v>
      </c>
      <c r="H158" s="666"/>
      <c r="I158" s="653"/>
      <c r="J158" s="653"/>
      <c r="K158" s="666"/>
      <c r="L158" s="653">
        <v>2</v>
      </c>
      <c r="M158" s="654">
        <v>0</v>
      </c>
    </row>
    <row r="159" spans="1:13" ht="14.4" customHeight="1" x14ac:dyDescent="0.3">
      <c r="A159" s="649" t="s">
        <v>1954</v>
      </c>
      <c r="B159" s="650" t="s">
        <v>1922</v>
      </c>
      <c r="C159" s="650" t="s">
        <v>2724</v>
      </c>
      <c r="D159" s="650" t="s">
        <v>2725</v>
      </c>
      <c r="E159" s="650" t="s">
        <v>2726</v>
      </c>
      <c r="F159" s="653"/>
      <c r="G159" s="653"/>
      <c r="H159" s="666">
        <v>0</v>
      </c>
      <c r="I159" s="653">
        <v>4</v>
      </c>
      <c r="J159" s="653">
        <v>379.2</v>
      </c>
      <c r="K159" s="666">
        <v>1</v>
      </c>
      <c r="L159" s="653">
        <v>4</v>
      </c>
      <c r="M159" s="654">
        <v>379.2</v>
      </c>
    </row>
    <row r="160" spans="1:13" ht="14.4" customHeight="1" x14ac:dyDescent="0.3">
      <c r="A160" s="649" t="s">
        <v>1954</v>
      </c>
      <c r="B160" s="650" t="s">
        <v>2893</v>
      </c>
      <c r="C160" s="650" t="s">
        <v>2744</v>
      </c>
      <c r="D160" s="650" t="s">
        <v>2745</v>
      </c>
      <c r="E160" s="650" t="s">
        <v>2746</v>
      </c>
      <c r="F160" s="653">
        <v>1</v>
      </c>
      <c r="G160" s="653">
        <v>0</v>
      </c>
      <c r="H160" s="666"/>
      <c r="I160" s="653"/>
      <c r="J160" s="653"/>
      <c r="K160" s="666"/>
      <c r="L160" s="653">
        <v>1</v>
      </c>
      <c r="M160" s="654">
        <v>0</v>
      </c>
    </row>
    <row r="161" spans="1:13" ht="14.4" customHeight="1" x14ac:dyDescent="0.3">
      <c r="A161" s="649" t="s">
        <v>1954</v>
      </c>
      <c r="B161" s="650" t="s">
        <v>1924</v>
      </c>
      <c r="C161" s="650" t="s">
        <v>2718</v>
      </c>
      <c r="D161" s="650" t="s">
        <v>2719</v>
      </c>
      <c r="E161" s="650" t="s">
        <v>2720</v>
      </c>
      <c r="F161" s="653">
        <v>2</v>
      </c>
      <c r="G161" s="653">
        <v>459.14</v>
      </c>
      <c r="H161" s="666">
        <v>1</v>
      </c>
      <c r="I161" s="653"/>
      <c r="J161" s="653"/>
      <c r="K161" s="666">
        <v>0</v>
      </c>
      <c r="L161" s="653">
        <v>2</v>
      </c>
      <c r="M161" s="654">
        <v>459.14</v>
      </c>
    </row>
    <row r="162" spans="1:13" ht="14.4" customHeight="1" x14ac:dyDescent="0.3">
      <c r="A162" s="649" t="s">
        <v>1954</v>
      </c>
      <c r="B162" s="650" t="s">
        <v>1924</v>
      </c>
      <c r="C162" s="650" t="s">
        <v>2721</v>
      </c>
      <c r="D162" s="650" t="s">
        <v>2719</v>
      </c>
      <c r="E162" s="650" t="s">
        <v>2722</v>
      </c>
      <c r="F162" s="653">
        <v>2</v>
      </c>
      <c r="G162" s="653">
        <v>0</v>
      </c>
      <c r="H162" s="666"/>
      <c r="I162" s="653"/>
      <c r="J162" s="653"/>
      <c r="K162" s="666"/>
      <c r="L162" s="653">
        <v>2</v>
      </c>
      <c r="M162" s="654">
        <v>0</v>
      </c>
    </row>
    <row r="163" spans="1:13" ht="14.4" customHeight="1" x14ac:dyDescent="0.3">
      <c r="A163" s="649" t="s">
        <v>1955</v>
      </c>
      <c r="B163" s="650" t="s">
        <v>1829</v>
      </c>
      <c r="C163" s="650" t="s">
        <v>1195</v>
      </c>
      <c r="D163" s="650" t="s">
        <v>1192</v>
      </c>
      <c r="E163" s="650" t="s">
        <v>1196</v>
      </c>
      <c r="F163" s="653"/>
      <c r="G163" s="653"/>
      <c r="H163" s="666">
        <v>0</v>
      </c>
      <c r="I163" s="653">
        <v>29</v>
      </c>
      <c r="J163" s="653">
        <v>18133.409999999996</v>
      </c>
      <c r="K163" s="666">
        <v>1</v>
      </c>
      <c r="L163" s="653">
        <v>29</v>
      </c>
      <c r="M163" s="654">
        <v>18133.409999999996</v>
      </c>
    </row>
    <row r="164" spans="1:13" ht="14.4" customHeight="1" x14ac:dyDescent="0.3">
      <c r="A164" s="649" t="s">
        <v>1955</v>
      </c>
      <c r="B164" s="650" t="s">
        <v>1829</v>
      </c>
      <c r="C164" s="650" t="s">
        <v>1638</v>
      </c>
      <c r="D164" s="650" t="s">
        <v>1192</v>
      </c>
      <c r="E164" s="650" t="s">
        <v>1639</v>
      </c>
      <c r="F164" s="653"/>
      <c r="G164" s="653"/>
      <c r="H164" s="666">
        <v>0</v>
      </c>
      <c r="I164" s="653">
        <v>4</v>
      </c>
      <c r="J164" s="653">
        <v>3751.72</v>
      </c>
      <c r="K164" s="666">
        <v>1</v>
      </c>
      <c r="L164" s="653">
        <v>4</v>
      </c>
      <c r="M164" s="654">
        <v>3751.72</v>
      </c>
    </row>
    <row r="165" spans="1:13" ht="14.4" customHeight="1" x14ac:dyDescent="0.3">
      <c r="A165" s="649" t="s">
        <v>1955</v>
      </c>
      <c r="B165" s="650" t="s">
        <v>1854</v>
      </c>
      <c r="C165" s="650" t="s">
        <v>1240</v>
      </c>
      <c r="D165" s="650" t="s">
        <v>1855</v>
      </c>
      <c r="E165" s="650" t="s">
        <v>1856</v>
      </c>
      <c r="F165" s="653"/>
      <c r="G165" s="653"/>
      <c r="H165" s="666">
        <v>0</v>
      </c>
      <c r="I165" s="653">
        <v>1</v>
      </c>
      <c r="J165" s="653">
        <v>156.86000000000001</v>
      </c>
      <c r="K165" s="666">
        <v>1</v>
      </c>
      <c r="L165" s="653">
        <v>1</v>
      </c>
      <c r="M165" s="654">
        <v>156.86000000000001</v>
      </c>
    </row>
    <row r="166" spans="1:13" ht="14.4" customHeight="1" x14ac:dyDescent="0.3">
      <c r="A166" s="649" t="s">
        <v>1955</v>
      </c>
      <c r="B166" s="650" t="s">
        <v>1868</v>
      </c>
      <c r="C166" s="650" t="s">
        <v>1323</v>
      </c>
      <c r="D166" s="650" t="s">
        <v>1324</v>
      </c>
      <c r="E166" s="650" t="s">
        <v>1325</v>
      </c>
      <c r="F166" s="653"/>
      <c r="G166" s="653"/>
      <c r="H166" s="666">
        <v>0</v>
      </c>
      <c r="I166" s="653">
        <v>2</v>
      </c>
      <c r="J166" s="653">
        <v>308.02</v>
      </c>
      <c r="K166" s="666">
        <v>1</v>
      </c>
      <c r="L166" s="653">
        <v>2</v>
      </c>
      <c r="M166" s="654">
        <v>308.02</v>
      </c>
    </row>
    <row r="167" spans="1:13" ht="14.4" customHeight="1" x14ac:dyDescent="0.3">
      <c r="A167" s="649" t="s">
        <v>1955</v>
      </c>
      <c r="B167" s="650" t="s">
        <v>1908</v>
      </c>
      <c r="C167" s="650" t="s">
        <v>2536</v>
      </c>
      <c r="D167" s="650" t="s">
        <v>2537</v>
      </c>
      <c r="E167" s="650" t="s">
        <v>2538</v>
      </c>
      <c r="F167" s="653"/>
      <c r="G167" s="653"/>
      <c r="H167" s="666">
        <v>0</v>
      </c>
      <c r="I167" s="653">
        <v>1</v>
      </c>
      <c r="J167" s="653">
        <v>69.86</v>
      </c>
      <c r="K167" s="666">
        <v>1</v>
      </c>
      <c r="L167" s="653">
        <v>1</v>
      </c>
      <c r="M167" s="654">
        <v>69.86</v>
      </c>
    </row>
    <row r="168" spans="1:13" ht="14.4" customHeight="1" x14ac:dyDescent="0.3">
      <c r="A168" s="649" t="s">
        <v>1955</v>
      </c>
      <c r="B168" s="650" t="s">
        <v>1877</v>
      </c>
      <c r="C168" s="650" t="s">
        <v>1102</v>
      </c>
      <c r="D168" s="650" t="s">
        <v>1103</v>
      </c>
      <c r="E168" s="650" t="s">
        <v>1879</v>
      </c>
      <c r="F168" s="653"/>
      <c r="G168" s="653"/>
      <c r="H168" s="666">
        <v>0</v>
      </c>
      <c r="I168" s="653">
        <v>1</v>
      </c>
      <c r="J168" s="653">
        <v>96.63</v>
      </c>
      <c r="K168" s="666">
        <v>1</v>
      </c>
      <c r="L168" s="653">
        <v>1</v>
      </c>
      <c r="M168" s="654">
        <v>96.63</v>
      </c>
    </row>
    <row r="169" spans="1:13" ht="14.4" customHeight="1" x14ac:dyDescent="0.3">
      <c r="A169" s="649" t="s">
        <v>1955</v>
      </c>
      <c r="B169" s="650" t="s">
        <v>1880</v>
      </c>
      <c r="C169" s="650" t="s">
        <v>2025</v>
      </c>
      <c r="D169" s="650" t="s">
        <v>2026</v>
      </c>
      <c r="E169" s="650" t="s">
        <v>2027</v>
      </c>
      <c r="F169" s="653"/>
      <c r="G169" s="653"/>
      <c r="H169" s="666">
        <v>0</v>
      </c>
      <c r="I169" s="653">
        <v>2</v>
      </c>
      <c r="J169" s="653">
        <v>65.48</v>
      </c>
      <c r="K169" s="666">
        <v>1</v>
      </c>
      <c r="L169" s="653">
        <v>2</v>
      </c>
      <c r="M169" s="654">
        <v>65.48</v>
      </c>
    </row>
    <row r="170" spans="1:13" ht="14.4" customHeight="1" x14ac:dyDescent="0.3">
      <c r="A170" s="649" t="s">
        <v>1956</v>
      </c>
      <c r="B170" s="650" t="s">
        <v>1822</v>
      </c>
      <c r="C170" s="650" t="s">
        <v>2810</v>
      </c>
      <c r="D170" s="650" t="s">
        <v>2811</v>
      </c>
      <c r="E170" s="650" t="s">
        <v>2812</v>
      </c>
      <c r="F170" s="653"/>
      <c r="G170" s="653"/>
      <c r="H170" s="666">
        <v>0</v>
      </c>
      <c r="I170" s="653">
        <v>2</v>
      </c>
      <c r="J170" s="653">
        <v>97.96</v>
      </c>
      <c r="K170" s="666">
        <v>1</v>
      </c>
      <c r="L170" s="653">
        <v>2</v>
      </c>
      <c r="M170" s="654">
        <v>97.96</v>
      </c>
    </row>
    <row r="171" spans="1:13" ht="14.4" customHeight="1" x14ac:dyDescent="0.3">
      <c r="A171" s="649" t="s">
        <v>1956</v>
      </c>
      <c r="B171" s="650" t="s">
        <v>2890</v>
      </c>
      <c r="C171" s="650" t="s">
        <v>2816</v>
      </c>
      <c r="D171" s="650" t="s">
        <v>2817</v>
      </c>
      <c r="E171" s="650" t="s">
        <v>2818</v>
      </c>
      <c r="F171" s="653"/>
      <c r="G171" s="653"/>
      <c r="H171" s="666">
        <v>0</v>
      </c>
      <c r="I171" s="653">
        <v>1</v>
      </c>
      <c r="J171" s="653">
        <v>140.03</v>
      </c>
      <c r="K171" s="666">
        <v>1</v>
      </c>
      <c r="L171" s="653">
        <v>1</v>
      </c>
      <c r="M171" s="654">
        <v>140.03</v>
      </c>
    </row>
    <row r="172" spans="1:13" ht="14.4" customHeight="1" x14ac:dyDescent="0.3">
      <c r="A172" s="649" t="s">
        <v>1956</v>
      </c>
      <c r="B172" s="650" t="s">
        <v>1829</v>
      </c>
      <c r="C172" s="650" t="s">
        <v>1191</v>
      </c>
      <c r="D172" s="650" t="s">
        <v>1192</v>
      </c>
      <c r="E172" s="650" t="s">
        <v>1193</v>
      </c>
      <c r="F172" s="653"/>
      <c r="G172" s="653"/>
      <c r="H172" s="666">
        <v>0</v>
      </c>
      <c r="I172" s="653">
        <v>1</v>
      </c>
      <c r="J172" s="653">
        <v>468.96</v>
      </c>
      <c r="K172" s="666">
        <v>1</v>
      </c>
      <c r="L172" s="653">
        <v>1</v>
      </c>
      <c r="M172" s="654">
        <v>468.96</v>
      </c>
    </row>
    <row r="173" spans="1:13" ht="14.4" customHeight="1" x14ac:dyDescent="0.3">
      <c r="A173" s="649" t="s">
        <v>1956</v>
      </c>
      <c r="B173" s="650" t="s">
        <v>1829</v>
      </c>
      <c r="C173" s="650" t="s">
        <v>1195</v>
      </c>
      <c r="D173" s="650" t="s">
        <v>1192</v>
      </c>
      <c r="E173" s="650" t="s">
        <v>1196</v>
      </c>
      <c r="F173" s="653"/>
      <c r="G173" s="653"/>
      <c r="H173" s="666">
        <v>0</v>
      </c>
      <c r="I173" s="653">
        <v>44</v>
      </c>
      <c r="J173" s="653">
        <v>27512.76</v>
      </c>
      <c r="K173" s="666">
        <v>1</v>
      </c>
      <c r="L173" s="653">
        <v>44</v>
      </c>
      <c r="M173" s="654">
        <v>27512.76</v>
      </c>
    </row>
    <row r="174" spans="1:13" ht="14.4" customHeight="1" x14ac:dyDescent="0.3">
      <c r="A174" s="649" t="s">
        <v>1956</v>
      </c>
      <c r="B174" s="650" t="s">
        <v>1829</v>
      </c>
      <c r="C174" s="650" t="s">
        <v>1638</v>
      </c>
      <c r="D174" s="650" t="s">
        <v>1192</v>
      </c>
      <c r="E174" s="650" t="s">
        <v>1639</v>
      </c>
      <c r="F174" s="653"/>
      <c r="G174" s="653"/>
      <c r="H174" s="666">
        <v>0</v>
      </c>
      <c r="I174" s="653">
        <v>1</v>
      </c>
      <c r="J174" s="653">
        <v>937.93</v>
      </c>
      <c r="K174" s="666">
        <v>1</v>
      </c>
      <c r="L174" s="653">
        <v>1</v>
      </c>
      <c r="M174" s="654">
        <v>937.93</v>
      </c>
    </row>
    <row r="175" spans="1:13" ht="14.4" customHeight="1" x14ac:dyDescent="0.3">
      <c r="A175" s="649" t="s">
        <v>1956</v>
      </c>
      <c r="B175" s="650" t="s">
        <v>1903</v>
      </c>
      <c r="C175" s="650" t="s">
        <v>2819</v>
      </c>
      <c r="D175" s="650" t="s">
        <v>2820</v>
      </c>
      <c r="E175" s="650" t="s">
        <v>2821</v>
      </c>
      <c r="F175" s="653"/>
      <c r="G175" s="653"/>
      <c r="H175" s="666">
        <v>0</v>
      </c>
      <c r="I175" s="653">
        <v>3</v>
      </c>
      <c r="J175" s="653">
        <v>101.16</v>
      </c>
      <c r="K175" s="666">
        <v>1</v>
      </c>
      <c r="L175" s="653">
        <v>3</v>
      </c>
      <c r="M175" s="654">
        <v>101.16</v>
      </c>
    </row>
    <row r="176" spans="1:13" ht="14.4" customHeight="1" x14ac:dyDescent="0.3">
      <c r="A176" s="649" t="s">
        <v>1956</v>
      </c>
      <c r="B176" s="650" t="s">
        <v>1854</v>
      </c>
      <c r="C176" s="650" t="s">
        <v>1240</v>
      </c>
      <c r="D176" s="650" t="s">
        <v>1855</v>
      </c>
      <c r="E176" s="650" t="s">
        <v>1856</v>
      </c>
      <c r="F176" s="653"/>
      <c r="G176" s="653"/>
      <c r="H176" s="666">
        <v>0</v>
      </c>
      <c r="I176" s="653">
        <v>6</v>
      </c>
      <c r="J176" s="653">
        <v>1294.06</v>
      </c>
      <c r="K176" s="666">
        <v>1</v>
      </c>
      <c r="L176" s="653">
        <v>6</v>
      </c>
      <c r="M176" s="654">
        <v>1294.06</v>
      </c>
    </row>
    <row r="177" spans="1:13" ht="14.4" customHeight="1" x14ac:dyDescent="0.3">
      <c r="A177" s="649" t="s">
        <v>1956</v>
      </c>
      <c r="B177" s="650" t="s">
        <v>1854</v>
      </c>
      <c r="C177" s="650" t="s">
        <v>2768</v>
      </c>
      <c r="D177" s="650" t="s">
        <v>2769</v>
      </c>
      <c r="E177" s="650" t="s">
        <v>2770</v>
      </c>
      <c r="F177" s="653"/>
      <c r="G177" s="653"/>
      <c r="H177" s="666">
        <v>0</v>
      </c>
      <c r="I177" s="653">
        <v>1</v>
      </c>
      <c r="J177" s="653">
        <v>152.36000000000001</v>
      </c>
      <c r="K177" s="666">
        <v>1</v>
      </c>
      <c r="L177" s="653">
        <v>1</v>
      </c>
      <c r="M177" s="654">
        <v>152.36000000000001</v>
      </c>
    </row>
    <row r="178" spans="1:13" ht="14.4" customHeight="1" x14ac:dyDescent="0.3">
      <c r="A178" s="649" t="s">
        <v>1956</v>
      </c>
      <c r="B178" s="650" t="s">
        <v>1867</v>
      </c>
      <c r="C178" s="650" t="s">
        <v>1327</v>
      </c>
      <c r="D178" s="650" t="s">
        <v>1328</v>
      </c>
      <c r="E178" s="650" t="s">
        <v>1329</v>
      </c>
      <c r="F178" s="653"/>
      <c r="G178" s="653"/>
      <c r="H178" s="666">
        <v>0</v>
      </c>
      <c r="I178" s="653">
        <v>1</v>
      </c>
      <c r="J178" s="653">
        <v>222.25</v>
      </c>
      <c r="K178" s="666">
        <v>1</v>
      </c>
      <c r="L178" s="653">
        <v>1</v>
      </c>
      <c r="M178" s="654">
        <v>222.25</v>
      </c>
    </row>
    <row r="179" spans="1:13" ht="14.4" customHeight="1" x14ac:dyDescent="0.3">
      <c r="A179" s="649" t="s">
        <v>1956</v>
      </c>
      <c r="B179" s="650" t="s">
        <v>1868</v>
      </c>
      <c r="C179" s="650" t="s">
        <v>1323</v>
      </c>
      <c r="D179" s="650" t="s">
        <v>1324</v>
      </c>
      <c r="E179" s="650" t="s">
        <v>1325</v>
      </c>
      <c r="F179" s="653"/>
      <c r="G179" s="653"/>
      <c r="H179" s="666">
        <v>0</v>
      </c>
      <c r="I179" s="653">
        <v>4</v>
      </c>
      <c r="J179" s="653">
        <v>616.04</v>
      </c>
      <c r="K179" s="666">
        <v>1</v>
      </c>
      <c r="L179" s="653">
        <v>4</v>
      </c>
      <c r="M179" s="654">
        <v>616.04</v>
      </c>
    </row>
    <row r="180" spans="1:13" ht="14.4" customHeight="1" x14ac:dyDescent="0.3">
      <c r="A180" s="649" t="s">
        <v>1956</v>
      </c>
      <c r="B180" s="650" t="s">
        <v>1871</v>
      </c>
      <c r="C180" s="650" t="s">
        <v>2099</v>
      </c>
      <c r="D180" s="650" t="s">
        <v>2100</v>
      </c>
      <c r="E180" s="650" t="s">
        <v>2101</v>
      </c>
      <c r="F180" s="653">
        <v>8</v>
      </c>
      <c r="G180" s="653">
        <v>419.2</v>
      </c>
      <c r="H180" s="666">
        <v>1</v>
      </c>
      <c r="I180" s="653"/>
      <c r="J180" s="653"/>
      <c r="K180" s="666">
        <v>0</v>
      </c>
      <c r="L180" s="653">
        <v>8</v>
      </c>
      <c r="M180" s="654">
        <v>419.2</v>
      </c>
    </row>
    <row r="181" spans="1:13" ht="14.4" customHeight="1" x14ac:dyDescent="0.3">
      <c r="A181" s="649" t="s">
        <v>1956</v>
      </c>
      <c r="B181" s="650" t="s">
        <v>1871</v>
      </c>
      <c r="C181" s="650" t="s">
        <v>1973</v>
      </c>
      <c r="D181" s="650" t="s">
        <v>1974</v>
      </c>
      <c r="E181" s="650" t="s">
        <v>1864</v>
      </c>
      <c r="F181" s="653">
        <v>8</v>
      </c>
      <c r="G181" s="653">
        <v>558.88</v>
      </c>
      <c r="H181" s="666">
        <v>1</v>
      </c>
      <c r="I181" s="653"/>
      <c r="J181" s="653"/>
      <c r="K181" s="666">
        <v>0</v>
      </c>
      <c r="L181" s="653">
        <v>8</v>
      </c>
      <c r="M181" s="654">
        <v>558.88</v>
      </c>
    </row>
    <row r="182" spans="1:13" ht="14.4" customHeight="1" x14ac:dyDescent="0.3">
      <c r="A182" s="649" t="s">
        <v>1956</v>
      </c>
      <c r="B182" s="650" t="s">
        <v>1871</v>
      </c>
      <c r="C182" s="650" t="s">
        <v>2775</v>
      </c>
      <c r="D182" s="650" t="s">
        <v>2776</v>
      </c>
      <c r="E182" s="650" t="s">
        <v>2101</v>
      </c>
      <c r="F182" s="653"/>
      <c r="G182" s="653"/>
      <c r="H182" s="666">
        <v>0</v>
      </c>
      <c r="I182" s="653">
        <v>4</v>
      </c>
      <c r="J182" s="653">
        <v>209.6</v>
      </c>
      <c r="K182" s="666">
        <v>1</v>
      </c>
      <c r="L182" s="653">
        <v>4</v>
      </c>
      <c r="M182" s="654">
        <v>209.6</v>
      </c>
    </row>
    <row r="183" spans="1:13" ht="14.4" customHeight="1" x14ac:dyDescent="0.3">
      <c r="A183" s="649" t="s">
        <v>1956</v>
      </c>
      <c r="B183" s="650" t="s">
        <v>1871</v>
      </c>
      <c r="C183" s="650" t="s">
        <v>1313</v>
      </c>
      <c r="D183" s="650" t="s">
        <v>1314</v>
      </c>
      <c r="E183" s="650" t="s">
        <v>1864</v>
      </c>
      <c r="F183" s="653"/>
      <c r="G183" s="653"/>
      <c r="H183" s="666">
        <v>0</v>
      </c>
      <c r="I183" s="653">
        <v>4</v>
      </c>
      <c r="J183" s="653">
        <v>279.44</v>
      </c>
      <c r="K183" s="666">
        <v>1</v>
      </c>
      <c r="L183" s="653">
        <v>4</v>
      </c>
      <c r="M183" s="654">
        <v>279.44</v>
      </c>
    </row>
    <row r="184" spans="1:13" ht="14.4" customHeight="1" x14ac:dyDescent="0.3">
      <c r="A184" s="649" t="s">
        <v>1956</v>
      </c>
      <c r="B184" s="650" t="s">
        <v>2888</v>
      </c>
      <c r="C184" s="650" t="s">
        <v>2424</v>
      </c>
      <c r="D184" s="650" t="s">
        <v>2306</v>
      </c>
      <c r="E184" s="650" t="s">
        <v>2425</v>
      </c>
      <c r="F184" s="653"/>
      <c r="G184" s="653"/>
      <c r="H184" s="666">
        <v>0</v>
      </c>
      <c r="I184" s="653">
        <v>4</v>
      </c>
      <c r="J184" s="653">
        <v>1546.04</v>
      </c>
      <c r="K184" s="666">
        <v>1</v>
      </c>
      <c r="L184" s="653">
        <v>4</v>
      </c>
      <c r="M184" s="654">
        <v>1546.04</v>
      </c>
    </row>
    <row r="185" spans="1:13" ht="14.4" customHeight="1" x14ac:dyDescent="0.3">
      <c r="A185" s="649" t="s">
        <v>1956</v>
      </c>
      <c r="B185" s="650" t="s">
        <v>1877</v>
      </c>
      <c r="C185" s="650" t="s">
        <v>1102</v>
      </c>
      <c r="D185" s="650" t="s">
        <v>1103</v>
      </c>
      <c r="E185" s="650" t="s">
        <v>1879</v>
      </c>
      <c r="F185" s="653"/>
      <c r="G185" s="653"/>
      <c r="H185" s="666">
        <v>0</v>
      </c>
      <c r="I185" s="653">
        <v>23</v>
      </c>
      <c r="J185" s="653">
        <v>2222.4899999999998</v>
      </c>
      <c r="K185" s="666">
        <v>1</v>
      </c>
      <c r="L185" s="653">
        <v>23</v>
      </c>
      <c r="M185" s="654">
        <v>2222.4899999999998</v>
      </c>
    </row>
    <row r="186" spans="1:13" ht="14.4" customHeight="1" x14ac:dyDescent="0.3">
      <c r="A186" s="649" t="s">
        <v>1956</v>
      </c>
      <c r="B186" s="650" t="s">
        <v>1877</v>
      </c>
      <c r="C186" s="650" t="s">
        <v>2426</v>
      </c>
      <c r="D186" s="650" t="s">
        <v>2427</v>
      </c>
      <c r="E186" s="650" t="s">
        <v>2428</v>
      </c>
      <c r="F186" s="653">
        <v>2</v>
      </c>
      <c r="G186" s="653">
        <v>193.26</v>
      </c>
      <c r="H186" s="666">
        <v>1</v>
      </c>
      <c r="I186" s="653"/>
      <c r="J186" s="653"/>
      <c r="K186" s="666">
        <v>0</v>
      </c>
      <c r="L186" s="653">
        <v>2</v>
      </c>
      <c r="M186" s="654">
        <v>193.26</v>
      </c>
    </row>
    <row r="187" spans="1:13" ht="14.4" customHeight="1" x14ac:dyDescent="0.3">
      <c r="A187" s="649" t="s">
        <v>1956</v>
      </c>
      <c r="B187" s="650" t="s">
        <v>2889</v>
      </c>
      <c r="C187" s="650" t="s">
        <v>2822</v>
      </c>
      <c r="D187" s="650" t="s">
        <v>2823</v>
      </c>
      <c r="E187" s="650" t="s">
        <v>2824</v>
      </c>
      <c r="F187" s="653">
        <v>2</v>
      </c>
      <c r="G187" s="653">
        <v>189.44</v>
      </c>
      <c r="H187" s="666">
        <v>1</v>
      </c>
      <c r="I187" s="653"/>
      <c r="J187" s="653"/>
      <c r="K187" s="666">
        <v>0</v>
      </c>
      <c r="L187" s="653">
        <v>2</v>
      </c>
      <c r="M187" s="654">
        <v>189.44</v>
      </c>
    </row>
    <row r="188" spans="1:13" ht="14.4" customHeight="1" x14ac:dyDescent="0.3">
      <c r="A188" s="649" t="s">
        <v>1956</v>
      </c>
      <c r="B188" s="650" t="s">
        <v>1923</v>
      </c>
      <c r="C188" s="650" t="s">
        <v>2772</v>
      </c>
      <c r="D188" s="650" t="s">
        <v>1658</v>
      </c>
      <c r="E188" s="650" t="s">
        <v>1185</v>
      </c>
      <c r="F188" s="653"/>
      <c r="G188" s="653"/>
      <c r="H188" s="666">
        <v>0</v>
      </c>
      <c r="I188" s="653">
        <v>2</v>
      </c>
      <c r="J188" s="653">
        <v>237.64</v>
      </c>
      <c r="K188" s="666">
        <v>1</v>
      </c>
      <c r="L188" s="653">
        <v>2</v>
      </c>
      <c r="M188" s="654">
        <v>237.64</v>
      </c>
    </row>
    <row r="189" spans="1:13" ht="14.4" customHeight="1" x14ac:dyDescent="0.3">
      <c r="A189" s="649" t="s">
        <v>1956</v>
      </c>
      <c r="B189" s="650" t="s">
        <v>1923</v>
      </c>
      <c r="C189" s="650" t="s">
        <v>2773</v>
      </c>
      <c r="D189" s="650" t="s">
        <v>1658</v>
      </c>
      <c r="E189" s="650" t="s">
        <v>2774</v>
      </c>
      <c r="F189" s="653"/>
      <c r="G189" s="653"/>
      <c r="H189" s="666">
        <v>0</v>
      </c>
      <c r="I189" s="653">
        <v>1</v>
      </c>
      <c r="J189" s="653">
        <v>356.47</v>
      </c>
      <c r="K189" s="666">
        <v>1</v>
      </c>
      <c r="L189" s="653">
        <v>1</v>
      </c>
      <c r="M189" s="654">
        <v>356.47</v>
      </c>
    </row>
    <row r="190" spans="1:13" ht="14.4" customHeight="1" x14ac:dyDescent="0.3">
      <c r="A190" s="649" t="s">
        <v>1957</v>
      </c>
      <c r="B190" s="650" t="s">
        <v>1829</v>
      </c>
      <c r="C190" s="650" t="s">
        <v>1191</v>
      </c>
      <c r="D190" s="650" t="s">
        <v>1192</v>
      </c>
      <c r="E190" s="650" t="s">
        <v>1193</v>
      </c>
      <c r="F190" s="653"/>
      <c r="G190" s="653"/>
      <c r="H190" s="666">
        <v>0</v>
      </c>
      <c r="I190" s="653">
        <v>2</v>
      </c>
      <c r="J190" s="653">
        <v>937.92</v>
      </c>
      <c r="K190" s="666">
        <v>1</v>
      </c>
      <c r="L190" s="653">
        <v>2</v>
      </c>
      <c r="M190" s="654">
        <v>937.92</v>
      </c>
    </row>
    <row r="191" spans="1:13" ht="14.4" customHeight="1" x14ac:dyDescent="0.3">
      <c r="A191" s="649" t="s">
        <v>1957</v>
      </c>
      <c r="B191" s="650" t="s">
        <v>1829</v>
      </c>
      <c r="C191" s="650" t="s">
        <v>1195</v>
      </c>
      <c r="D191" s="650" t="s">
        <v>1192</v>
      </c>
      <c r="E191" s="650" t="s">
        <v>1196</v>
      </c>
      <c r="F191" s="653"/>
      <c r="G191" s="653"/>
      <c r="H191" s="666">
        <v>0</v>
      </c>
      <c r="I191" s="653">
        <v>16</v>
      </c>
      <c r="J191" s="653">
        <v>10004.64</v>
      </c>
      <c r="K191" s="666">
        <v>1</v>
      </c>
      <c r="L191" s="653">
        <v>16</v>
      </c>
      <c r="M191" s="654">
        <v>10004.64</v>
      </c>
    </row>
    <row r="192" spans="1:13" ht="14.4" customHeight="1" x14ac:dyDescent="0.3">
      <c r="A192" s="649" t="s">
        <v>1957</v>
      </c>
      <c r="B192" s="650" t="s">
        <v>1854</v>
      </c>
      <c r="C192" s="650" t="s">
        <v>2128</v>
      </c>
      <c r="D192" s="650" t="s">
        <v>1855</v>
      </c>
      <c r="E192" s="650" t="s">
        <v>1856</v>
      </c>
      <c r="F192" s="653">
        <v>2</v>
      </c>
      <c r="G192" s="653">
        <v>313.72000000000003</v>
      </c>
      <c r="H192" s="666">
        <v>1</v>
      </c>
      <c r="I192" s="653"/>
      <c r="J192" s="653"/>
      <c r="K192" s="666">
        <v>0</v>
      </c>
      <c r="L192" s="653">
        <v>2</v>
      </c>
      <c r="M192" s="654">
        <v>313.72000000000003</v>
      </c>
    </row>
    <row r="193" spans="1:13" ht="14.4" customHeight="1" x14ac:dyDescent="0.3">
      <c r="A193" s="649" t="s">
        <v>1957</v>
      </c>
      <c r="B193" s="650" t="s">
        <v>1871</v>
      </c>
      <c r="C193" s="650" t="s">
        <v>1313</v>
      </c>
      <c r="D193" s="650" t="s">
        <v>1314</v>
      </c>
      <c r="E193" s="650" t="s">
        <v>1864</v>
      </c>
      <c r="F193" s="653"/>
      <c r="G193" s="653"/>
      <c r="H193" s="666">
        <v>0</v>
      </c>
      <c r="I193" s="653">
        <v>3</v>
      </c>
      <c r="J193" s="653">
        <v>209.57999999999998</v>
      </c>
      <c r="K193" s="666">
        <v>1</v>
      </c>
      <c r="L193" s="653">
        <v>3</v>
      </c>
      <c r="M193" s="654">
        <v>209.57999999999998</v>
      </c>
    </row>
    <row r="194" spans="1:13" ht="14.4" customHeight="1" x14ac:dyDescent="0.3">
      <c r="A194" s="649" t="s">
        <v>1957</v>
      </c>
      <c r="B194" s="650" t="s">
        <v>1877</v>
      </c>
      <c r="C194" s="650" t="s">
        <v>1160</v>
      </c>
      <c r="D194" s="650" t="s">
        <v>1103</v>
      </c>
      <c r="E194" s="650" t="s">
        <v>1878</v>
      </c>
      <c r="F194" s="653"/>
      <c r="G194" s="653"/>
      <c r="H194" s="666">
        <v>0</v>
      </c>
      <c r="I194" s="653">
        <v>1</v>
      </c>
      <c r="J194" s="653">
        <v>48.31</v>
      </c>
      <c r="K194" s="666">
        <v>1</v>
      </c>
      <c r="L194" s="653">
        <v>1</v>
      </c>
      <c r="M194" s="654">
        <v>48.31</v>
      </c>
    </row>
    <row r="195" spans="1:13" ht="14.4" customHeight="1" x14ac:dyDescent="0.3">
      <c r="A195" s="649" t="s">
        <v>1957</v>
      </c>
      <c r="B195" s="650" t="s">
        <v>1877</v>
      </c>
      <c r="C195" s="650" t="s">
        <v>2564</v>
      </c>
      <c r="D195" s="650" t="s">
        <v>1103</v>
      </c>
      <c r="E195" s="650" t="s">
        <v>2565</v>
      </c>
      <c r="F195" s="653"/>
      <c r="G195" s="653"/>
      <c r="H195" s="666">
        <v>0</v>
      </c>
      <c r="I195" s="653">
        <v>2</v>
      </c>
      <c r="J195" s="653">
        <v>386.52</v>
      </c>
      <c r="K195" s="666">
        <v>1</v>
      </c>
      <c r="L195" s="653">
        <v>2</v>
      </c>
      <c r="M195" s="654">
        <v>386.52</v>
      </c>
    </row>
    <row r="196" spans="1:13" ht="14.4" customHeight="1" x14ac:dyDescent="0.3">
      <c r="A196" s="649" t="s">
        <v>1958</v>
      </c>
      <c r="B196" s="650" t="s">
        <v>1829</v>
      </c>
      <c r="C196" s="650" t="s">
        <v>1191</v>
      </c>
      <c r="D196" s="650" t="s">
        <v>1192</v>
      </c>
      <c r="E196" s="650" t="s">
        <v>1193</v>
      </c>
      <c r="F196" s="653"/>
      <c r="G196" s="653"/>
      <c r="H196" s="666">
        <v>0</v>
      </c>
      <c r="I196" s="653">
        <v>2</v>
      </c>
      <c r="J196" s="653">
        <v>937.92</v>
      </c>
      <c r="K196" s="666">
        <v>1</v>
      </c>
      <c r="L196" s="653">
        <v>2</v>
      </c>
      <c r="M196" s="654">
        <v>937.92</v>
      </c>
    </row>
    <row r="197" spans="1:13" ht="14.4" customHeight="1" x14ac:dyDescent="0.3">
      <c r="A197" s="649" t="s">
        <v>1958</v>
      </c>
      <c r="B197" s="650" t="s">
        <v>1829</v>
      </c>
      <c r="C197" s="650" t="s">
        <v>1195</v>
      </c>
      <c r="D197" s="650" t="s">
        <v>1192</v>
      </c>
      <c r="E197" s="650" t="s">
        <v>1196</v>
      </c>
      <c r="F197" s="653"/>
      <c r="G197" s="653"/>
      <c r="H197" s="666">
        <v>0</v>
      </c>
      <c r="I197" s="653">
        <v>126</v>
      </c>
      <c r="J197" s="653">
        <v>78786.540000000008</v>
      </c>
      <c r="K197" s="666">
        <v>1</v>
      </c>
      <c r="L197" s="653">
        <v>126</v>
      </c>
      <c r="M197" s="654">
        <v>78786.540000000008</v>
      </c>
    </row>
    <row r="198" spans="1:13" ht="14.4" customHeight="1" x14ac:dyDescent="0.3">
      <c r="A198" s="649" t="s">
        <v>1958</v>
      </c>
      <c r="B198" s="650" t="s">
        <v>1829</v>
      </c>
      <c r="C198" s="650" t="s">
        <v>1638</v>
      </c>
      <c r="D198" s="650" t="s">
        <v>1192</v>
      </c>
      <c r="E198" s="650" t="s">
        <v>1639</v>
      </c>
      <c r="F198" s="653"/>
      <c r="G198" s="653"/>
      <c r="H198" s="666">
        <v>0</v>
      </c>
      <c r="I198" s="653">
        <v>24</v>
      </c>
      <c r="J198" s="653">
        <v>22510.320000000003</v>
      </c>
      <c r="K198" s="666">
        <v>1</v>
      </c>
      <c r="L198" s="653">
        <v>24</v>
      </c>
      <c r="M198" s="654">
        <v>22510.320000000003</v>
      </c>
    </row>
    <row r="199" spans="1:13" ht="14.4" customHeight="1" x14ac:dyDescent="0.3">
      <c r="A199" s="649" t="s">
        <v>1958</v>
      </c>
      <c r="B199" s="650" t="s">
        <v>1829</v>
      </c>
      <c r="C199" s="650" t="s">
        <v>2074</v>
      </c>
      <c r="D199" s="650" t="s">
        <v>1192</v>
      </c>
      <c r="E199" s="650" t="s">
        <v>2075</v>
      </c>
      <c r="F199" s="653"/>
      <c r="G199" s="653"/>
      <c r="H199" s="666">
        <v>0</v>
      </c>
      <c r="I199" s="653">
        <v>7</v>
      </c>
      <c r="J199" s="653">
        <v>8165.29</v>
      </c>
      <c r="K199" s="666">
        <v>1</v>
      </c>
      <c r="L199" s="653">
        <v>7</v>
      </c>
      <c r="M199" s="654">
        <v>8165.29</v>
      </c>
    </row>
    <row r="200" spans="1:13" ht="14.4" customHeight="1" x14ac:dyDescent="0.3">
      <c r="A200" s="649" t="s">
        <v>1958</v>
      </c>
      <c r="B200" s="650" t="s">
        <v>1854</v>
      </c>
      <c r="C200" s="650" t="s">
        <v>1240</v>
      </c>
      <c r="D200" s="650" t="s">
        <v>1855</v>
      </c>
      <c r="E200" s="650" t="s">
        <v>1856</v>
      </c>
      <c r="F200" s="653"/>
      <c r="G200" s="653"/>
      <c r="H200" s="666">
        <v>0</v>
      </c>
      <c r="I200" s="653">
        <v>1</v>
      </c>
      <c r="J200" s="653">
        <v>333.31</v>
      </c>
      <c r="K200" s="666">
        <v>1</v>
      </c>
      <c r="L200" s="653">
        <v>1</v>
      </c>
      <c r="M200" s="654">
        <v>333.31</v>
      </c>
    </row>
    <row r="201" spans="1:13" ht="14.4" customHeight="1" x14ac:dyDescent="0.3">
      <c r="A201" s="649" t="s">
        <v>1958</v>
      </c>
      <c r="B201" s="650" t="s">
        <v>1854</v>
      </c>
      <c r="C201" s="650" t="s">
        <v>1268</v>
      </c>
      <c r="D201" s="650" t="s">
        <v>1859</v>
      </c>
      <c r="E201" s="650" t="s">
        <v>1860</v>
      </c>
      <c r="F201" s="653"/>
      <c r="G201" s="653"/>
      <c r="H201" s="666">
        <v>0</v>
      </c>
      <c r="I201" s="653">
        <v>6</v>
      </c>
      <c r="J201" s="653">
        <v>1636.46</v>
      </c>
      <c r="K201" s="666">
        <v>1</v>
      </c>
      <c r="L201" s="653">
        <v>6</v>
      </c>
      <c r="M201" s="654">
        <v>1636.46</v>
      </c>
    </row>
    <row r="202" spans="1:13" ht="14.4" customHeight="1" x14ac:dyDescent="0.3">
      <c r="A202" s="649" t="s">
        <v>1958</v>
      </c>
      <c r="B202" s="650" t="s">
        <v>1854</v>
      </c>
      <c r="C202" s="650" t="s">
        <v>2204</v>
      </c>
      <c r="D202" s="650" t="s">
        <v>2205</v>
      </c>
      <c r="E202" s="650" t="s">
        <v>2206</v>
      </c>
      <c r="F202" s="653">
        <v>2</v>
      </c>
      <c r="G202" s="653">
        <v>0</v>
      </c>
      <c r="H202" s="666"/>
      <c r="I202" s="653"/>
      <c r="J202" s="653"/>
      <c r="K202" s="666"/>
      <c r="L202" s="653">
        <v>2</v>
      </c>
      <c r="M202" s="654">
        <v>0</v>
      </c>
    </row>
    <row r="203" spans="1:13" ht="14.4" customHeight="1" x14ac:dyDescent="0.3">
      <c r="A203" s="649" t="s">
        <v>1958</v>
      </c>
      <c r="B203" s="650" t="s">
        <v>1863</v>
      </c>
      <c r="C203" s="650" t="s">
        <v>1309</v>
      </c>
      <c r="D203" s="650" t="s">
        <v>1310</v>
      </c>
      <c r="E203" s="650" t="s">
        <v>1864</v>
      </c>
      <c r="F203" s="653"/>
      <c r="G203" s="653"/>
      <c r="H203" s="666">
        <v>0</v>
      </c>
      <c r="I203" s="653">
        <v>3</v>
      </c>
      <c r="J203" s="653">
        <v>552.66</v>
      </c>
      <c r="K203" s="666">
        <v>1</v>
      </c>
      <c r="L203" s="653">
        <v>3</v>
      </c>
      <c r="M203" s="654">
        <v>552.66</v>
      </c>
    </row>
    <row r="204" spans="1:13" ht="14.4" customHeight="1" x14ac:dyDescent="0.3">
      <c r="A204" s="649" t="s">
        <v>1958</v>
      </c>
      <c r="B204" s="650" t="s">
        <v>1868</v>
      </c>
      <c r="C204" s="650" t="s">
        <v>1323</v>
      </c>
      <c r="D204" s="650" t="s">
        <v>1324</v>
      </c>
      <c r="E204" s="650" t="s">
        <v>1325</v>
      </c>
      <c r="F204" s="653"/>
      <c r="G204" s="653"/>
      <c r="H204" s="666">
        <v>0</v>
      </c>
      <c r="I204" s="653">
        <v>19</v>
      </c>
      <c r="J204" s="653">
        <v>2926.1899999999996</v>
      </c>
      <c r="K204" s="666">
        <v>1</v>
      </c>
      <c r="L204" s="653">
        <v>19</v>
      </c>
      <c r="M204" s="654">
        <v>2926.1899999999996</v>
      </c>
    </row>
    <row r="205" spans="1:13" ht="14.4" customHeight="1" x14ac:dyDescent="0.3">
      <c r="A205" s="649" t="s">
        <v>1958</v>
      </c>
      <c r="B205" s="650" t="s">
        <v>1871</v>
      </c>
      <c r="C205" s="650" t="s">
        <v>1313</v>
      </c>
      <c r="D205" s="650" t="s">
        <v>1314</v>
      </c>
      <c r="E205" s="650" t="s">
        <v>1864</v>
      </c>
      <c r="F205" s="653"/>
      <c r="G205" s="653"/>
      <c r="H205" s="666">
        <v>0</v>
      </c>
      <c r="I205" s="653">
        <v>1</v>
      </c>
      <c r="J205" s="653">
        <v>69.86</v>
      </c>
      <c r="K205" s="666">
        <v>1</v>
      </c>
      <c r="L205" s="653">
        <v>1</v>
      </c>
      <c r="M205" s="654">
        <v>69.86</v>
      </c>
    </row>
    <row r="206" spans="1:13" ht="14.4" customHeight="1" x14ac:dyDescent="0.3">
      <c r="A206" s="649" t="s">
        <v>1958</v>
      </c>
      <c r="B206" s="650" t="s">
        <v>1874</v>
      </c>
      <c r="C206" s="650" t="s">
        <v>2212</v>
      </c>
      <c r="D206" s="650" t="s">
        <v>1753</v>
      </c>
      <c r="E206" s="650" t="s">
        <v>2213</v>
      </c>
      <c r="F206" s="653">
        <v>2</v>
      </c>
      <c r="G206" s="653">
        <v>0</v>
      </c>
      <c r="H206" s="666"/>
      <c r="I206" s="653"/>
      <c r="J206" s="653"/>
      <c r="K206" s="666"/>
      <c r="L206" s="653">
        <v>2</v>
      </c>
      <c r="M206" s="654">
        <v>0</v>
      </c>
    </row>
    <row r="207" spans="1:13" ht="14.4" customHeight="1" x14ac:dyDescent="0.3">
      <c r="A207" s="649" t="s">
        <v>1958</v>
      </c>
      <c r="B207" s="650" t="s">
        <v>1877</v>
      </c>
      <c r="C207" s="650" t="s">
        <v>1160</v>
      </c>
      <c r="D207" s="650" t="s">
        <v>1103</v>
      </c>
      <c r="E207" s="650" t="s">
        <v>1878</v>
      </c>
      <c r="F207" s="653"/>
      <c r="G207" s="653"/>
      <c r="H207" s="666">
        <v>0</v>
      </c>
      <c r="I207" s="653">
        <v>2</v>
      </c>
      <c r="J207" s="653">
        <v>96.62</v>
      </c>
      <c r="K207" s="666">
        <v>1</v>
      </c>
      <c r="L207" s="653">
        <v>2</v>
      </c>
      <c r="M207" s="654">
        <v>96.62</v>
      </c>
    </row>
    <row r="208" spans="1:13" ht="14.4" customHeight="1" x14ac:dyDescent="0.3">
      <c r="A208" s="649" t="s">
        <v>1958</v>
      </c>
      <c r="B208" s="650" t="s">
        <v>1877</v>
      </c>
      <c r="C208" s="650" t="s">
        <v>1102</v>
      </c>
      <c r="D208" s="650" t="s">
        <v>1103</v>
      </c>
      <c r="E208" s="650" t="s">
        <v>1879</v>
      </c>
      <c r="F208" s="653"/>
      <c r="G208" s="653"/>
      <c r="H208" s="666">
        <v>0</v>
      </c>
      <c r="I208" s="653">
        <v>28</v>
      </c>
      <c r="J208" s="653">
        <v>2705.6400000000017</v>
      </c>
      <c r="K208" s="666">
        <v>1</v>
      </c>
      <c r="L208" s="653">
        <v>28</v>
      </c>
      <c r="M208" s="654">
        <v>2705.6400000000017</v>
      </c>
    </row>
    <row r="209" spans="1:13" ht="14.4" customHeight="1" x14ac:dyDescent="0.3">
      <c r="A209" s="649" t="s">
        <v>1958</v>
      </c>
      <c r="B209" s="650" t="s">
        <v>1880</v>
      </c>
      <c r="C209" s="650" t="s">
        <v>2022</v>
      </c>
      <c r="D209" s="650" t="s">
        <v>2023</v>
      </c>
      <c r="E209" s="650" t="s">
        <v>2024</v>
      </c>
      <c r="F209" s="653">
        <v>3</v>
      </c>
      <c r="G209" s="653">
        <v>294.69</v>
      </c>
      <c r="H209" s="666">
        <v>1</v>
      </c>
      <c r="I209" s="653"/>
      <c r="J209" s="653"/>
      <c r="K209" s="666">
        <v>0</v>
      </c>
      <c r="L209" s="653">
        <v>3</v>
      </c>
      <c r="M209" s="654">
        <v>294.69</v>
      </c>
    </row>
    <row r="210" spans="1:13" ht="14.4" customHeight="1" x14ac:dyDescent="0.3">
      <c r="A210" s="649" t="s">
        <v>1958</v>
      </c>
      <c r="B210" s="650" t="s">
        <v>1880</v>
      </c>
      <c r="C210" s="650" t="s">
        <v>2025</v>
      </c>
      <c r="D210" s="650" t="s">
        <v>2026</v>
      </c>
      <c r="E210" s="650" t="s">
        <v>2027</v>
      </c>
      <c r="F210" s="653"/>
      <c r="G210" s="653"/>
      <c r="H210" s="666">
        <v>0</v>
      </c>
      <c r="I210" s="653">
        <v>1</v>
      </c>
      <c r="J210" s="653">
        <v>32.74</v>
      </c>
      <c r="K210" s="666">
        <v>1</v>
      </c>
      <c r="L210" s="653">
        <v>1</v>
      </c>
      <c r="M210" s="654">
        <v>32.74</v>
      </c>
    </row>
    <row r="211" spans="1:13" ht="14.4" customHeight="1" x14ac:dyDescent="0.3">
      <c r="A211" s="649" t="s">
        <v>1958</v>
      </c>
      <c r="B211" s="650" t="s">
        <v>1880</v>
      </c>
      <c r="C211" s="650" t="s">
        <v>2215</v>
      </c>
      <c r="D211" s="650" t="s">
        <v>2216</v>
      </c>
      <c r="E211" s="650" t="s">
        <v>2217</v>
      </c>
      <c r="F211" s="653">
        <v>1</v>
      </c>
      <c r="G211" s="653">
        <v>32.74</v>
      </c>
      <c r="H211" s="666">
        <v>1</v>
      </c>
      <c r="I211" s="653"/>
      <c r="J211" s="653"/>
      <c r="K211" s="666">
        <v>0</v>
      </c>
      <c r="L211" s="653">
        <v>1</v>
      </c>
      <c r="M211" s="654">
        <v>32.74</v>
      </c>
    </row>
    <row r="212" spans="1:13" ht="14.4" customHeight="1" x14ac:dyDescent="0.3">
      <c r="A212" s="649" t="s">
        <v>1958</v>
      </c>
      <c r="B212" s="650" t="s">
        <v>1880</v>
      </c>
      <c r="C212" s="650" t="s">
        <v>2028</v>
      </c>
      <c r="D212" s="650" t="s">
        <v>1130</v>
      </c>
      <c r="E212" s="650" t="s">
        <v>2024</v>
      </c>
      <c r="F212" s="653"/>
      <c r="G212" s="653"/>
      <c r="H212" s="666">
        <v>0</v>
      </c>
      <c r="I212" s="653">
        <v>1</v>
      </c>
      <c r="J212" s="653">
        <v>98.23</v>
      </c>
      <c r="K212" s="666">
        <v>1</v>
      </c>
      <c r="L212" s="653">
        <v>1</v>
      </c>
      <c r="M212" s="654">
        <v>98.23</v>
      </c>
    </row>
    <row r="213" spans="1:13" ht="14.4" customHeight="1" thickBot="1" x14ac:dyDescent="0.35">
      <c r="A213" s="655" t="s">
        <v>1958</v>
      </c>
      <c r="B213" s="656" t="s">
        <v>2894</v>
      </c>
      <c r="C213" s="656" t="s">
        <v>2859</v>
      </c>
      <c r="D213" s="656" t="s">
        <v>2860</v>
      </c>
      <c r="E213" s="656" t="s">
        <v>2861</v>
      </c>
      <c r="F213" s="659"/>
      <c r="G213" s="659"/>
      <c r="H213" s="667">
        <v>0</v>
      </c>
      <c r="I213" s="659">
        <v>1</v>
      </c>
      <c r="J213" s="659">
        <v>413.22</v>
      </c>
      <c r="K213" s="667">
        <v>1</v>
      </c>
      <c r="L213" s="659">
        <v>1</v>
      </c>
      <c r="M213" s="660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575</v>
      </c>
      <c r="B5" s="634" t="s">
        <v>576</v>
      </c>
      <c r="C5" s="635" t="s">
        <v>577</v>
      </c>
      <c r="D5" s="635" t="s">
        <v>577</v>
      </c>
      <c r="E5" s="635"/>
      <c r="F5" s="635" t="s">
        <v>577</v>
      </c>
      <c r="G5" s="635" t="s">
        <v>577</v>
      </c>
      <c r="H5" s="635" t="s">
        <v>577</v>
      </c>
      <c r="I5" s="636" t="s">
        <v>577</v>
      </c>
      <c r="J5" s="637" t="s">
        <v>74</v>
      </c>
    </row>
    <row r="6" spans="1:10" ht="14.4" customHeight="1" x14ac:dyDescent="0.3">
      <c r="A6" s="633" t="s">
        <v>575</v>
      </c>
      <c r="B6" s="634" t="s">
        <v>354</v>
      </c>
      <c r="C6" s="635" t="s">
        <v>577</v>
      </c>
      <c r="D6" s="635" t="s">
        <v>577</v>
      </c>
      <c r="E6" s="635"/>
      <c r="F6" s="635">
        <v>0</v>
      </c>
      <c r="G6" s="635">
        <v>95</v>
      </c>
      <c r="H6" s="635">
        <v>-95</v>
      </c>
      <c r="I6" s="636">
        <v>0</v>
      </c>
      <c r="J6" s="637" t="s">
        <v>1</v>
      </c>
    </row>
    <row r="7" spans="1:10" ht="14.4" customHeight="1" x14ac:dyDescent="0.3">
      <c r="A7" s="633" t="s">
        <v>575</v>
      </c>
      <c r="B7" s="634" t="s">
        <v>355</v>
      </c>
      <c r="C7" s="635">
        <v>6700.5499899999995</v>
      </c>
      <c r="D7" s="635">
        <v>4332.5608799999991</v>
      </c>
      <c r="E7" s="635"/>
      <c r="F7" s="635">
        <v>4965.7785700000031</v>
      </c>
      <c r="G7" s="635">
        <v>4830.9980971541545</v>
      </c>
      <c r="H7" s="635">
        <v>134.78047284584864</v>
      </c>
      <c r="I7" s="636">
        <v>1.0278990945836317</v>
      </c>
      <c r="J7" s="637" t="s">
        <v>1</v>
      </c>
    </row>
    <row r="8" spans="1:10" ht="14.4" customHeight="1" x14ac:dyDescent="0.3">
      <c r="A8" s="633" t="s">
        <v>575</v>
      </c>
      <c r="B8" s="634" t="s">
        <v>2896</v>
      </c>
      <c r="C8" s="635">
        <v>0</v>
      </c>
      <c r="D8" s="635" t="s">
        <v>577</v>
      </c>
      <c r="E8" s="635"/>
      <c r="F8" s="635" t="s">
        <v>577</v>
      </c>
      <c r="G8" s="635" t="s">
        <v>577</v>
      </c>
      <c r="H8" s="635" t="s">
        <v>577</v>
      </c>
      <c r="I8" s="636" t="s">
        <v>577</v>
      </c>
      <c r="J8" s="637" t="s">
        <v>1</v>
      </c>
    </row>
    <row r="9" spans="1:10" ht="14.4" customHeight="1" x14ac:dyDescent="0.3">
      <c r="A9" s="633" t="s">
        <v>575</v>
      </c>
      <c r="B9" s="634" t="s">
        <v>356</v>
      </c>
      <c r="C9" s="635" t="s">
        <v>577</v>
      </c>
      <c r="D9" s="635" t="s">
        <v>577</v>
      </c>
      <c r="E9" s="635"/>
      <c r="F9" s="635">
        <v>123.50552000000002</v>
      </c>
      <c r="G9" s="635">
        <v>127.99995261730749</v>
      </c>
      <c r="H9" s="635">
        <v>-4.4944326173074671</v>
      </c>
      <c r="I9" s="636">
        <v>0.96488723217933636</v>
      </c>
      <c r="J9" s="637" t="s">
        <v>1</v>
      </c>
    </row>
    <row r="10" spans="1:10" ht="14.4" customHeight="1" x14ac:dyDescent="0.3">
      <c r="A10" s="633" t="s">
        <v>575</v>
      </c>
      <c r="B10" s="634" t="s">
        <v>357</v>
      </c>
      <c r="C10" s="635">
        <v>4.4702199999999994</v>
      </c>
      <c r="D10" s="635">
        <v>4.9887099999990001</v>
      </c>
      <c r="E10" s="635"/>
      <c r="F10" s="635">
        <v>2.1827399999999999</v>
      </c>
      <c r="G10" s="635">
        <v>3.6749711076429996</v>
      </c>
      <c r="H10" s="635">
        <v>-1.4922311076429997</v>
      </c>
      <c r="I10" s="636">
        <v>0.59394752667863404</v>
      </c>
      <c r="J10" s="637" t="s">
        <v>1</v>
      </c>
    </row>
    <row r="11" spans="1:10" ht="14.4" customHeight="1" x14ac:dyDescent="0.3">
      <c r="A11" s="633" t="s">
        <v>575</v>
      </c>
      <c r="B11" s="634" t="s">
        <v>358</v>
      </c>
      <c r="C11" s="635">
        <v>0.36309999999999998</v>
      </c>
      <c r="D11" s="635">
        <v>0.46500000000000002</v>
      </c>
      <c r="E11" s="635"/>
      <c r="F11" s="635">
        <v>0.70425000000000004</v>
      </c>
      <c r="G11" s="635">
        <v>0.70429452143300009</v>
      </c>
      <c r="H11" s="635">
        <v>-4.4521433000044297E-5</v>
      </c>
      <c r="I11" s="636">
        <v>0.99993678577406875</v>
      </c>
      <c r="J11" s="637" t="s">
        <v>1</v>
      </c>
    </row>
    <row r="12" spans="1:10" ht="14.4" customHeight="1" x14ac:dyDescent="0.3">
      <c r="A12" s="633" t="s">
        <v>575</v>
      </c>
      <c r="B12" s="634" t="s">
        <v>359</v>
      </c>
      <c r="C12" s="635">
        <v>476.25520999999998</v>
      </c>
      <c r="D12" s="635">
        <v>409.61751999999797</v>
      </c>
      <c r="E12" s="635"/>
      <c r="F12" s="635">
        <v>427.75969999999995</v>
      </c>
      <c r="G12" s="635">
        <v>506.51243799329802</v>
      </c>
      <c r="H12" s="635">
        <v>-78.752737993298069</v>
      </c>
      <c r="I12" s="636">
        <v>0.84451963646677497</v>
      </c>
      <c r="J12" s="637" t="s">
        <v>1</v>
      </c>
    </row>
    <row r="13" spans="1:10" ht="14.4" customHeight="1" x14ac:dyDescent="0.3">
      <c r="A13" s="633" t="s">
        <v>575</v>
      </c>
      <c r="B13" s="634" t="s">
        <v>360</v>
      </c>
      <c r="C13" s="635">
        <v>36.432900000000004</v>
      </c>
      <c r="D13" s="635">
        <v>21.122679999998997</v>
      </c>
      <c r="E13" s="635"/>
      <c r="F13" s="635" t="s">
        <v>577</v>
      </c>
      <c r="G13" s="635" t="s">
        <v>577</v>
      </c>
      <c r="H13" s="635" t="s">
        <v>577</v>
      </c>
      <c r="I13" s="636" t="s">
        <v>577</v>
      </c>
      <c r="J13" s="637" t="s">
        <v>1</v>
      </c>
    </row>
    <row r="14" spans="1:10" ht="14.4" customHeight="1" x14ac:dyDescent="0.3">
      <c r="A14" s="633" t="s">
        <v>575</v>
      </c>
      <c r="B14" s="634" t="s">
        <v>361</v>
      </c>
      <c r="C14" s="635">
        <v>905.70481999999993</v>
      </c>
      <c r="D14" s="635">
        <v>611.1245699999979</v>
      </c>
      <c r="E14" s="635"/>
      <c r="F14" s="635">
        <v>612.6101900000001</v>
      </c>
      <c r="G14" s="635">
        <v>665.04251982551546</v>
      </c>
      <c r="H14" s="635">
        <v>-52.432329825515353</v>
      </c>
      <c r="I14" s="636">
        <v>0.92115943227318486</v>
      </c>
      <c r="J14" s="637" t="s">
        <v>1</v>
      </c>
    </row>
    <row r="15" spans="1:10" ht="14.4" customHeight="1" x14ac:dyDescent="0.3">
      <c r="A15" s="633" t="s">
        <v>575</v>
      </c>
      <c r="B15" s="634" t="s">
        <v>362</v>
      </c>
      <c r="C15" s="635">
        <v>17.153100000000002</v>
      </c>
      <c r="D15" s="635">
        <v>25.923859999999003</v>
      </c>
      <c r="E15" s="635"/>
      <c r="F15" s="635">
        <v>40.715300000000006</v>
      </c>
      <c r="G15" s="635">
        <v>38.203959511388</v>
      </c>
      <c r="H15" s="635">
        <v>2.5113404886120065</v>
      </c>
      <c r="I15" s="636">
        <v>1.0657350840261313</v>
      </c>
      <c r="J15" s="637" t="s">
        <v>1</v>
      </c>
    </row>
    <row r="16" spans="1:10" ht="14.4" customHeight="1" x14ac:dyDescent="0.3">
      <c r="A16" s="633" t="s">
        <v>575</v>
      </c>
      <c r="B16" s="634" t="s">
        <v>363</v>
      </c>
      <c r="C16" s="635">
        <v>31.202359999999999</v>
      </c>
      <c r="D16" s="635">
        <v>65.363209999999</v>
      </c>
      <c r="E16" s="635"/>
      <c r="F16" s="635">
        <v>62.743600000000001</v>
      </c>
      <c r="G16" s="635">
        <v>69.873409498689995</v>
      </c>
      <c r="H16" s="635">
        <v>-7.129809498689994</v>
      </c>
      <c r="I16" s="636">
        <v>0.89796104770265051</v>
      </c>
      <c r="J16" s="637" t="s">
        <v>1</v>
      </c>
    </row>
    <row r="17" spans="1:10" ht="14.4" customHeight="1" x14ac:dyDescent="0.3">
      <c r="A17" s="633" t="s">
        <v>575</v>
      </c>
      <c r="B17" s="634" t="s">
        <v>364</v>
      </c>
      <c r="C17" s="635">
        <v>36.075150000000001</v>
      </c>
      <c r="D17" s="635">
        <v>8.329999999999</v>
      </c>
      <c r="E17" s="635"/>
      <c r="F17" s="635">
        <v>17.07498</v>
      </c>
      <c r="G17" s="635">
        <v>7.3642461941349993</v>
      </c>
      <c r="H17" s="635">
        <v>9.7107338058650008</v>
      </c>
      <c r="I17" s="636">
        <v>2.3186324234514024</v>
      </c>
      <c r="J17" s="637" t="s">
        <v>1</v>
      </c>
    </row>
    <row r="18" spans="1:10" ht="14.4" customHeight="1" x14ac:dyDescent="0.3">
      <c r="A18" s="633" t="s">
        <v>575</v>
      </c>
      <c r="B18" s="634" t="s">
        <v>2897</v>
      </c>
      <c r="C18" s="635">
        <v>0</v>
      </c>
      <c r="D18" s="635">
        <v>0</v>
      </c>
      <c r="E18" s="635"/>
      <c r="F18" s="635" t="s">
        <v>577</v>
      </c>
      <c r="G18" s="635" t="s">
        <v>577</v>
      </c>
      <c r="H18" s="635" t="s">
        <v>577</v>
      </c>
      <c r="I18" s="636" t="s">
        <v>577</v>
      </c>
      <c r="J18" s="637" t="s">
        <v>1</v>
      </c>
    </row>
    <row r="19" spans="1:10" ht="14.4" customHeight="1" x14ac:dyDescent="0.3">
      <c r="A19" s="633" t="s">
        <v>575</v>
      </c>
      <c r="B19" s="634" t="s">
        <v>365</v>
      </c>
      <c r="C19" s="635">
        <v>46.2316</v>
      </c>
      <c r="D19" s="635">
        <v>35.5625</v>
      </c>
      <c r="E19" s="635"/>
      <c r="F19" s="635">
        <v>40.3643</v>
      </c>
      <c r="G19" s="635">
        <v>39.612995691830996</v>
      </c>
      <c r="H19" s="635">
        <v>0.75130430816900429</v>
      </c>
      <c r="I19" s="636">
        <v>1.0189661068305405</v>
      </c>
      <c r="J19" s="637" t="s">
        <v>1</v>
      </c>
    </row>
    <row r="20" spans="1:10" ht="14.4" customHeight="1" x14ac:dyDescent="0.3">
      <c r="A20" s="633" t="s">
        <v>575</v>
      </c>
      <c r="B20" s="634" t="s">
        <v>366</v>
      </c>
      <c r="C20" s="635">
        <v>15.65353</v>
      </c>
      <c r="D20" s="635">
        <v>14.46941</v>
      </c>
      <c r="E20" s="635"/>
      <c r="F20" s="635">
        <v>8.0335999999999999</v>
      </c>
      <c r="G20" s="635">
        <v>17.146939427264002</v>
      </c>
      <c r="H20" s="635">
        <v>-9.1133394272640018</v>
      </c>
      <c r="I20" s="636">
        <v>0.4685150976404806</v>
      </c>
      <c r="J20" s="637" t="s">
        <v>1</v>
      </c>
    </row>
    <row r="21" spans="1:10" ht="14.4" customHeight="1" x14ac:dyDescent="0.3">
      <c r="A21" s="633" t="s">
        <v>575</v>
      </c>
      <c r="B21" s="634" t="s">
        <v>367</v>
      </c>
      <c r="C21" s="635">
        <v>64.271000000000001</v>
      </c>
      <c r="D21" s="635">
        <v>88.935000000000002</v>
      </c>
      <c r="E21" s="635"/>
      <c r="F21" s="635">
        <v>67.412999999999997</v>
      </c>
      <c r="G21" s="635">
        <v>108.9997896858105</v>
      </c>
      <c r="H21" s="635">
        <v>-41.586789685810501</v>
      </c>
      <c r="I21" s="636">
        <v>0.61846908323691718</v>
      </c>
      <c r="J21" s="637" t="s">
        <v>1</v>
      </c>
    </row>
    <row r="22" spans="1:10" ht="14.4" customHeight="1" x14ac:dyDescent="0.3">
      <c r="A22" s="633" t="s">
        <v>575</v>
      </c>
      <c r="B22" s="634" t="s">
        <v>2898</v>
      </c>
      <c r="C22" s="635">
        <v>4.2590500000000002</v>
      </c>
      <c r="D22" s="635" t="s">
        <v>577</v>
      </c>
      <c r="E22" s="635"/>
      <c r="F22" s="635" t="s">
        <v>577</v>
      </c>
      <c r="G22" s="635" t="s">
        <v>577</v>
      </c>
      <c r="H22" s="635" t="s">
        <v>577</v>
      </c>
      <c r="I22" s="636" t="s">
        <v>577</v>
      </c>
      <c r="J22" s="637" t="s">
        <v>1</v>
      </c>
    </row>
    <row r="23" spans="1:10" ht="14.4" customHeight="1" x14ac:dyDescent="0.3">
      <c r="A23" s="633" t="s">
        <v>575</v>
      </c>
      <c r="B23" s="634" t="s">
        <v>580</v>
      </c>
      <c r="C23" s="635">
        <v>8338.6220300000004</v>
      </c>
      <c r="D23" s="635">
        <v>5618.4633399999893</v>
      </c>
      <c r="E23" s="635"/>
      <c r="F23" s="635">
        <v>6368.8857500000022</v>
      </c>
      <c r="G23" s="635">
        <v>6511.1336132284714</v>
      </c>
      <c r="H23" s="635">
        <v>-142.24786322846921</v>
      </c>
      <c r="I23" s="636">
        <v>0.97815313405034898</v>
      </c>
      <c r="J23" s="637" t="s">
        <v>581</v>
      </c>
    </row>
    <row r="25" spans="1:10" ht="14.4" customHeight="1" x14ac:dyDescent="0.3">
      <c r="A25" s="633" t="s">
        <v>575</v>
      </c>
      <c r="B25" s="634" t="s">
        <v>576</v>
      </c>
      <c r="C25" s="635" t="s">
        <v>577</v>
      </c>
      <c r="D25" s="635" t="s">
        <v>577</v>
      </c>
      <c r="E25" s="635"/>
      <c r="F25" s="635" t="s">
        <v>577</v>
      </c>
      <c r="G25" s="635" t="s">
        <v>577</v>
      </c>
      <c r="H25" s="635" t="s">
        <v>577</v>
      </c>
      <c r="I25" s="636" t="s">
        <v>577</v>
      </c>
      <c r="J25" s="637" t="s">
        <v>74</v>
      </c>
    </row>
    <row r="26" spans="1:10" ht="14.4" customHeight="1" x14ac:dyDescent="0.3">
      <c r="A26" s="633" t="s">
        <v>582</v>
      </c>
      <c r="B26" s="634" t="s">
        <v>583</v>
      </c>
      <c r="C26" s="635" t="s">
        <v>577</v>
      </c>
      <c r="D26" s="635" t="s">
        <v>577</v>
      </c>
      <c r="E26" s="635"/>
      <c r="F26" s="635" t="s">
        <v>577</v>
      </c>
      <c r="G26" s="635" t="s">
        <v>577</v>
      </c>
      <c r="H26" s="635" t="s">
        <v>577</v>
      </c>
      <c r="I26" s="636" t="s">
        <v>577</v>
      </c>
      <c r="J26" s="637" t="s">
        <v>0</v>
      </c>
    </row>
    <row r="27" spans="1:10" ht="14.4" customHeight="1" x14ac:dyDescent="0.3">
      <c r="A27" s="633" t="s">
        <v>582</v>
      </c>
      <c r="B27" s="634" t="s">
        <v>357</v>
      </c>
      <c r="C27" s="635">
        <v>1.7937099999999999</v>
      </c>
      <c r="D27" s="635">
        <v>1.3943799999989999</v>
      </c>
      <c r="E27" s="635"/>
      <c r="F27" s="635">
        <v>0.55776000000000003</v>
      </c>
      <c r="G27" s="635">
        <v>1.4204284955485</v>
      </c>
      <c r="H27" s="635">
        <v>-0.8626684955485</v>
      </c>
      <c r="I27" s="636">
        <v>0.39267024123211525</v>
      </c>
      <c r="J27" s="637" t="s">
        <v>1</v>
      </c>
    </row>
    <row r="28" spans="1:10" ht="14.4" customHeight="1" x14ac:dyDescent="0.3">
      <c r="A28" s="633" t="s">
        <v>582</v>
      </c>
      <c r="B28" s="634" t="s">
        <v>358</v>
      </c>
      <c r="C28" s="635">
        <v>0.36309999999999998</v>
      </c>
      <c r="D28" s="635">
        <v>0</v>
      </c>
      <c r="E28" s="635"/>
      <c r="F28" s="635">
        <v>0</v>
      </c>
      <c r="G28" s="635">
        <v>0.23626493530499998</v>
      </c>
      <c r="H28" s="635">
        <v>-0.23626493530499998</v>
      </c>
      <c r="I28" s="636">
        <v>0</v>
      </c>
      <c r="J28" s="637" t="s">
        <v>1</v>
      </c>
    </row>
    <row r="29" spans="1:10" ht="14.4" customHeight="1" x14ac:dyDescent="0.3">
      <c r="A29" s="633" t="s">
        <v>582</v>
      </c>
      <c r="B29" s="634" t="s">
        <v>359</v>
      </c>
      <c r="C29" s="635">
        <v>245.03055000000001</v>
      </c>
      <c r="D29" s="635">
        <v>212.649709999999</v>
      </c>
      <c r="E29" s="635"/>
      <c r="F29" s="635">
        <v>252.27891999999997</v>
      </c>
      <c r="G29" s="635">
        <v>273.81504516481402</v>
      </c>
      <c r="H29" s="635">
        <v>-21.536125164814052</v>
      </c>
      <c r="I29" s="636">
        <v>0.92134791150043971</v>
      </c>
      <c r="J29" s="637" t="s">
        <v>1</v>
      </c>
    </row>
    <row r="30" spans="1:10" ht="14.4" customHeight="1" x14ac:dyDescent="0.3">
      <c r="A30" s="633" t="s">
        <v>582</v>
      </c>
      <c r="B30" s="634" t="s">
        <v>361</v>
      </c>
      <c r="C30" s="635">
        <v>66.350530000000006</v>
      </c>
      <c r="D30" s="635">
        <v>54.141169999998993</v>
      </c>
      <c r="E30" s="635"/>
      <c r="F30" s="635">
        <v>60.162030000000001</v>
      </c>
      <c r="G30" s="635">
        <v>75.272202944615998</v>
      </c>
      <c r="H30" s="635">
        <v>-15.110172944615996</v>
      </c>
      <c r="I30" s="636">
        <v>0.79925958915094053</v>
      </c>
      <c r="J30" s="637" t="s">
        <v>1</v>
      </c>
    </row>
    <row r="31" spans="1:10" ht="14.4" customHeight="1" x14ac:dyDescent="0.3">
      <c r="A31" s="633" t="s">
        <v>582</v>
      </c>
      <c r="B31" s="634" t="s">
        <v>362</v>
      </c>
      <c r="C31" s="635">
        <v>11.561</v>
      </c>
      <c r="D31" s="635">
        <v>19.280399999999002</v>
      </c>
      <c r="E31" s="635"/>
      <c r="F31" s="635">
        <v>24.803300000000004</v>
      </c>
      <c r="G31" s="635">
        <v>20.248541919027499</v>
      </c>
      <c r="H31" s="635">
        <v>4.5547580809725048</v>
      </c>
      <c r="I31" s="636">
        <v>1.2249425217473269</v>
      </c>
      <c r="J31" s="637" t="s">
        <v>1</v>
      </c>
    </row>
    <row r="32" spans="1:10" ht="14.4" customHeight="1" x14ac:dyDescent="0.3">
      <c r="A32" s="633" t="s">
        <v>582</v>
      </c>
      <c r="B32" s="634" t="s">
        <v>364</v>
      </c>
      <c r="C32" s="635">
        <v>2.3449999999999998</v>
      </c>
      <c r="D32" s="635">
        <v>1.8129999999999999</v>
      </c>
      <c r="E32" s="635"/>
      <c r="F32" s="635">
        <v>3.1219799999999998</v>
      </c>
      <c r="G32" s="635">
        <v>2.4758063497789999</v>
      </c>
      <c r="H32" s="635">
        <v>0.64617365022099982</v>
      </c>
      <c r="I32" s="636">
        <v>1.2609952310198573</v>
      </c>
      <c r="J32" s="637" t="s">
        <v>1</v>
      </c>
    </row>
    <row r="33" spans="1:10" ht="14.4" customHeight="1" x14ac:dyDescent="0.3">
      <c r="A33" s="633" t="s">
        <v>582</v>
      </c>
      <c r="B33" s="634" t="s">
        <v>365</v>
      </c>
      <c r="C33" s="635">
        <v>20.314</v>
      </c>
      <c r="D33" s="635">
        <v>15.054</v>
      </c>
      <c r="E33" s="635"/>
      <c r="F33" s="635">
        <v>15.599</v>
      </c>
      <c r="G33" s="635">
        <v>15.287811431714498</v>
      </c>
      <c r="H33" s="635">
        <v>0.31118856828550179</v>
      </c>
      <c r="I33" s="636">
        <v>1.0203553379550419</v>
      </c>
      <c r="J33" s="637" t="s">
        <v>1</v>
      </c>
    </row>
    <row r="34" spans="1:10" ht="14.4" customHeight="1" x14ac:dyDescent="0.3">
      <c r="A34" s="633" t="s">
        <v>582</v>
      </c>
      <c r="B34" s="634" t="s">
        <v>366</v>
      </c>
      <c r="C34" s="635">
        <v>5.5494300000000001</v>
      </c>
      <c r="D34" s="635">
        <v>1.6067400000000001</v>
      </c>
      <c r="E34" s="635"/>
      <c r="F34" s="635">
        <v>0</v>
      </c>
      <c r="G34" s="635">
        <v>2.1423099333770002</v>
      </c>
      <c r="H34" s="635">
        <v>-2.1423099333770002</v>
      </c>
      <c r="I34" s="636">
        <v>0</v>
      </c>
      <c r="J34" s="637" t="s">
        <v>1</v>
      </c>
    </row>
    <row r="35" spans="1:10" ht="14.4" customHeight="1" x14ac:dyDescent="0.3">
      <c r="A35" s="633" t="s">
        <v>582</v>
      </c>
      <c r="B35" s="634" t="s">
        <v>584</v>
      </c>
      <c r="C35" s="635">
        <v>353.30732</v>
      </c>
      <c r="D35" s="635">
        <v>305.939399999996</v>
      </c>
      <c r="E35" s="635"/>
      <c r="F35" s="635">
        <v>356.52298999999994</v>
      </c>
      <c r="G35" s="635">
        <v>390.8984111741816</v>
      </c>
      <c r="H35" s="635">
        <v>-34.375421174181668</v>
      </c>
      <c r="I35" s="636">
        <v>0.91206047353601494</v>
      </c>
      <c r="J35" s="637" t="s">
        <v>585</v>
      </c>
    </row>
    <row r="36" spans="1:10" ht="14.4" customHeight="1" x14ac:dyDescent="0.3">
      <c r="A36" s="633" t="s">
        <v>577</v>
      </c>
      <c r="B36" s="634" t="s">
        <v>577</v>
      </c>
      <c r="C36" s="635" t="s">
        <v>577</v>
      </c>
      <c r="D36" s="635" t="s">
        <v>577</v>
      </c>
      <c r="E36" s="635"/>
      <c r="F36" s="635" t="s">
        <v>577</v>
      </c>
      <c r="G36" s="635" t="s">
        <v>577</v>
      </c>
      <c r="H36" s="635" t="s">
        <v>577</v>
      </c>
      <c r="I36" s="636" t="s">
        <v>577</v>
      </c>
      <c r="J36" s="637" t="s">
        <v>586</v>
      </c>
    </row>
    <row r="37" spans="1:10" ht="14.4" customHeight="1" x14ac:dyDescent="0.3">
      <c r="A37" s="633" t="s">
        <v>587</v>
      </c>
      <c r="B37" s="634" t="s">
        <v>588</v>
      </c>
      <c r="C37" s="635" t="s">
        <v>577</v>
      </c>
      <c r="D37" s="635" t="s">
        <v>577</v>
      </c>
      <c r="E37" s="635"/>
      <c r="F37" s="635" t="s">
        <v>577</v>
      </c>
      <c r="G37" s="635" t="s">
        <v>577</v>
      </c>
      <c r="H37" s="635" t="s">
        <v>577</v>
      </c>
      <c r="I37" s="636" t="s">
        <v>577</v>
      </c>
      <c r="J37" s="637" t="s">
        <v>0</v>
      </c>
    </row>
    <row r="38" spans="1:10" ht="14.4" customHeight="1" x14ac:dyDescent="0.3">
      <c r="A38" s="633" t="s">
        <v>587</v>
      </c>
      <c r="B38" s="634" t="s">
        <v>355</v>
      </c>
      <c r="C38" s="635">
        <v>0</v>
      </c>
      <c r="D38" s="635">
        <v>0</v>
      </c>
      <c r="E38" s="635"/>
      <c r="F38" s="635">
        <v>0</v>
      </c>
      <c r="G38" s="635">
        <v>0.49999973078000004</v>
      </c>
      <c r="H38" s="635">
        <v>-0.49999973078000004</v>
      </c>
      <c r="I38" s="636">
        <v>0</v>
      </c>
      <c r="J38" s="637" t="s">
        <v>1</v>
      </c>
    </row>
    <row r="39" spans="1:10" ht="14.4" customHeight="1" x14ac:dyDescent="0.3">
      <c r="A39" s="633" t="s">
        <v>587</v>
      </c>
      <c r="B39" s="634" t="s">
        <v>359</v>
      </c>
      <c r="C39" s="635">
        <v>130.58537999999999</v>
      </c>
      <c r="D39" s="635">
        <v>109.64666</v>
      </c>
      <c r="E39" s="635"/>
      <c r="F39" s="635">
        <v>99.404720000000012</v>
      </c>
      <c r="G39" s="635">
        <v>111.7775461675875</v>
      </c>
      <c r="H39" s="635">
        <v>-12.37282616758749</v>
      </c>
      <c r="I39" s="636">
        <v>0.88930848285900843</v>
      </c>
      <c r="J39" s="637" t="s">
        <v>1</v>
      </c>
    </row>
    <row r="40" spans="1:10" ht="14.4" customHeight="1" x14ac:dyDescent="0.3">
      <c r="A40" s="633" t="s">
        <v>587</v>
      </c>
      <c r="B40" s="634" t="s">
        <v>360</v>
      </c>
      <c r="C40" s="635">
        <v>36.432900000000004</v>
      </c>
      <c r="D40" s="635">
        <v>21.122679999998997</v>
      </c>
      <c r="E40" s="635"/>
      <c r="F40" s="635" t="s">
        <v>577</v>
      </c>
      <c r="G40" s="635" t="s">
        <v>577</v>
      </c>
      <c r="H40" s="635" t="s">
        <v>577</v>
      </c>
      <c r="I40" s="636" t="s">
        <v>577</v>
      </c>
      <c r="J40" s="637" t="s">
        <v>1</v>
      </c>
    </row>
    <row r="41" spans="1:10" ht="14.4" customHeight="1" x14ac:dyDescent="0.3">
      <c r="A41" s="633" t="s">
        <v>587</v>
      </c>
      <c r="B41" s="634" t="s">
        <v>361</v>
      </c>
      <c r="C41" s="635">
        <v>17.0395</v>
      </c>
      <c r="D41" s="635">
        <v>17.296699999999998</v>
      </c>
      <c r="E41" s="635"/>
      <c r="F41" s="635">
        <v>16.19228</v>
      </c>
      <c r="G41" s="635">
        <v>17.054282315662999</v>
      </c>
      <c r="H41" s="635">
        <v>-0.86200231566299834</v>
      </c>
      <c r="I41" s="636">
        <v>0.94945537433308946</v>
      </c>
      <c r="J41" s="637" t="s">
        <v>1</v>
      </c>
    </row>
    <row r="42" spans="1:10" ht="14.4" customHeight="1" x14ac:dyDescent="0.3">
      <c r="A42" s="633" t="s">
        <v>587</v>
      </c>
      <c r="B42" s="634" t="s">
        <v>363</v>
      </c>
      <c r="C42" s="635">
        <v>6.48719</v>
      </c>
      <c r="D42" s="635">
        <v>6.5438200000000002</v>
      </c>
      <c r="E42" s="635"/>
      <c r="F42" s="635">
        <v>6.5436699999999997</v>
      </c>
      <c r="G42" s="635">
        <v>7.0178104356399995</v>
      </c>
      <c r="H42" s="635">
        <v>-0.47414043563999986</v>
      </c>
      <c r="I42" s="636">
        <v>0.93243755442123744</v>
      </c>
      <c r="J42" s="637" t="s">
        <v>1</v>
      </c>
    </row>
    <row r="43" spans="1:10" ht="14.4" customHeight="1" x14ac:dyDescent="0.3">
      <c r="A43" s="633" t="s">
        <v>587</v>
      </c>
      <c r="B43" s="634" t="s">
        <v>364</v>
      </c>
      <c r="C43" s="635">
        <v>0.28799999999999998</v>
      </c>
      <c r="D43" s="635">
        <v>0.152</v>
      </c>
      <c r="E43" s="635"/>
      <c r="F43" s="635">
        <v>0.21199999999999999</v>
      </c>
      <c r="G43" s="635">
        <v>0.68567265353600004</v>
      </c>
      <c r="H43" s="635">
        <v>-0.47367265353600008</v>
      </c>
      <c r="I43" s="636">
        <v>0.30918543842563978</v>
      </c>
      <c r="J43" s="637" t="s">
        <v>1</v>
      </c>
    </row>
    <row r="44" spans="1:10" ht="14.4" customHeight="1" x14ac:dyDescent="0.3">
      <c r="A44" s="633" t="s">
        <v>587</v>
      </c>
      <c r="B44" s="634" t="s">
        <v>365</v>
      </c>
      <c r="C44" s="635">
        <v>10.1416</v>
      </c>
      <c r="D44" s="635">
        <v>8.551499999999999</v>
      </c>
      <c r="E44" s="635"/>
      <c r="F44" s="635">
        <v>10.303299999999998</v>
      </c>
      <c r="G44" s="635">
        <v>9.8765580006375</v>
      </c>
      <c r="H44" s="635">
        <v>0.42674199936249835</v>
      </c>
      <c r="I44" s="636">
        <v>1.0432075627293389</v>
      </c>
      <c r="J44" s="637" t="s">
        <v>1</v>
      </c>
    </row>
    <row r="45" spans="1:10" ht="14.4" customHeight="1" x14ac:dyDescent="0.3">
      <c r="A45" s="633" t="s">
        <v>587</v>
      </c>
      <c r="B45" s="634" t="s">
        <v>589</v>
      </c>
      <c r="C45" s="635">
        <v>200.97457000000003</v>
      </c>
      <c r="D45" s="635">
        <v>163.31335999999899</v>
      </c>
      <c r="E45" s="635"/>
      <c r="F45" s="635">
        <v>132.65597000000002</v>
      </c>
      <c r="G45" s="635">
        <v>146.91186930384399</v>
      </c>
      <c r="H45" s="635">
        <v>-14.255899303843961</v>
      </c>
      <c r="I45" s="636">
        <v>0.90296291666972239</v>
      </c>
      <c r="J45" s="637" t="s">
        <v>585</v>
      </c>
    </row>
    <row r="46" spans="1:10" ht="14.4" customHeight="1" x14ac:dyDescent="0.3">
      <c r="A46" s="633" t="s">
        <v>577</v>
      </c>
      <c r="B46" s="634" t="s">
        <v>577</v>
      </c>
      <c r="C46" s="635" t="s">
        <v>577</v>
      </c>
      <c r="D46" s="635" t="s">
        <v>577</v>
      </c>
      <c r="E46" s="635"/>
      <c r="F46" s="635" t="s">
        <v>577</v>
      </c>
      <c r="G46" s="635" t="s">
        <v>577</v>
      </c>
      <c r="H46" s="635" t="s">
        <v>577</v>
      </c>
      <c r="I46" s="636" t="s">
        <v>577</v>
      </c>
      <c r="J46" s="637" t="s">
        <v>586</v>
      </c>
    </row>
    <row r="47" spans="1:10" ht="14.4" customHeight="1" x14ac:dyDescent="0.3">
      <c r="A47" s="633" t="s">
        <v>590</v>
      </c>
      <c r="B47" s="634" t="s">
        <v>591</v>
      </c>
      <c r="C47" s="635" t="s">
        <v>577</v>
      </c>
      <c r="D47" s="635" t="s">
        <v>577</v>
      </c>
      <c r="E47" s="635"/>
      <c r="F47" s="635" t="s">
        <v>577</v>
      </c>
      <c r="G47" s="635" t="s">
        <v>577</v>
      </c>
      <c r="H47" s="635" t="s">
        <v>577</v>
      </c>
      <c r="I47" s="636" t="s">
        <v>577</v>
      </c>
      <c r="J47" s="637" t="s">
        <v>0</v>
      </c>
    </row>
    <row r="48" spans="1:10" ht="14.4" customHeight="1" x14ac:dyDescent="0.3">
      <c r="A48" s="633" t="s">
        <v>590</v>
      </c>
      <c r="B48" s="634" t="s">
        <v>357</v>
      </c>
      <c r="C48" s="635">
        <v>2.6765099999999999</v>
      </c>
      <c r="D48" s="635">
        <v>3.5943300000000002</v>
      </c>
      <c r="E48" s="635"/>
      <c r="F48" s="635">
        <v>1.6249799999999999</v>
      </c>
      <c r="G48" s="635">
        <v>2.2545426120944998</v>
      </c>
      <c r="H48" s="635">
        <v>-0.62956261209449993</v>
      </c>
      <c r="I48" s="636">
        <v>0.72075816677085203</v>
      </c>
      <c r="J48" s="637" t="s">
        <v>1</v>
      </c>
    </row>
    <row r="49" spans="1:10" ht="14.4" customHeight="1" x14ac:dyDescent="0.3">
      <c r="A49" s="633" t="s">
        <v>590</v>
      </c>
      <c r="B49" s="634" t="s">
        <v>358</v>
      </c>
      <c r="C49" s="635">
        <v>0</v>
      </c>
      <c r="D49" s="635">
        <v>0.46500000000000002</v>
      </c>
      <c r="E49" s="635"/>
      <c r="F49" s="635">
        <v>0.70425000000000004</v>
      </c>
      <c r="G49" s="635">
        <v>0.46802958612800005</v>
      </c>
      <c r="H49" s="635">
        <v>0.23622041387199999</v>
      </c>
      <c r="I49" s="636">
        <v>1.5047125670542476</v>
      </c>
      <c r="J49" s="637" t="s">
        <v>1</v>
      </c>
    </row>
    <row r="50" spans="1:10" ht="14.4" customHeight="1" x14ac:dyDescent="0.3">
      <c r="A50" s="633" t="s">
        <v>590</v>
      </c>
      <c r="B50" s="634" t="s">
        <v>359</v>
      </c>
      <c r="C50" s="635">
        <v>95.755580000000009</v>
      </c>
      <c r="D50" s="635">
        <v>82.481249999999989</v>
      </c>
      <c r="E50" s="635"/>
      <c r="F50" s="635">
        <v>72.33126</v>
      </c>
      <c r="G50" s="635">
        <v>109.9386916072915</v>
      </c>
      <c r="H50" s="635">
        <v>-37.607431607291502</v>
      </c>
      <c r="I50" s="636">
        <v>0.65792360216885415</v>
      </c>
      <c r="J50" s="637" t="s">
        <v>1</v>
      </c>
    </row>
    <row r="51" spans="1:10" ht="14.4" customHeight="1" x14ac:dyDescent="0.3">
      <c r="A51" s="633" t="s">
        <v>590</v>
      </c>
      <c r="B51" s="634" t="s">
        <v>361</v>
      </c>
      <c r="C51" s="635">
        <v>112.09934000000001</v>
      </c>
      <c r="D51" s="635">
        <v>102.89981999999999</v>
      </c>
      <c r="E51" s="635"/>
      <c r="F51" s="635">
        <v>82.463450000000009</v>
      </c>
      <c r="G51" s="635">
        <v>99.867097436788498</v>
      </c>
      <c r="H51" s="635">
        <v>-17.403647436788489</v>
      </c>
      <c r="I51" s="636">
        <v>0.82573191888545439</v>
      </c>
      <c r="J51" s="637" t="s">
        <v>1</v>
      </c>
    </row>
    <row r="52" spans="1:10" ht="14.4" customHeight="1" x14ac:dyDescent="0.3">
      <c r="A52" s="633" t="s">
        <v>590</v>
      </c>
      <c r="B52" s="634" t="s">
        <v>362</v>
      </c>
      <c r="C52" s="635">
        <v>5.5921000000000003</v>
      </c>
      <c r="D52" s="635">
        <v>6.6434599999999993</v>
      </c>
      <c r="E52" s="635"/>
      <c r="F52" s="635">
        <v>13.6251</v>
      </c>
      <c r="G52" s="635">
        <v>6.4101524974390003</v>
      </c>
      <c r="H52" s="635">
        <v>7.2149475025609995</v>
      </c>
      <c r="I52" s="636">
        <v>2.1255500560155993</v>
      </c>
      <c r="J52" s="637" t="s">
        <v>1</v>
      </c>
    </row>
    <row r="53" spans="1:10" ht="14.4" customHeight="1" x14ac:dyDescent="0.3">
      <c r="A53" s="633" t="s">
        <v>590</v>
      </c>
      <c r="B53" s="634" t="s">
        <v>363</v>
      </c>
      <c r="C53" s="635">
        <v>0</v>
      </c>
      <c r="D53" s="635">
        <v>0</v>
      </c>
      <c r="E53" s="635"/>
      <c r="F53" s="635" t="s">
        <v>577</v>
      </c>
      <c r="G53" s="635" t="s">
        <v>577</v>
      </c>
      <c r="H53" s="635" t="s">
        <v>577</v>
      </c>
      <c r="I53" s="636" t="s">
        <v>577</v>
      </c>
      <c r="J53" s="637" t="s">
        <v>1</v>
      </c>
    </row>
    <row r="54" spans="1:10" ht="14.4" customHeight="1" x14ac:dyDescent="0.3">
      <c r="A54" s="633" t="s">
        <v>590</v>
      </c>
      <c r="B54" s="634" t="s">
        <v>364</v>
      </c>
      <c r="C54" s="635">
        <v>1.9810000000000001</v>
      </c>
      <c r="D54" s="635">
        <v>1.879999999999</v>
      </c>
      <c r="E54" s="635"/>
      <c r="F54" s="635">
        <v>2.246</v>
      </c>
      <c r="G54" s="635">
        <v>1.9023753369234999</v>
      </c>
      <c r="H54" s="635">
        <v>0.34362466307650008</v>
      </c>
      <c r="I54" s="636">
        <v>1.1806292672150629</v>
      </c>
      <c r="J54" s="637" t="s">
        <v>1</v>
      </c>
    </row>
    <row r="55" spans="1:10" ht="14.4" customHeight="1" x14ac:dyDescent="0.3">
      <c r="A55" s="633" t="s">
        <v>590</v>
      </c>
      <c r="B55" s="634" t="s">
        <v>365</v>
      </c>
      <c r="C55" s="635">
        <v>15.776</v>
      </c>
      <c r="D55" s="635">
        <v>11.957000000000001</v>
      </c>
      <c r="E55" s="635"/>
      <c r="F55" s="635">
        <v>14.462000000000003</v>
      </c>
      <c r="G55" s="635">
        <v>14.448626259478999</v>
      </c>
      <c r="H55" s="635">
        <v>1.3373740521004152E-2</v>
      </c>
      <c r="I55" s="636">
        <v>1.00092560637121</v>
      </c>
      <c r="J55" s="637" t="s">
        <v>1</v>
      </c>
    </row>
    <row r="56" spans="1:10" ht="14.4" customHeight="1" x14ac:dyDescent="0.3">
      <c r="A56" s="633" t="s">
        <v>590</v>
      </c>
      <c r="B56" s="634" t="s">
        <v>366</v>
      </c>
      <c r="C56" s="635">
        <v>10.104099999999999</v>
      </c>
      <c r="D56" s="635">
        <v>12.86267</v>
      </c>
      <c r="E56" s="635"/>
      <c r="F56" s="635">
        <v>8.0335999999999999</v>
      </c>
      <c r="G56" s="635">
        <v>14.464867030208001</v>
      </c>
      <c r="H56" s="635">
        <v>-6.4312670302080015</v>
      </c>
      <c r="I56" s="636">
        <v>0.55538706185289277</v>
      </c>
      <c r="J56" s="637" t="s">
        <v>1</v>
      </c>
    </row>
    <row r="57" spans="1:10" ht="14.4" customHeight="1" x14ac:dyDescent="0.3">
      <c r="A57" s="633" t="s">
        <v>590</v>
      </c>
      <c r="B57" s="634" t="s">
        <v>592</v>
      </c>
      <c r="C57" s="635">
        <v>243.98462999999998</v>
      </c>
      <c r="D57" s="635">
        <v>222.78352999999899</v>
      </c>
      <c r="E57" s="635"/>
      <c r="F57" s="635">
        <v>195.49064000000001</v>
      </c>
      <c r="G57" s="635">
        <v>249.75438236635202</v>
      </c>
      <c r="H57" s="635">
        <v>-54.263742366352005</v>
      </c>
      <c r="I57" s="636">
        <v>0.78273157070471233</v>
      </c>
      <c r="J57" s="637" t="s">
        <v>585</v>
      </c>
    </row>
    <row r="58" spans="1:10" ht="14.4" customHeight="1" x14ac:dyDescent="0.3">
      <c r="A58" s="633" t="s">
        <v>577</v>
      </c>
      <c r="B58" s="634" t="s">
        <v>577</v>
      </c>
      <c r="C58" s="635" t="s">
        <v>577</v>
      </c>
      <c r="D58" s="635" t="s">
        <v>577</v>
      </c>
      <c r="E58" s="635"/>
      <c r="F58" s="635" t="s">
        <v>577</v>
      </c>
      <c r="G58" s="635" t="s">
        <v>577</v>
      </c>
      <c r="H58" s="635" t="s">
        <v>577</v>
      </c>
      <c r="I58" s="636" t="s">
        <v>577</v>
      </c>
      <c r="J58" s="637" t="s">
        <v>586</v>
      </c>
    </row>
    <row r="59" spans="1:10" ht="14.4" customHeight="1" x14ac:dyDescent="0.3">
      <c r="A59" s="633" t="s">
        <v>593</v>
      </c>
      <c r="B59" s="634" t="s">
        <v>594</v>
      </c>
      <c r="C59" s="635" t="s">
        <v>577</v>
      </c>
      <c r="D59" s="635" t="s">
        <v>577</v>
      </c>
      <c r="E59" s="635"/>
      <c r="F59" s="635" t="s">
        <v>577</v>
      </c>
      <c r="G59" s="635" t="s">
        <v>577</v>
      </c>
      <c r="H59" s="635" t="s">
        <v>577</v>
      </c>
      <c r="I59" s="636" t="s">
        <v>577</v>
      </c>
      <c r="J59" s="637" t="s">
        <v>0</v>
      </c>
    </row>
    <row r="60" spans="1:10" ht="14.4" customHeight="1" x14ac:dyDescent="0.3">
      <c r="A60" s="633" t="s">
        <v>593</v>
      </c>
      <c r="B60" s="634" t="s">
        <v>354</v>
      </c>
      <c r="C60" s="635" t="s">
        <v>577</v>
      </c>
      <c r="D60" s="635" t="s">
        <v>577</v>
      </c>
      <c r="E60" s="635"/>
      <c r="F60" s="635">
        <v>0</v>
      </c>
      <c r="G60" s="635">
        <v>95</v>
      </c>
      <c r="H60" s="635">
        <v>-95</v>
      </c>
      <c r="I60" s="636">
        <v>0</v>
      </c>
      <c r="J60" s="637" t="s">
        <v>1</v>
      </c>
    </row>
    <row r="61" spans="1:10" ht="14.4" customHeight="1" x14ac:dyDescent="0.3">
      <c r="A61" s="633" t="s">
        <v>593</v>
      </c>
      <c r="B61" s="634" t="s">
        <v>355</v>
      </c>
      <c r="C61" s="635">
        <v>6700.5499899999995</v>
      </c>
      <c r="D61" s="635">
        <v>4332.5608799999991</v>
      </c>
      <c r="E61" s="635"/>
      <c r="F61" s="635">
        <v>4965.7785700000031</v>
      </c>
      <c r="G61" s="635">
        <v>4830.4980974233749</v>
      </c>
      <c r="H61" s="635">
        <v>135.2804725766282</v>
      </c>
      <c r="I61" s="636">
        <v>1.0280054913278587</v>
      </c>
      <c r="J61" s="637" t="s">
        <v>1</v>
      </c>
    </row>
    <row r="62" spans="1:10" ht="14.4" customHeight="1" x14ac:dyDescent="0.3">
      <c r="A62" s="633" t="s">
        <v>593</v>
      </c>
      <c r="B62" s="634" t="s">
        <v>2896</v>
      </c>
      <c r="C62" s="635">
        <v>0</v>
      </c>
      <c r="D62" s="635" t="s">
        <v>577</v>
      </c>
      <c r="E62" s="635"/>
      <c r="F62" s="635" t="s">
        <v>577</v>
      </c>
      <c r="G62" s="635" t="s">
        <v>577</v>
      </c>
      <c r="H62" s="635" t="s">
        <v>577</v>
      </c>
      <c r="I62" s="636" t="s">
        <v>577</v>
      </c>
      <c r="J62" s="637" t="s">
        <v>1</v>
      </c>
    </row>
    <row r="63" spans="1:10" ht="14.4" customHeight="1" x14ac:dyDescent="0.3">
      <c r="A63" s="633" t="s">
        <v>593</v>
      </c>
      <c r="B63" s="634" t="s">
        <v>356</v>
      </c>
      <c r="C63" s="635" t="s">
        <v>577</v>
      </c>
      <c r="D63" s="635" t="s">
        <v>577</v>
      </c>
      <c r="E63" s="635"/>
      <c r="F63" s="635">
        <v>123.50552000000002</v>
      </c>
      <c r="G63" s="635">
        <v>127.99995261730749</v>
      </c>
      <c r="H63" s="635">
        <v>-4.4944326173074671</v>
      </c>
      <c r="I63" s="636">
        <v>0.96488723217933636</v>
      </c>
      <c r="J63" s="637" t="s">
        <v>1</v>
      </c>
    </row>
    <row r="64" spans="1:10" ht="14.4" customHeight="1" x14ac:dyDescent="0.3">
      <c r="A64" s="633" t="s">
        <v>593</v>
      </c>
      <c r="B64" s="634" t="s">
        <v>359</v>
      </c>
      <c r="C64" s="635">
        <v>4.8836999999999993</v>
      </c>
      <c r="D64" s="635">
        <v>4.839899999999</v>
      </c>
      <c r="E64" s="635"/>
      <c r="F64" s="635">
        <v>3.7448000000000001</v>
      </c>
      <c r="G64" s="635">
        <v>10.981155053605001</v>
      </c>
      <c r="H64" s="635">
        <v>-7.236355053605001</v>
      </c>
      <c r="I64" s="636">
        <v>0.34102059225278136</v>
      </c>
      <c r="J64" s="637" t="s">
        <v>1</v>
      </c>
    </row>
    <row r="65" spans="1:10" ht="14.4" customHeight="1" x14ac:dyDescent="0.3">
      <c r="A65" s="633" t="s">
        <v>593</v>
      </c>
      <c r="B65" s="634" t="s">
        <v>361</v>
      </c>
      <c r="C65" s="635">
        <v>710.21544999999992</v>
      </c>
      <c r="D65" s="635">
        <v>436.78687999999897</v>
      </c>
      <c r="E65" s="635"/>
      <c r="F65" s="635">
        <v>453.79243000000002</v>
      </c>
      <c r="G65" s="635">
        <v>472.84893712844797</v>
      </c>
      <c r="H65" s="635">
        <v>-19.056507128447947</v>
      </c>
      <c r="I65" s="636">
        <v>0.95969853026597518</v>
      </c>
      <c r="J65" s="637" t="s">
        <v>1</v>
      </c>
    </row>
    <row r="66" spans="1:10" ht="14.4" customHeight="1" x14ac:dyDescent="0.3">
      <c r="A66" s="633" t="s">
        <v>593</v>
      </c>
      <c r="B66" s="634" t="s">
        <v>362</v>
      </c>
      <c r="C66" s="635">
        <v>0</v>
      </c>
      <c r="D66" s="635">
        <v>0</v>
      </c>
      <c r="E66" s="635"/>
      <c r="F66" s="635">
        <v>2.2869000000000002</v>
      </c>
      <c r="G66" s="635">
        <v>11.545265094921501</v>
      </c>
      <c r="H66" s="635">
        <v>-9.2583650949215013</v>
      </c>
      <c r="I66" s="636">
        <v>0.19808120309043015</v>
      </c>
      <c r="J66" s="637" t="s">
        <v>1</v>
      </c>
    </row>
    <row r="67" spans="1:10" ht="14.4" customHeight="1" x14ac:dyDescent="0.3">
      <c r="A67" s="633" t="s">
        <v>593</v>
      </c>
      <c r="B67" s="634" t="s">
        <v>363</v>
      </c>
      <c r="C67" s="635">
        <v>24.715170000000001</v>
      </c>
      <c r="D67" s="635">
        <v>58.819389999998997</v>
      </c>
      <c r="E67" s="635"/>
      <c r="F67" s="635">
        <v>56.199930000000002</v>
      </c>
      <c r="G67" s="635">
        <v>62.855599063049993</v>
      </c>
      <c r="H67" s="635">
        <v>-6.6556690630499915</v>
      </c>
      <c r="I67" s="636">
        <v>0.89411175516164065</v>
      </c>
      <c r="J67" s="637" t="s">
        <v>1</v>
      </c>
    </row>
    <row r="68" spans="1:10" ht="14.4" customHeight="1" x14ac:dyDescent="0.3">
      <c r="A68" s="633" t="s">
        <v>593</v>
      </c>
      <c r="B68" s="634" t="s">
        <v>364</v>
      </c>
      <c r="C68" s="635">
        <v>31.461150000000004</v>
      </c>
      <c r="D68" s="635">
        <v>4.4850000000000003</v>
      </c>
      <c r="E68" s="635"/>
      <c r="F68" s="635">
        <v>11.495000000000001</v>
      </c>
      <c r="G68" s="635">
        <v>2.3003918538965</v>
      </c>
      <c r="H68" s="635">
        <v>9.1946081461035014</v>
      </c>
      <c r="I68" s="636">
        <v>4.9969747460761038</v>
      </c>
      <c r="J68" s="637" t="s">
        <v>1</v>
      </c>
    </row>
    <row r="69" spans="1:10" ht="14.4" customHeight="1" x14ac:dyDescent="0.3">
      <c r="A69" s="633" t="s">
        <v>593</v>
      </c>
      <c r="B69" s="634" t="s">
        <v>2897</v>
      </c>
      <c r="C69" s="635">
        <v>0</v>
      </c>
      <c r="D69" s="635">
        <v>0</v>
      </c>
      <c r="E69" s="635"/>
      <c r="F69" s="635" t="s">
        <v>577</v>
      </c>
      <c r="G69" s="635" t="s">
        <v>577</v>
      </c>
      <c r="H69" s="635" t="s">
        <v>577</v>
      </c>
      <c r="I69" s="636" t="s">
        <v>577</v>
      </c>
      <c r="J69" s="637" t="s">
        <v>1</v>
      </c>
    </row>
    <row r="70" spans="1:10" ht="14.4" customHeight="1" x14ac:dyDescent="0.3">
      <c r="A70" s="633" t="s">
        <v>593</v>
      </c>
      <c r="B70" s="634" t="s">
        <v>365</v>
      </c>
      <c r="C70" s="635">
        <v>0</v>
      </c>
      <c r="D70" s="635">
        <v>0</v>
      </c>
      <c r="E70" s="635"/>
      <c r="F70" s="635" t="s">
        <v>577</v>
      </c>
      <c r="G70" s="635" t="s">
        <v>577</v>
      </c>
      <c r="H70" s="635" t="s">
        <v>577</v>
      </c>
      <c r="I70" s="636" t="s">
        <v>577</v>
      </c>
      <c r="J70" s="637" t="s">
        <v>1</v>
      </c>
    </row>
    <row r="71" spans="1:10" ht="14.4" customHeight="1" x14ac:dyDescent="0.3">
      <c r="A71" s="633" t="s">
        <v>593</v>
      </c>
      <c r="B71" s="634" t="s">
        <v>366</v>
      </c>
      <c r="C71" s="635">
        <v>0</v>
      </c>
      <c r="D71" s="635">
        <v>0</v>
      </c>
      <c r="E71" s="635"/>
      <c r="F71" s="635">
        <v>0</v>
      </c>
      <c r="G71" s="635">
        <v>0.53976246367900005</v>
      </c>
      <c r="H71" s="635">
        <v>-0.53976246367900005</v>
      </c>
      <c r="I71" s="636">
        <v>0</v>
      </c>
      <c r="J71" s="637" t="s">
        <v>1</v>
      </c>
    </row>
    <row r="72" spans="1:10" ht="14.4" customHeight="1" x14ac:dyDescent="0.3">
      <c r="A72" s="633" t="s">
        <v>593</v>
      </c>
      <c r="B72" s="634" t="s">
        <v>367</v>
      </c>
      <c r="C72" s="635">
        <v>64.271000000000001</v>
      </c>
      <c r="D72" s="635">
        <v>88.935000000000002</v>
      </c>
      <c r="E72" s="635"/>
      <c r="F72" s="635">
        <v>67.412999999999997</v>
      </c>
      <c r="G72" s="635">
        <v>108.9997896858105</v>
      </c>
      <c r="H72" s="635">
        <v>-41.586789685810501</v>
      </c>
      <c r="I72" s="636">
        <v>0.61846908323691718</v>
      </c>
      <c r="J72" s="637" t="s">
        <v>1</v>
      </c>
    </row>
    <row r="73" spans="1:10" ht="14.4" customHeight="1" x14ac:dyDescent="0.3">
      <c r="A73" s="633" t="s">
        <v>593</v>
      </c>
      <c r="B73" s="634" t="s">
        <v>2898</v>
      </c>
      <c r="C73" s="635">
        <v>4.2590500000000002</v>
      </c>
      <c r="D73" s="635" t="s">
        <v>577</v>
      </c>
      <c r="E73" s="635"/>
      <c r="F73" s="635" t="s">
        <v>577</v>
      </c>
      <c r="G73" s="635" t="s">
        <v>577</v>
      </c>
      <c r="H73" s="635" t="s">
        <v>577</v>
      </c>
      <c r="I73" s="636" t="s">
        <v>577</v>
      </c>
      <c r="J73" s="637" t="s">
        <v>1</v>
      </c>
    </row>
    <row r="74" spans="1:10" ht="14.4" customHeight="1" x14ac:dyDescent="0.3">
      <c r="A74" s="633" t="s">
        <v>593</v>
      </c>
      <c r="B74" s="634" t="s">
        <v>595</v>
      </c>
      <c r="C74" s="635">
        <v>7540.3555099999994</v>
      </c>
      <c r="D74" s="635">
        <v>4926.4270499999957</v>
      </c>
      <c r="E74" s="635"/>
      <c r="F74" s="635">
        <v>5684.2161500000029</v>
      </c>
      <c r="G74" s="635">
        <v>5723.5689503840931</v>
      </c>
      <c r="H74" s="635">
        <v>-39.352800384090187</v>
      </c>
      <c r="I74" s="636">
        <v>0.99312442975261972</v>
      </c>
      <c r="J74" s="637" t="s">
        <v>585</v>
      </c>
    </row>
    <row r="75" spans="1:10" ht="14.4" customHeight="1" x14ac:dyDescent="0.3">
      <c r="A75" s="633" t="s">
        <v>577</v>
      </c>
      <c r="B75" s="634" t="s">
        <v>577</v>
      </c>
      <c r="C75" s="635" t="s">
        <v>577</v>
      </c>
      <c r="D75" s="635" t="s">
        <v>577</v>
      </c>
      <c r="E75" s="635"/>
      <c r="F75" s="635" t="s">
        <v>577</v>
      </c>
      <c r="G75" s="635" t="s">
        <v>577</v>
      </c>
      <c r="H75" s="635" t="s">
        <v>577</v>
      </c>
      <c r="I75" s="636" t="s">
        <v>577</v>
      </c>
      <c r="J75" s="637" t="s">
        <v>586</v>
      </c>
    </row>
    <row r="76" spans="1:10" ht="14.4" customHeight="1" x14ac:dyDescent="0.3">
      <c r="A76" s="633" t="s">
        <v>2899</v>
      </c>
      <c r="B76" s="634" t="s">
        <v>2900</v>
      </c>
      <c r="C76" s="635" t="s">
        <v>577</v>
      </c>
      <c r="D76" s="635" t="s">
        <v>577</v>
      </c>
      <c r="E76" s="635"/>
      <c r="F76" s="635" t="s">
        <v>577</v>
      </c>
      <c r="G76" s="635" t="s">
        <v>577</v>
      </c>
      <c r="H76" s="635" t="s">
        <v>577</v>
      </c>
      <c r="I76" s="636" t="s">
        <v>577</v>
      </c>
      <c r="J76" s="637" t="s">
        <v>0</v>
      </c>
    </row>
    <row r="77" spans="1:10" ht="14.4" customHeight="1" x14ac:dyDescent="0.3">
      <c r="A77" s="633" t="s">
        <v>2899</v>
      </c>
      <c r="B77" s="634" t="s">
        <v>365</v>
      </c>
      <c r="C77" s="635">
        <v>0</v>
      </c>
      <c r="D77" s="635">
        <v>0</v>
      </c>
      <c r="E77" s="635"/>
      <c r="F77" s="635" t="s">
        <v>577</v>
      </c>
      <c r="G77" s="635" t="s">
        <v>577</v>
      </c>
      <c r="H77" s="635" t="s">
        <v>577</v>
      </c>
      <c r="I77" s="636" t="s">
        <v>577</v>
      </c>
      <c r="J77" s="637" t="s">
        <v>1</v>
      </c>
    </row>
    <row r="78" spans="1:10" ht="14.4" customHeight="1" x14ac:dyDescent="0.3">
      <c r="A78" s="633" t="s">
        <v>2899</v>
      </c>
      <c r="B78" s="634" t="s">
        <v>2901</v>
      </c>
      <c r="C78" s="635">
        <v>0</v>
      </c>
      <c r="D78" s="635">
        <v>0</v>
      </c>
      <c r="E78" s="635"/>
      <c r="F78" s="635" t="s">
        <v>577</v>
      </c>
      <c r="G78" s="635" t="s">
        <v>577</v>
      </c>
      <c r="H78" s="635" t="s">
        <v>577</v>
      </c>
      <c r="I78" s="636" t="s">
        <v>577</v>
      </c>
      <c r="J78" s="637" t="s">
        <v>585</v>
      </c>
    </row>
    <row r="79" spans="1:10" ht="14.4" customHeight="1" x14ac:dyDescent="0.3">
      <c r="A79" s="633" t="s">
        <v>577</v>
      </c>
      <c r="B79" s="634" t="s">
        <v>577</v>
      </c>
      <c r="C79" s="635" t="s">
        <v>577</v>
      </c>
      <c r="D79" s="635" t="s">
        <v>577</v>
      </c>
      <c r="E79" s="635"/>
      <c r="F79" s="635" t="s">
        <v>577</v>
      </c>
      <c r="G79" s="635" t="s">
        <v>577</v>
      </c>
      <c r="H79" s="635" t="s">
        <v>577</v>
      </c>
      <c r="I79" s="636" t="s">
        <v>577</v>
      </c>
      <c r="J79" s="637" t="s">
        <v>586</v>
      </c>
    </row>
    <row r="80" spans="1:10" ht="14.4" customHeight="1" x14ac:dyDescent="0.3">
      <c r="A80" s="633" t="s">
        <v>575</v>
      </c>
      <c r="B80" s="634" t="s">
        <v>580</v>
      </c>
      <c r="C80" s="635">
        <v>8338.6220300000004</v>
      </c>
      <c r="D80" s="635">
        <v>5618.4633399999893</v>
      </c>
      <c r="E80" s="635"/>
      <c r="F80" s="635">
        <v>6368.8857500000031</v>
      </c>
      <c r="G80" s="635">
        <v>6511.1336132284705</v>
      </c>
      <c r="H80" s="635">
        <v>-142.24786322846739</v>
      </c>
      <c r="I80" s="636">
        <v>0.97815313405034932</v>
      </c>
      <c r="J80" s="637" t="s">
        <v>581</v>
      </c>
    </row>
  </sheetData>
  <mergeCells count="3">
    <mergeCell ref="A1:I1"/>
    <mergeCell ref="F3:I3"/>
    <mergeCell ref="C4:D4"/>
  </mergeCells>
  <conditionalFormatting sqref="F24 F81:F65537">
    <cfRule type="cellIs" dxfId="36" priority="18" stopIfTrue="1" operator="greaterThan">
      <formula>1</formula>
    </cfRule>
  </conditionalFormatting>
  <conditionalFormatting sqref="H5:H23">
    <cfRule type="expression" dxfId="35" priority="14">
      <formula>$H5&gt;0</formula>
    </cfRule>
  </conditionalFormatting>
  <conditionalFormatting sqref="I5:I23">
    <cfRule type="expression" dxfId="34" priority="15">
      <formula>$I5&gt;1</formula>
    </cfRule>
  </conditionalFormatting>
  <conditionalFormatting sqref="B5:B23">
    <cfRule type="expression" dxfId="33" priority="11">
      <formula>OR($J5="NS",$J5="SumaNS",$J5="Účet")</formula>
    </cfRule>
  </conditionalFormatting>
  <conditionalFormatting sqref="F5:I23 B5:D23">
    <cfRule type="expression" dxfId="32" priority="17">
      <formula>AND($J5&lt;&gt;"",$J5&lt;&gt;"mezeraKL")</formula>
    </cfRule>
  </conditionalFormatting>
  <conditionalFormatting sqref="B5:D23 F5:I2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0" priority="13">
      <formula>OR($J5="SumaNS",$J5="NS")</formula>
    </cfRule>
  </conditionalFormatting>
  <conditionalFormatting sqref="A5:A23">
    <cfRule type="expression" dxfId="29" priority="9">
      <formula>AND($J5&lt;&gt;"mezeraKL",$J5&lt;&gt;"")</formula>
    </cfRule>
  </conditionalFormatting>
  <conditionalFormatting sqref="A5:A23">
    <cfRule type="expression" dxfId="28" priority="10">
      <formula>AND($J5&lt;&gt;"",$J5&lt;&gt;"mezeraKL")</formula>
    </cfRule>
  </conditionalFormatting>
  <conditionalFormatting sqref="H25:H80">
    <cfRule type="expression" dxfId="27" priority="5">
      <formula>$H25&gt;0</formula>
    </cfRule>
  </conditionalFormatting>
  <conditionalFormatting sqref="A25:A80">
    <cfRule type="expression" dxfId="26" priority="2">
      <formula>AND($J25&lt;&gt;"mezeraKL",$J25&lt;&gt;"")</formula>
    </cfRule>
  </conditionalFormatting>
  <conditionalFormatting sqref="I25:I80">
    <cfRule type="expression" dxfId="25" priority="6">
      <formula>$I25&gt;1</formula>
    </cfRule>
  </conditionalFormatting>
  <conditionalFormatting sqref="B25:B80">
    <cfRule type="expression" dxfId="24" priority="1">
      <formula>OR($J25="NS",$J25="SumaNS",$J25="Účet")</formula>
    </cfRule>
  </conditionalFormatting>
  <conditionalFormatting sqref="A25:D80 F25:I80">
    <cfRule type="expression" dxfId="23" priority="8">
      <formula>AND($J25&lt;&gt;"",$J25&lt;&gt;"mezeraKL")</formula>
    </cfRule>
  </conditionalFormatting>
  <conditionalFormatting sqref="B25:D80 F25:I80">
    <cfRule type="expression" dxfId="22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0 F25:I80">
    <cfRule type="expression" dxfId="21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4845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40.117998264726928</v>
      </c>
      <c r="J3" s="207">
        <f>SUBTOTAL(9,J5:J1048576)</f>
        <v>163663</v>
      </c>
      <c r="K3" s="208">
        <f>SUBTOTAL(9,K5:K1048576)</f>
        <v>6565831.950000003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575</v>
      </c>
      <c r="B5" s="723" t="s">
        <v>576</v>
      </c>
      <c r="C5" s="726" t="s">
        <v>582</v>
      </c>
      <c r="D5" s="741" t="s">
        <v>1757</v>
      </c>
      <c r="E5" s="726" t="s">
        <v>4818</v>
      </c>
      <c r="F5" s="741" t="s">
        <v>4819</v>
      </c>
      <c r="G5" s="726" t="s">
        <v>2902</v>
      </c>
      <c r="H5" s="726" t="s">
        <v>2903</v>
      </c>
      <c r="I5" s="229">
        <v>2.3933333333333331</v>
      </c>
      <c r="J5" s="229">
        <v>340</v>
      </c>
      <c r="K5" s="736">
        <v>813</v>
      </c>
    </row>
    <row r="6" spans="1:11" ht="14.4" customHeight="1" x14ac:dyDescent="0.3">
      <c r="A6" s="649" t="s">
        <v>575</v>
      </c>
      <c r="B6" s="650" t="s">
        <v>576</v>
      </c>
      <c r="C6" s="651" t="s">
        <v>582</v>
      </c>
      <c r="D6" s="652" t="s">
        <v>1757</v>
      </c>
      <c r="E6" s="651" t="s">
        <v>4818</v>
      </c>
      <c r="F6" s="652" t="s">
        <v>4819</v>
      </c>
      <c r="G6" s="651" t="s">
        <v>2904</v>
      </c>
      <c r="H6" s="651" t="s">
        <v>2905</v>
      </c>
      <c r="I6" s="653">
        <v>3.105</v>
      </c>
      <c r="J6" s="653">
        <v>760</v>
      </c>
      <c r="K6" s="654">
        <v>2357.6</v>
      </c>
    </row>
    <row r="7" spans="1:11" ht="14.4" customHeight="1" x14ac:dyDescent="0.3">
      <c r="A7" s="649" t="s">
        <v>575</v>
      </c>
      <c r="B7" s="650" t="s">
        <v>576</v>
      </c>
      <c r="C7" s="651" t="s">
        <v>582</v>
      </c>
      <c r="D7" s="652" t="s">
        <v>1757</v>
      </c>
      <c r="E7" s="651" t="s">
        <v>4818</v>
      </c>
      <c r="F7" s="652" t="s">
        <v>4819</v>
      </c>
      <c r="G7" s="651" t="s">
        <v>2906</v>
      </c>
      <c r="H7" s="651" t="s">
        <v>2907</v>
      </c>
      <c r="I7" s="653">
        <v>3.7833333333333332</v>
      </c>
      <c r="J7" s="653">
        <v>820</v>
      </c>
      <c r="K7" s="654">
        <v>3103.8</v>
      </c>
    </row>
    <row r="8" spans="1:11" ht="14.4" customHeight="1" x14ac:dyDescent="0.3">
      <c r="A8" s="649" t="s">
        <v>575</v>
      </c>
      <c r="B8" s="650" t="s">
        <v>576</v>
      </c>
      <c r="C8" s="651" t="s">
        <v>582</v>
      </c>
      <c r="D8" s="652" t="s">
        <v>1757</v>
      </c>
      <c r="E8" s="651" t="s">
        <v>4818</v>
      </c>
      <c r="F8" s="652" t="s">
        <v>4819</v>
      </c>
      <c r="G8" s="651" t="s">
        <v>2908</v>
      </c>
      <c r="H8" s="651" t="s">
        <v>2909</v>
      </c>
      <c r="I8" s="653">
        <v>12.077499999999999</v>
      </c>
      <c r="J8" s="653">
        <v>180</v>
      </c>
      <c r="K8" s="654">
        <v>2174</v>
      </c>
    </row>
    <row r="9" spans="1:11" ht="14.4" customHeight="1" x14ac:dyDescent="0.3">
      <c r="A9" s="649" t="s">
        <v>575</v>
      </c>
      <c r="B9" s="650" t="s">
        <v>576</v>
      </c>
      <c r="C9" s="651" t="s">
        <v>582</v>
      </c>
      <c r="D9" s="652" t="s">
        <v>1757</v>
      </c>
      <c r="E9" s="651" t="s">
        <v>4818</v>
      </c>
      <c r="F9" s="652" t="s">
        <v>4819</v>
      </c>
      <c r="G9" s="651" t="s">
        <v>2910</v>
      </c>
      <c r="H9" s="651" t="s">
        <v>2911</v>
      </c>
      <c r="I9" s="653">
        <v>8.56</v>
      </c>
      <c r="J9" s="653">
        <v>1</v>
      </c>
      <c r="K9" s="654">
        <v>8.56</v>
      </c>
    </row>
    <row r="10" spans="1:11" ht="14.4" customHeight="1" x14ac:dyDescent="0.3">
      <c r="A10" s="649" t="s">
        <v>575</v>
      </c>
      <c r="B10" s="650" t="s">
        <v>576</v>
      </c>
      <c r="C10" s="651" t="s">
        <v>582</v>
      </c>
      <c r="D10" s="652" t="s">
        <v>1757</v>
      </c>
      <c r="E10" s="651" t="s">
        <v>4818</v>
      </c>
      <c r="F10" s="652" t="s">
        <v>4819</v>
      </c>
      <c r="G10" s="651" t="s">
        <v>2912</v>
      </c>
      <c r="H10" s="651" t="s">
        <v>2913</v>
      </c>
      <c r="I10" s="653">
        <v>7.9466666666666663</v>
      </c>
      <c r="J10" s="653">
        <v>100</v>
      </c>
      <c r="K10" s="654">
        <v>795.1</v>
      </c>
    </row>
    <row r="11" spans="1:11" ht="14.4" customHeight="1" x14ac:dyDescent="0.3">
      <c r="A11" s="649" t="s">
        <v>575</v>
      </c>
      <c r="B11" s="650" t="s">
        <v>576</v>
      </c>
      <c r="C11" s="651" t="s">
        <v>582</v>
      </c>
      <c r="D11" s="652" t="s">
        <v>1757</v>
      </c>
      <c r="E11" s="651" t="s">
        <v>4818</v>
      </c>
      <c r="F11" s="652" t="s">
        <v>4819</v>
      </c>
      <c r="G11" s="651" t="s">
        <v>2914</v>
      </c>
      <c r="H11" s="651" t="s">
        <v>2915</v>
      </c>
      <c r="I11" s="653">
        <v>27.39</v>
      </c>
      <c r="J11" s="653">
        <v>180</v>
      </c>
      <c r="K11" s="654">
        <v>4936.1000000000004</v>
      </c>
    </row>
    <row r="12" spans="1:11" ht="14.4" customHeight="1" x14ac:dyDescent="0.3">
      <c r="A12" s="649" t="s">
        <v>575</v>
      </c>
      <c r="B12" s="650" t="s">
        <v>576</v>
      </c>
      <c r="C12" s="651" t="s">
        <v>582</v>
      </c>
      <c r="D12" s="652" t="s">
        <v>1757</v>
      </c>
      <c r="E12" s="651" t="s">
        <v>4818</v>
      </c>
      <c r="F12" s="652" t="s">
        <v>4819</v>
      </c>
      <c r="G12" s="651" t="s">
        <v>2916</v>
      </c>
      <c r="H12" s="651" t="s">
        <v>2917</v>
      </c>
      <c r="I12" s="653">
        <v>6.07</v>
      </c>
      <c r="J12" s="653">
        <v>200</v>
      </c>
      <c r="K12" s="654">
        <v>1214</v>
      </c>
    </row>
    <row r="13" spans="1:11" ht="14.4" customHeight="1" x14ac:dyDescent="0.3">
      <c r="A13" s="649" t="s">
        <v>575</v>
      </c>
      <c r="B13" s="650" t="s">
        <v>576</v>
      </c>
      <c r="C13" s="651" t="s">
        <v>582</v>
      </c>
      <c r="D13" s="652" t="s">
        <v>1757</v>
      </c>
      <c r="E13" s="651" t="s">
        <v>4818</v>
      </c>
      <c r="F13" s="652" t="s">
        <v>4819</v>
      </c>
      <c r="G13" s="651" t="s">
        <v>2918</v>
      </c>
      <c r="H13" s="651" t="s">
        <v>2919</v>
      </c>
      <c r="I13" s="653">
        <v>2.8885714285714283</v>
      </c>
      <c r="J13" s="653">
        <v>5260</v>
      </c>
      <c r="K13" s="654">
        <v>15415.2</v>
      </c>
    </row>
    <row r="14" spans="1:11" ht="14.4" customHeight="1" x14ac:dyDescent="0.3">
      <c r="A14" s="649" t="s">
        <v>575</v>
      </c>
      <c r="B14" s="650" t="s">
        <v>576</v>
      </c>
      <c r="C14" s="651" t="s">
        <v>582</v>
      </c>
      <c r="D14" s="652" t="s">
        <v>1757</v>
      </c>
      <c r="E14" s="651" t="s">
        <v>4818</v>
      </c>
      <c r="F14" s="652" t="s">
        <v>4819</v>
      </c>
      <c r="G14" s="651" t="s">
        <v>2920</v>
      </c>
      <c r="H14" s="651" t="s">
        <v>2921</v>
      </c>
      <c r="I14" s="653">
        <v>0.86199999999999988</v>
      </c>
      <c r="J14" s="653">
        <v>4000</v>
      </c>
      <c r="K14" s="654">
        <v>3446</v>
      </c>
    </row>
    <row r="15" spans="1:11" ht="14.4" customHeight="1" x14ac:dyDescent="0.3">
      <c r="A15" s="649" t="s">
        <v>575</v>
      </c>
      <c r="B15" s="650" t="s">
        <v>576</v>
      </c>
      <c r="C15" s="651" t="s">
        <v>582</v>
      </c>
      <c r="D15" s="652" t="s">
        <v>1757</v>
      </c>
      <c r="E15" s="651" t="s">
        <v>4818</v>
      </c>
      <c r="F15" s="652" t="s">
        <v>4819</v>
      </c>
      <c r="G15" s="651" t="s">
        <v>2922</v>
      </c>
      <c r="H15" s="651" t="s">
        <v>2923</v>
      </c>
      <c r="I15" s="653">
        <v>22.150000000000002</v>
      </c>
      <c r="J15" s="653">
        <v>225</v>
      </c>
      <c r="K15" s="654">
        <v>4983.75</v>
      </c>
    </row>
    <row r="16" spans="1:11" ht="14.4" customHeight="1" x14ac:dyDescent="0.3">
      <c r="A16" s="649" t="s">
        <v>575</v>
      </c>
      <c r="B16" s="650" t="s">
        <v>576</v>
      </c>
      <c r="C16" s="651" t="s">
        <v>582</v>
      </c>
      <c r="D16" s="652" t="s">
        <v>1757</v>
      </c>
      <c r="E16" s="651" t="s">
        <v>4818</v>
      </c>
      <c r="F16" s="652" t="s">
        <v>4819</v>
      </c>
      <c r="G16" s="651" t="s">
        <v>2924</v>
      </c>
      <c r="H16" s="651" t="s">
        <v>2925</v>
      </c>
      <c r="I16" s="653">
        <v>30.178000000000004</v>
      </c>
      <c r="J16" s="653">
        <v>150</v>
      </c>
      <c r="K16" s="654">
        <v>4526.75</v>
      </c>
    </row>
    <row r="17" spans="1:11" ht="14.4" customHeight="1" x14ac:dyDescent="0.3">
      <c r="A17" s="649" t="s">
        <v>575</v>
      </c>
      <c r="B17" s="650" t="s">
        <v>576</v>
      </c>
      <c r="C17" s="651" t="s">
        <v>582</v>
      </c>
      <c r="D17" s="652" t="s">
        <v>1757</v>
      </c>
      <c r="E17" s="651" t="s">
        <v>4818</v>
      </c>
      <c r="F17" s="652" t="s">
        <v>4819</v>
      </c>
      <c r="G17" s="651" t="s">
        <v>2926</v>
      </c>
      <c r="H17" s="651" t="s">
        <v>2927</v>
      </c>
      <c r="I17" s="653">
        <v>1.38</v>
      </c>
      <c r="J17" s="653">
        <v>300</v>
      </c>
      <c r="K17" s="654">
        <v>414</v>
      </c>
    </row>
    <row r="18" spans="1:11" ht="14.4" customHeight="1" x14ac:dyDescent="0.3">
      <c r="A18" s="649" t="s">
        <v>575</v>
      </c>
      <c r="B18" s="650" t="s">
        <v>576</v>
      </c>
      <c r="C18" s="651" t="s">
        <v>582</v>
      </c>
      <c r="D18" s="652" t="s">
        <v>1757</v>
      </c>
      <c r="E18" s="651" t="s">
        <v>4818</v>
      </c>
      <c r="F18" s="652" t="s">
        <v>4819</v>
      </c>
      <c r="G18" s="651" t="s">
        <v>2928</v>
      </c>
      <c r="H18" s="651" t="s">
        <v>2929</v>
      </c>
      <c r="I18" s="653">
        <v>39.1</v>
      </c>
      <c r="J18" s="653">
        <v>80</v>
      </c>
      <c r="K18" s="654">
        <v>3128.1400000000003</v>
      </c>
    </row>
    <row r="19" spans="1:11" ht="14.4" customHeight="1" x14ac:dyDescent="0.3">
      <c r="A19" s="649" t="s">
        <v>575</v>
      </c>
      <c r="B19" s="650" t="s">
        <v>576</v>
      </c>
      <c r="C19" s="651" t="s">
        <v>582</v>
      </c>
      <c r="D19" s="652" t="s">
        <v>1757</v>
      </c>
      <c r="E19" s="651" t="s">
        <v>4818</v>
      </c>
      <c r="F19" s="652" t="s">
        <v>4819</v>
      </c>
      <c r="G19" s="651" t="s">
        <v>2930</v>
      </c>
      <c r="H19" s="651" t="s">
        <v>2931</v>
      </c>
      <c r="I19" s="653">
        <v>0.6</v>
      </c>
      <c r="J19" s="653">
        <v>2500</v>
      </c>
      <c r="K19" s="654">
        <v>1500</v>
      </c>
    </row>
    <row r="20" spans="1:11" ht="14.4" customHeight="1" x14ac:dyDescent="0.3">
      <c r="A20" s="649" t="s">
        <v>575</v>
      </c>
      <c r="B20" s="650" t="s">
        <v>576</v>
      </c>
      <c r="C20" s="651" t="s">
        <v>582</v>
      </c>
      <c r="D20" s="652" t="s">
        <v>1757</v>
      </c>
      <c r="E20" s="651" t="s">
        <v>4818</v>
      </c>
      <c r="F20" s="652" t="s">
        <v>4819</v>
      </c>
      <c r="G20" s="651" t="s">
        <v>2932</v>
      </c>
      <c r="H20" s="651" t="s">
        <v>2933</v>
      </c>
      <c r="I20" s="653">
        <v>4.2679999999999998</v>
      </c>
      <c r="J20" s="653">
        <v>600</v>
      </c>
      <c r="K20" s="654">
        <v>2561.5999999999995</v>
      </c>
    </row>
    <row r="21" spans="1:11" ht="14.4" customHeight="1" x14ac:dyDescent="0.3">
      <c r="A21" s="649" t="s">
        <v>575</v>
      </c>
      <c r="B21" s="650" t="s">
        <v>576</v>
      </c>
      <c r="C21" s="651" t="s">
        <v>582</v>
      </c>
      <c r="D21" s="652" t="s">
        <v>1757</v>
      </c>
      <c r="E21" s="651" t="s">
        <v>4818</v>
      </c>
      <c r="F21" s="652" t="s">
        <v>4819</v>
      </c>
      <c r="G21" s="651" t="s">
        <v>2934</v>
      </c>
      <c r="H21" s="651" t="s">
        <v>2935</v>
      </c>
      <c r="I21" s="653">
        <v>8.58</v>
      </c>
      <c r="J21" s="653">
        <v>276</v>
      </c>
      <c r="K21" s="654">
        <v>2368.08</v>
      </c>
    </row>
    <row r="22" spans="1:11" ht="14.4" customHeight="1" x14ac:dyDescent="0.3">
      <c r="A22" s="649" t="s">
        <v>575</v>
      </c>
      <c r="B22" s="650" t="s">
        <v>576</v>
      </c>
      <c r="C22" s="651" t="s">
        <v>582</v>
      </c>
      <c r="D22" s="652" t="s">
        <v>1757</v>
      </c>
      <c r="E22" s="651" t="s">
        <v>4818</v>
      </c>
      <c r="F22" s="652" t="s">
        <v>4819</v>
      </c>
      <c r="G22" s="651" t="s">
        <v>2936</v>
      </c>
      <c r="H22" s="651" t="s">
        <v>2937</v>
      </c>
      <c r="I22" s="653">
        <v>28.192</v>
      </c>
      <c r="J22" s="653">
        <v>27</v>
      </c>
      <c r="K22" s="654">
        <v>762.79000000000008</v>
      </c>
    </row>
    <row r="23" spans="1:11" ht="14.4" customHeight="1" x14ac:dyDescent="0.3">
      <c r="A23" s="649" t="s">
        <v>575</v>
      </c>
      <c r="B23" s="650" t="s">
        <v>576</v>
      </c>
      <c r="C23" s="651" t="s">
        <v>582</v>
      </c>
      <c r="D23" s="652" t="s">
        <v>1757</v>
      </c>
      <c r="E23" s="651" t="s">
        <v>4818</v>
      </c>
      <c r="F23" s="652" t="s">
        <v>4819</v>
      </c>
      <c r="G23" s="651" t="s">
        <v>2938</v>
      </c>
      <c r="H23" s="651" t="s">
        <v>2939</v>
      </c>
      <c r="I23" s="653">
        <v>8.59</v>
      </c>
      <c r="J23" s="653">
        <v>100</v>
      </c>
      <c r="K23" s="654">
        <v>859</v>
      </c>
    </row>
    <row r="24" spans="1:11" ht="14.4" customHeight="1" x14ac:dyDescent="0.3">
      <c r="A24" s="649" t="s">
        <v>575</v>
      </c>
      <c r="B24" s="650" t="s">
        <v>576</v>
      </c>
      <c r="C24" s="651" t="s">
        <v>582</v>
      </c>
      <c r="D24" s="652" t="s">
        <v>1757</v>
      </c>
      <c r="E24" s="651" t="s">
        <v>4818</v>
      </c>
      <c r="F24" s="652" t="s">
        <v>4819</v>
      </c>
      <c r="G24" s="651" t="s">
        <v>2940</v>
      </c>
      <c r="H24" s="651" t="s">
        <v>2941</v>
      </c>
      <c r="I24" s="653">
        <v>1.17</v>
      </c>
      <c r="J24" s="653">
        <v>2000</v>
      </c>
      <c r="K24" s="654">
        <v>2340</v>
      </c>
    </row>
    <row r="25" spans="1:11" ht="14.4" customHeight="1" x14ac:dyDescent="0.3">
      <c r="A25" s="649" t="s">
        <v>575</v>
      </c>
      <c r="B25" s="650" t="s">
        <v>576</v>
      </c>
      <c r="C25" s="651" t="s">
        <v>582</v>
      </c>
      <c r="D25" s="652" t="s">
        <v>1757</v>
      </c>
      <c r="E25" s="651" t="s">
        <v>4818</v>
      </c>
      <c r="F25" s="652" t="s">
        <v>4819</v>
      </c>
      <c r="G25" s="651" t="s">
        <v>2942</v>
      </c>
      <c r="H25" s="651" t="s">
        <v>2943</v>
      </c>
      <c r="I25" s="653">
        <v>98.37</v>
      </c>
      <c r="J25" s="653">
        <v>5</v>
      </c>
      <c r="K25" s="654">
        <v>491.85</v>
      </c>
    </row>
    <row r="26" spans="1:11" ht="14.4" customHeight="1" x14ac:dyDescent="0.3">
      <c r="A26" s="649" t="s">
        <v>575</v>
      </c>
      <c r="B26" s="650" t="s">
        <v>576</v>
      </c>
      <c r="C26" s="651" t="s">
        <v>582</v>
      </c>
      <c r="D26" s="652" t="s">
        <v>1757</v>
      </c>
      <c r="E26" s="651" t="s">
        <v>4818</v>
      </c>
      <c r="F26" s="652" t="s">
        <v>4819</v>
      </c>
      <c r="G26" s="651" t="s">
        <v>2944</v>
      </c>
      <c r="H26" s="651" t="s">
        <v>2945</v>
      </c>
      <c r="I26" s="653">
        <v>0.85499999999999998</v>
      </c>
      <c r="J26" s="653">
        <v>700</v>
      </c>
      <c r="K26" s="654">
        <v>598</v>
      </c>
    </row>
    <row r="27" spans="1:11" ht="14.4" customHeight="1" x14ac:dyDescent="0.3">
      <c r="A27" s="649" t="s">
        <v>575</v>
      </c>
      <c r="B27" s="650" t="s">
        <v>576</v>
      </c>
      <c r="C27" s="651" t="s">
        <v>582</v>
      </c>
      <c r="D27" s="652" t="s">
        <v>1757</v>
      </c>
      <c r="E27" s="651" t="s">
        <v>4818</v>
      </c>
      <c r="F27" s="652" t="s">
        <v>4819</v>
      </c>
      <c r="G27" s="651" t="s">
        <v>2946</v>
      </c>
      <c r="H27" s="651" t="s">
        <v>2947</v>
      </c>
      <c r="I27" s="653">
        <v>1.5149999999999999</v>
      </c>
      <c r="J27" s="653">
        <v>600</v>
      </c>
      <c r="K27" s="654">
        <v>908.5</v>
      </c>
    </row>
    <row r="28" spans="1:11" ht="14.4" customHeight="1" x14ac:dyDescent="0.3">
      <c r="A28" s="649" t="s">
        <v>575</v>
      </c>
      <c r="B28" s="650" t="s">
        <v>576</v>
      </c>
      <c r="C28" s="651" t="s">
        <v>582</v>
      </c>
      <c r="D28" s="652" t="s">
        <v>1757</v>
      </c>
      <c r="E28" s="651" t="s">
        <v>4818</v>
      </c>
      <c r="F28" s="652" t="s">
        <v>4819</v>
      </c>
      <c r="G28" s="651" t="s">
        <v>2948</v>
      </c>
      <c r="H28" s="651" t="s">
        <v>2949</v>
      </c>
      <c r="I28" s="653">
        <v>3.3624999999999998</v>
      </c>
      <c r="J28" s="653">
        <v>300</v>
      </c>
      <c r="K28" s="654">
        <v>1009</v>
      </c>
    </row>
    <row r="29" spans="1:11" ht="14.4" customHeight="1" x14ac:dyDescent="0.3">
      <c r="A29" s="649" t="s">
        <v>575</v>
      </c>
      <c r="B29" s="650" t="s">
        <v>576</v>
      </c>
      <c r="C29" s="651" t="s">
        <v>582</v>
      </c>
      <c r="D29" s="652" t="s">
        <v>1757</v>
      </c>
      <c r="E29" s="651" t="s">
        <v>4818</v>
      </c>
      <c r="F29" s="652" t="s">
        <v>4819</v>
      </c>
      <c r="G29" s="651" t="s">
        <v>2950</v>
      </c>
      <c r="H29" s="651" t="s">
        <v>2951</v>
      </c>
      <c r="I29" s="653">
        <v>991.56700000000001</v>
      </c>
      <c r="J29" s="653">
        <v>57</v>
      </c>
      <c r="K29" s="654">
        <v>56519.5</v>
      </c>
    </row>
    <row r="30" spans="1:11" ht="14.4" customHeight="1" x14ac:dyDescent="0.3">
      <c r="A30" s="649" t="s">
        <v>575</v>
      </c>
      <c r="B30" s="650" t="s">
        <v>576</v>
      </c>
      <c r="C30" s="651" t="s">
        <v>582</v>
      </c>
      <c r="D30" s="652" t="s">
        <v>1757</v>
      </c>
      <c r="E30" s="651" t="s">
        <v>4818</v>
      </c>
      <c r="F30" s="652" t="s">
        <v>4819</v>
      </c>
      <c r="G30" s="651" t="s">
        <v>2952</v>
      </c>
      <c r="H30" s="651" t="s">
        <v>2953</v>
      </c>
      <c r="I30" s="653">
        <v>1253.2950000000001</v>
      </c>
      <c r="J30" s="653">
        <v>40</v>
      </c>
      <c r="K30" s="654">
        <v>50131.72</v>
      </c>
    </row>
    <row r="31" spans="1:11" ht="14.4" customHeight="1" x14ac:dyDescent="0.3">
      <c r="A31" s="649" t="s">
        <v>575</v>
      </c>
      <c r="B31" s="650" t="s">
        <v>576</v>
      </c>
      <c r="C31" s="651" t="s">
        <v>582</v>
      </c>
      <c r="D31" s="652" t="s">
        <v>1757</v>
      </c>
      <c r="E31" s="651" t="s">
        <v>4818</v>
      </c>
      <c r="F31" s="652" t="s">
        <v>4819</v>
      </c>
      <c r="G31" s="651" t="s">
        <v>2954</v>
      </c>
      <c r="H31" s="651" t="s">
        <v>2955</v>
      </c>
      <c r="I31" s="653">
        <v>879.4174999999999</v>
      </c>
      <c r="J31" s="653">
        <v>15</v>
      </c>
      <c r="K31" s="654">
        <v>13191.23</v>
      </c>
    </row>
    <row r="32" spans="1:11" ht="14.4" customHeight="1" x14ac:dyDescent="0.3">
      <c r="A32" s="649" t="s">
        <v>575</v>
      </c>
      <c r="B32" s="650" t="s">
        <v>576</v>
      </c>
      <c r="C32" s="651" t="s">
        <v>582</v>
      </c>
      <c r="D32" s="652" t="s">
        <v>1757</v>
      </c>
      <c r="E32" s="651" t="s">
        <v>4818</v>
      </c>
      <c r="F32" s="652" t="s">
        <v>4819</v>
      </c>
      <c r="G32" s="651" t="s">
        <v>2956</v>
      </c>
      <c r="H32" s="651" t="s">
        <v>2957</v>
      </c>
      <c r="I32" s="653">
        <v>11.74</v>
      </c>
      <c r="J32" s="653">
        <v>1</v>
      </c>
      <c r="K32" s="654">
        <v>11.74</v>
      </c>
    </row>
    <row r="33" spans="1:11" ht="14.4" customHeight="1" x14ac:dyDescent="0.3">
      <c r="A33" s="649" t="s">
        <v>575</v>
      </c>
      <c r="B33" s="650" t="s">
        <v>576</v>
      </c>
      <c r="C33" s="651" t="s">
        <v>582</v>
      </c>
      <c r="D33" s="652" t="s">
        <v>1757</v>
      </c>
      <c r="E33" s="651" t="s">
        <v>4818</v>
      </c>
      <c r="F33" s="652" t="s">
        <v>4819</v>
      </c>
      <c r="G33" s="651" t="s">
        <v>2958</v>
      </c>
      <c r="H33" s="651" t="s">
        <v>2959</v>
      </c>
      <c r="I33" s="653">
        <v>14</v>
      </c>
      <c r="J33" s="653">
        <v>1</v>
      </c>
      <c r="K33" s="654">
        <v>14</v>
      </c>
    </row>
    <row r="34" spans="1:11" ht="14.4" customHeight="1" x14ac:dyDescent="0.3">
      <c r="A34" s="649" t="s">
        <v>575</v>
      </c>
      <c r="B34" s="650" t="s">
        <v>576</v>
      </c>
      <c r="C34" s="651" t="s">
        <v>582</v>
      </c>
      <c r="D34" s="652" t="s">
        <v>1757</v>
      </c>
      <c r="E34" s="651" t="s">
        <v>4818</v>
      </c>
      <c r="F34" s="652" t="s">
        <v>4819</v>
      </c>
      <c r="G34" s="651" t="s">
        <v>2960</v>
      </c>
      <c r="H34" s="651" t="s">
        <v>2961</v>
      </c>
      <c r="I34" s="653">
        <v>1021.0939999999998</v>
      </c>
      <c r="J34" s="653">
        <v>15</v>
      </c>
      <c r="K34" s="654">
        <v>15316.4</v>
      </c>
    </row>
    <row r="35" spans="1:11" ht="14.4" customHeight="1" x14ac:dyDescent="0.3">
      <c r="A35" s="649" t="s">
        <v>575</v>
      </c>
      <c r="B35" s="650" t="s">
        <v>576</v>
      </c>
      <c r="C35" s="651" t="s">
        <v>582</v>
      </c>
      <c r="D35" s="652" t="s">
        <v>1757</v>
      </c>
      <c r="E35" s="651" t="s">
        <v>4818</v>
      </c>
      <c r="F35" s="652" t="s">
        <v>4819</v>
      </c>
      <c r="G35" s="651" t="s">
        <v>2962</v>
      </c>
      <c r="H35" s="651" t="s">
        <v>2963</v>
      </c>
      <c r="I35" s="653">
        <v>1290.83</v>
      </c>
      <c r="J35" s="653">
        <v>3</v>
      </c>
      <c r="K35" s="654">
        <v>3872.5</v>
      </c>
    </row>
    <row r="36" spans="1:11" ht="14.4" customHeight="1" x14ac:dyDescent="0.3">
      <c r="A36" s="649" t="s">
        <v>575</v>
      </c>
      <c r="B36" s="650" t="s">
        <v>576</v>
      </c>
      <c r="C36" s="651" t="s">
        <v>582</v>
      </c>
      <c r="D36" s="652" t="s">
        <v>1757</v>
      </c>
      <c r="E36" s="651" t="s">
        <v>4818</v>
      </c>
      <c r="F36" s="652" t="s">
        <v>4819</v>
      </c>
      <c r="G36" s="651" t="s">
        <v>2964</v>
      </c>
      <c r="H36" s="651" t="s">
        <v>2965</v>
      </c>
      <c r="I36" s="653">
        <v>1151.0049999999999</v>
      </c>
      <c r="J36" s="653">
        <v>18</v>
      </c>
      <c r="K36" s="654">
        <v>20718.099999999999</v>
      </c>
    </row>
    <row r="37" spans="1:11" ht="14.4" customHeight="1" x14ac:dyDescent="0.3">
      <c r="A37" s="649" t="s">
        <v>575</v>
      </c>
      <c r="B37" s="650" t="s">
        <v>576</v>
      </c>
      <c r="C37" s="651" t="s">
        <v>582</v>
      </c>
      <c r="D37" s="652" t="s">
        <v>1757</v>
      </c>
      <c r="E37" s="651" t="s">
        <v>4818</v>
      </c>
      <c r="F37" s="652" t="s">
        <v>4819</v>
      </c>
      <c r="G37" s="651" t="s">
        <v>2966</v>
      </c>
      <c r="H37" s="651" t="s">
        <v>2967</v>
      </c>
      <c r="I37" s="653">
        <v>7.1</v>
      </c>
      <c r="J37" s="653">
        <v>2</v>
      </c>
      <c r="K37" s="654">
        <v>14.2</v>
      </c>
    </row>
    <row r="38" spans="1:11" ht="14.4" customHeight="1" x14ac:dyDescent="0.3">
      <c r="A38" s="649" t="s">
        <v>575</v>
      </c>
      <c r="B38" s="650" t="s">
        <v>576</v>
      </c>
      <c r="C38" s="651" t="s">
        <v>582</v>
      </c>
      <c r="D38" s="652" t="s">
        <v>1757</v>
      </c>
      <c r="E38" s="651" t="s">
        <v>4818</v>
      </c>
      <c r="F38" s="652" t="s">
        <v>4819</v>
      </c>
      <c r="G38" s="651" t="s">
        <v>2968</v>
      </c>
      <c r="H38" s="651" t="s">
        <v>2969</v>
      </c>
      <c r="I38" s="653">
        <v>8.2799999999999994</v>
      </c>
      <c r="J38" s="653">
        <v>1</v>
      </c>
      <c r="K38" s="654">
        <v>8.2799999999999994</v>
      </c>
    </row>
    <row r="39" spans="1:11" ht="14.4" customHeight="1" x14ac:dyDescent="0.3">
      <c r="A39" s="649" t="s">
        <v>575</v>
      </c>
      <c r="B39" s="650" t="s">
        <v>576</v>
      </c>
      <c r="C39" s="651" t="s">
        <v>582</v>
      </c>
      <c r="D39" s="652" t="s">
        <v>1757</v>
      </c>
      <c r="E39" s="651" t="s">
        <v>4818</v>
      </c>
      <c r="F39" s="652" t="s">
        <v>4819</v>
      </c>
      <c r="G39" s="651" t="s">
        <v>2970</v>
      </c>
      <c r="H39" s="651" t="s">
        <v>2971</v>
      </c>
      <c r="I39" s="653">
        <v>5.92</v>
      </c>
      <c r="J39" s="653">
        <v>2</v>
      </c>
      <c r="K39" s="654">
        <v>11.84</v>
      </c>
    </row>
    <row r="40" spans="1:11" ht="14.4" customHeight="1" x14ac:dyDescent="0.3">
      <c r="A40" s="649" t="s">
        <v>575</v>
      </c>
      <c r="B40" s="650" t="s">
        <v>576</v>
      </c>
      <c r="C40" s="651" t="s">
        <v>582</v>
      </c>
      <c r="D40" s="652" t="s">
        <v>1757</v>
      </c>
      <c r="E40" s="651" t="s">
        <v>4818</v>
      </c>
      <c r="F40" s="652" t="s">
        <v>4819</v>
      </c>
      <c r="G40" s="651" t="s">
        <v>2972</v>
      </c>
      <c r="H40" s="651" t="s">
        <v>2973</v>
      </c>
      <c r="I40" s="653">
        <v>2.5499999999999998</v>
      </c>
      <c r="J40" s="653">
        <v>15</v>
      </c>
      <c r="K40" s="654">
        <v>38.25</v>
      </c>
    </row>
    <row r="41" spans="1:11" ht="14.4" customHeight="1" x14ac:dyDescent="0.3">
      <c r="A41" s="649" t="s">
        <v>575</v>
      </c>
      <c r="B41" s="650" t="s">
        <v>576</v>
      </c>
      <c r="C41" s="651" t="s">
        <v>582</v>
      </c>
      <c r="D41" s="652" t="s">
        <v>1757</v>
      </c>
      <c r="E41" s="651" t="s">
        <v>4818</v>
      </c>
      <c r="F41" s="652" t="s">
        <v>4819</v>
      </c>
      <c r="G41" s="651" t="s">
        <v>2974</v>
      </c>
      <c r="H41" s="651" t="s">
        <v>2975</v>
      </c>
      <c r="I41" s="653">
        <v>5.2733333333333334</v>
      </c>
      <c r="J41" s="653">
        <v>80</v>
      </c>
      <c r="K41" s="654">
        <v>421.79999999999995</v>
      </c>
    </row>
    <row r="42" spans="1:11" ht="14.4" customHeight="1" x14ac:dyDescent="0.3">
      <c r="A42" s="649" t="s">
        <v>575</v>
      </c>
      <c r="B42" s="650" t="s">
        <v>576</v>
      </c>
      <c r="C42" s="651" t="s">
        <v>582</v>
      </c>
      <c r="D42" s="652" t="s">
        <v>1757</v>
      </c>
      <c r="E42" s="651" t="s">
        <v>4818</v>
      </c>
      <c r="F42" s="652" t="s">
        <v>4819</v>
      </c>
      <c r="G42" s="651" t="s">
        <v>2976</v>
      </c>
      <c r="H42" s="651" t="s">
        <v>2977</v>
      </c>
      <c r="I42" s="653">
        <v>1490.2125000000001</v>
      </c>
      <c r="J42" s="653">
        <v>21</v>
      </c>
      <c r="K42" s="654">
        <v>31294.54</v>
      </c>
    </row>
    <row r="43" spans="1:11" ht="14.4" customHeight="1" x14ac:dyDescent="0.3">
      <c r="A43" s="649" t="s">
        <v>575</v>
      </c>
      <c r="B43" s="650" t="s">
        <v>576</v>
      </c>
      <c r="C43" s="651" t="s">
        <v>582</v>
      </c>
      <c r="D43" s="652" t="s">
        <v>1757</v>
      </c>
      <c r="E43" s="651" t="s">
        <v>4820</v>
      </c>
      <c r="F43" s="652" t="s">
        <v>4821</v>
      </c>
      <c r="G43" s="651" t="s">
        <v>2978</v>
      </c>
      <c r="H43" s="651" t="s">
        <v>2979</v>
      </c>
      <c r="I43" s="653">
        <v>2.88</v>
      </c>
      <c r="J43" s="653">
        <v>20</v>
      </c>
      <c r="K43" s="654">
        <v>57.6</v>
      </c>
    </row>
    <row r="44" spans="1:11" ht="14.4" customHeight="1" x14ac:dyDescent="0.3">
      <c r="A44" s="649" t="s">
        <v>575</v>
      </c>
      <c r="B44" s="650" t="s">
        <v>576</v>
      </c>
      <c r="C44" s="651" t="s">
        <v>582</v>
      </c>
      <c r="D44" s="652" t="s">
        <v>1757</v>
      </c>
      <c r="E44" s="651" t="s">
        <v>4820</v>
      </c>
      <c r="F44" s="652" t="s">
        <v>4821</v>
      </c>
      <c r="G44" s="651" t="s">
        <v>2980</v>
      </c>
      <c r="H44" s="651" t="s">
        <v>2981</v>
      </c>
      <c r="I44" s="653">
        <v>11.14</v>
      </c>
      <c r="J44" s="653">
        <v>100</v>
      </c>
      <c r="K44" s="654">
        <v>1114</v>
      </c>
    </row>
    <row r="45" spans="1:11" ht="14.4" customHeight="1" x14ac:dyDescent="0.3">
      <c r="A45" s="649" t="s">
        <v>575</v>
      </c>
      <c r="B45" s="650" t="s">
        <v>576</v>
      </c>
      <c r="C45" s="651" t="s">
        <v>582</v>
      </c>
      <c r="D45" s="652" t="s">
        <v>1757</v>
      </c>
      <c r="E45" s="651" t="s">
        <v>4820</v>
      </c>
      <c r="F45" s="652" t="s">
        <v>4821</v>
      </c>
      <c r="G45" s="651" t="s">
        <v>2982</v>
      </c>
      <c r="H45" s="651" t="s">
        <v>2983</v>
      </c>
      <c r="I45" s="653">
        <v>2.7516666666666665</v>
      </c>
      <c r="J45" s="653">
        <v>1700</v>
      </c>
      <c r="K45" s="654">
        <v>4676</v>
      </c>
    </row>
    <row r="46" spans="1:11" ht="14.4" customHeight="1" x14ac:dyDescent="0.3">
      <c r="A46" s="649" t="s">
        <v>575</v>
      </c>
      <c r="B46" s="650" t="s">
        <v>576</v>
      </c>
      <c r="C46" s="651" t="s">
        <v>582</v>
      </c>
      <c r="D46" s="652" t="s">
        <v>1757</v>
      </c>
      <c r="E46" s="651" t="s">
        <v>4820</v>
      </c>
      <c r="F46" s="652" t="s">
        <v>4821</v>
      </c>
      <c r="G46" s="651" t="s">
        <v>2984</v>
      </c>
      <c r="H46" s="651" t="s">
        <v>2985</v>
      </c>
      <c r="I46" s="653">
        <v>0.95500000000000007</v>
      </c>
      <c r="J46" s="653">
        <v>3100</v>
      </c>
      <c r="K46" s="654">
        <v>2969</v>
      </c>
    </row>
    <row r="47" spans="1:11" ht="14.4" customHeight="1" x14ac:dyDescent="0.3">
      <c r="A47" s="649" t="s">
        <v>575</v>
      </c>
      <c r="B47" s="650" t="s">
        <v>576</v>
      </c>
      <c r="C47" s="651" t="s">
        <v>582</v>
      </c>
      <c r="D47" s="652" t="s">
        <v>1757</v>
      </c>
      <c r="E47" s="651" t="s">
        <v>4820</v>
      </c>
      <c r="F47" s="652" t="s">
        <v>4821</v>
      </c>
      <c r="G47" s="651" t="s">
        <v>2986</v>
      </c>
      <c r="H47" s="651" t="s">
        <v>2987</v>
      </c>
      <c r="I47" s="653">
        <v>1.478</v>
      </c>
      <c r="J47" s="653">
        <v>2200</v>
      </c>
      <c r="K47" s="654">
        <v>3290</v>
      </c>
    </row>
    <row r="48" spans="1:11" ht="14.4" customHeight="1" x14ac:dyDescent="0.3">
      <c r="A48" s="649" t="s">
        <v>575</v>
      </c>
      <c r="B48" s="650" t="s">
        <v>576</v>
      </c>
      <c r="C48" s="651" t="s">
        <v>582</v>
      </c>
      <c r="D48" s="652" t="s">
        <v>1757</v>
      </c>
      <c r="E48" s="651" t="s">
        <v>4820</v>
      </c>
      <c r="F48" s="652" t="s">
        <v>4821</v>
      </c>
      <c r="G48" s="651" t="s">
        <v>2988</v>
      </c>
      <c r="H48" s="651" t="s">
        <v>2989</v>
      </c>
      <c r="I48" s="653">
        <v>0.42</v>
      </c>
      <c r="J48" s="653">
        <v>200</v>
      </c>
      <c r="K48" s="654">
        <v>84</v>
      </c>
    </row>
    <row r="49" spans="1:11" ht="14.4" customHeight="1" x14ac:dyDescent="0.3">
      <c r="A49" s="649" t="s">
        <v>575</v>
      </c>
      <c r="B49" s="650" t="s">
        <v>576</v>
      </c>
      <c r="C49" s="651" t="s">
        <v>582</v>
      </c>
      <c r="D49" s="652" t="s">
        <v>1757</v>
      </c>
      <c r="E49" s="651" t="s">
        <v>4820</v>
      </c>
      <c r="F49" s="652" t="s">
        <v>4821</v>
      </c>
      <c r="G49" s="651" t="s">
        <v>2990</v>
      </c>
      <c r="H49" s="651" t="s">
        <v>2991</v>
      </c>
      <c r="I49" s="653">
        <v>0.59166666666666667</v>
      </c>
      <c r="J49" s="653">
        <v>5000</v>
      </c>
      <c r="K49" s="654">
        <v>2948</v>
      </c>
    </row>
    <row r="50" spans="1:11" ht="14.4" customHeight="1" x14ac:dyDescent="0.3">
      <c r="A50" s="649" t="s">
        <v>575</v>
      </c>
      <c r="B50" s="650" t="s">
        <v>576</v>
      </c>
      <c r="C50" s="651" t="s">
        <v>582</v>
      </c>
      <c r="D50" s="652" t="s">
        <v>1757</v>
      </c>
      <c r="E50" s="651" t="s">
        <v>4820</v>
      </c>
      <c r="F50" s="652" t="s">
        <v>4821</v>
      </c>
      <c r="G50" s="651" t="s">
        <v>2992</v>
      </c>
      <c r="H50" s="651" t="s">
        <v>2993</v>
      </c>
      <c r="I50" s="653">
        <v>6.2200000000000006</v>
      </c>
      <c r="J50" s="653">
        <v>35</v>
      </c>
      <c r="K50" s="654">
        <v>217.75</v>
      </c>
    </row>
    <row r="51" spans="1:11" ht="14.4" customHeight="1" x14ac:dyDescent="0.3">
      <c r="A51" s="649" t="s">
        <v>575</v>
      </c>
      <c r="B51" s="650" t="s">
        <v>576</v>
      </c>
      <c r="C51" s="651" t="s">
        <v>582</v>
      </c>
      <c r="D51" s="652" t="s">
        <v>1757</v>
      </c>
      <c r="E51" s="651" t="s">
        <v>4820</v>
      </c>
      <c r="F51" s="652" t="s">
        <v>4821</v>
      </c>
      <c r="G51" s="651" t="s">
        <v>2994</v>
      </c>
      <c r="H51" s="651" t="s">
        <v>2995</v>
      </c>
      <c r="I51" s="653">
        <v>5.5625</v>
      </c>
      <c r="J51" s="653">
        <v>110</v>
      </c>
      <c r="K51" s="654">
        <v>611.79999999999995</v>
      </c>
    </row>
    <row r="52" spans="1:11" ht="14.4" customHeight="1" x14ac:dyDescent="0.3">
      <c r="A52" s="649" t="s">
        <v>575</v>
      </c>
      <c r="B52" s="650" t="s">
        <v>576</v>
      </c>
      <c r="C52" s="651" t="s">
        <v>582</v>
      </c>
      <c r="D52" s="652" t="s">
        <v>1757</v>
      </c>
      <c r="E52" s="651" t="s">
        <v>4820</v>
      </c>
      <c r="F52" s="652" t="s">
        <v>4821</v>
      </c>
      <c r="G52" s="651" t="s">
        <v>2996</v>
      </c>
      <c r="H52" s="651" t="s">
        <v>2997</v>
      </c>
      <c r="I52" s="653">
        <v>9.34</v>
      </c>
      <c r="J52" s="653">
        <v>60</v>
      </c>
      <c r="K52" s="654">
        <v>560.40000000000009</v>
      </c>
    </row>
    <row r="53" spans="1:11" ht="14.4" customHeight="1" x14ac:dyDescent="0.3">
      <c r="A53" s="649" t="s">
        <v>575</v>
      </c>
      <c r="B53" s="650" t="s">
        <v>576</v>
      </c>
      <c r="C53" s="651" t="s">
        <v>582</v>
      </c>
      <c r="D53" s="652" t="s">
        <v>1757</v>
      </c>
      <c r="E53" s="651" t="s">
        <v>4820</v>
      </c>
      <c r="F53" s="652" t="s">
        <v>4821</v>
      </c>
      <c r="G53" s="651" t="s">
        <v>2998</v>
      </c>
      <c r="H53" s="651" t="s">
        <v>2999</v>
      </c>
      <c r="I53" s="653">
        <v>23.475000000000001</v>
      </c>
      <c r="J53" s="653">
        <v>120</v>
      </c>
      <c r="K53" s="654">
        <v>2817.1</v>
      </c>
    </row>
    <row r="54" spans="1:11" ht="14.4" customHeight="1" x14ac:dyDescent="0.3">
      <c r="A54" s="649" t="s">
        <v>575</v>
      </c>
      <c r="B54" s="650" t="s">
        <v>576</v>
      </c>
      <c r="C54" s="651" t="s">
        <v>582</v>
      </c>
      <c r="D54" s="652" t="s">
        <v>1757</v>
      </c>
      <c r="E54" s="651" t="s">
        <v>4820</v>
      </c>
      <c r="F54" s="652" t="s">
        <v>4821</v>
      </c>
      <c r="G54" s="651" t="s">
        <v>3000</v>
      </c>
      <c r="H54" s="651" t="s">
        <v>3001</v>
      </c>
      <c r="I54" s="653">
        <v>1.8440000000000001</v>
      </c>
      <c r="J54" s="653">
        <v>250</v>
      </c>
      <c r="K54" s="654">
        <v>461</v>
      </c>
    </row>
    <row r="55" spans="1:11" ht="14.4" customHeight="1" x14ac:dyDescent="0.3">
      <c r="A55" s="649" t="s">
        <v>575</v>
      </c>
      <c r="B55" s="650" t="s">
        <v>576</v>
      </c>
      <c r="C55" s="651" t="s">
        <v>582</v>
      </c>
      <c r="D55" s="652" t="s">
        <v>1757</v>
      </c>
      <c r="E55" s="651" t="s">
        <v>4820</v>
      </c>
      <c r="F55" s="652" t="s">
        <v>4821</v>
      </c>
      <c r="G55" s="651" t="s">
        <v>3002</v>
      </c>
      <c r="H55" s="651" t="s">
        <v>3003</v>
      </c>
      <c r="I55" s="653">
        <v>1.8</v>
      </c>
      <c r="J55" s="653">
        <v>50</v>
      </c>
      <c r="K55" s="654">
        <v>90</v>
      </c>
    </row>
    <row r="56" spans="1:11" ht="14.4" customHeight="1" x14ac:dyDescent="0.3">
      <c r="A56" s="649" t="s">
        <v>575</v>
      </c>
      <c r="B56" s="650" t="s">
        <v>576</v>
      </c>
      <c r="C56" s="651" t="s">
        <v>582</v>
      </c>
      <c r="D56" s="652" t="s">
        <v>1757</v>
      </c>
      <c r="E56" s="651" t="s">
        <v>4820</v>
      </c>
      <c r="F56" s="652" t="s">
        <v>4821</v>
      </c>
      <c r="G56" s="651" t="s">
        <v>3004</v>
      </c>
      <c r="H56" s="651" t="s">
        <v>3005</v>
      </c>
      <c r="I56" s="653">
        <v>2.9050000000000002</v>
      </c>
      <c r="J56" s="653">
        <v>150</v>
      </c>
      <c r="K56" s="654">
        <v>440</v>
      </c>
    </row>
    <row r="57" spans="1:11" ht="14.4" customHeight="1" x14ac:dyDescent="0.3">
      <c r="A57" s="649" t="s">
        <v>575</v>
      </c>
      <c r="B57" s="650" t="s">
        <v>576</v>
      </c>
      <c r="C57" s="651" t="s">
        <v>582</v>
      </c>
      <c r="D57" s="652" t="s">
        <v>1757</v>
      </c>
      <c r="E57" s="651" t="s">
        <v>4820</v>
      </c>
      <c r="F57" s="652" t="s">
        <v>4821</v>
      </c>
      <c r="G57" s="651" t="s">
        <v>3006</v>
      </c>
      <c r="H57" s="651" t="s">
        <v>3007</v>
      </c>
      <c r="I57" s="653">
        <v>2.4300000000000002</v>
      </c>
      <c r="J57" s="653">
        <v>50</v>
      </c>
      <c r="K57" s="654">
        <v>121.5</v>
      </c>
    </row>
    <row r="58" spans="1:11" ht="14.4" customHeight="1" x14ac:dyDescent="0.3">
      <c r="A58" s="649" t="s">
        <v>575</v>
      </c>
      <c r="B58" s="650" t="s">
        <v>576</v>
      </c>
      <c r="C58" s="651" t="s">
        <v>582</v>
      </c>
      <c r="D58" s="652" t="s">
        <v>1757</v>
      </c>
      <c r="E58" s="651" t="s">
        <v>4820</v>
      </c>
      <c r="F58" s="652" t="s">
        <v>4821</v>
      </c>
      <c r="G58" s="651" t="s">
        <v>3008</v>
      </c>
      <c r="H58" s="651" t="s">
        <v>3009</v>
      </c>
      <c r="I58" s="653">
        <v>2.8450000000000006</v>
      </c>
      <c r="J58" s="653">
        <v>200</v>
      </c>
      <c r="K58" s="654">
        <v>569</v>
      </c>
    </row>
    <row r="59" spans="1:11" ht="14.4" customHeight="1" x14ac:dyDescent="0.3">
      <c r="A59" s="649" t="s">
        <v>575</v>
      </c>
      <c r="B59" s="650" t="s">
        <v>576</v>
      </c>
      <c r="C59" s="651" t="s">
        <v>582</v>
      </c>
      <c r="D59" s="652" t="s">
        <v>1757</v>
      </c>
      <c r="E59" s="651" t="s">
        <v>4820</v>
      </c>
      <c r="F59" s="652" t="s">
        <v>4821</v>
      </c>
      <c r="G59" s="651" t="s">
        <v>3010</v>
      </c>
      <c r="H59" s="651" t="s">
        <v>3011</v>
      </c>
      <c r="I59" s="653">
        <v>2.04</v>
      </c>
      <c r="J59" s="653">
        <v>100</v>
      </c>
      <c r="K59" s="654">
        <v>204</v>
      </c>
    </row>
    <row r="60" spans="1:11" ht="14.4" customHeight="1" x14ac:dyDescent="0.3">
      <c r="A60" s="649" t="s">
        <v>575</v>
      </c>
      <c r="B60" s="650" t="s">
        <v>576</v>
      </c>
      <c r="C60" s="651" t="s">
        <v>582</v>
      </c>
      <c r="D60" s="652" t="s">
        <v>1757</v>
      </c>
      <c r="E60" s="651" t="s">
        <v>4820</v>
      </c>
      <c r="F60" s="652" t="s">
        <v>4821</v>
      </c>
      <c r="G60" s="651" t="s">
        <v>3012</v>
      </c>
      <c r="H60" s="651" t="s">
        <v>3013</v>
      </c>
      <c r="I60" s="653">
        <v>90.99</v>
      </c>
      <c r="J60" s="653">
        <v>50</v>
      </c>
      <c r="K60" s="654">
        <v>4549.5</v>
      </c>
    </row>
    <row r="61" spans="1:11" ht="14.4" customHeight="1" x14ac:dyDescent="0.3">
      <c r="A61" s="649" t="s">
        <v>575</v>
      </c>
      <c r="B61" s="650" t="s">
        <v>576</v>
      </c>
      <c r="C61" s="651" t="s">
        <v>582</v>
      </c>
      <c r="D61" s="652" t="s">
        <v>1757</v>
      </c>
      <c r="E61" s="651" t="s">
        <v>4820</v>
      </c>
      <c r="F61" s="652" t="s">
        <v>4821</v>
      </c>
      <c r="G61" s="651" t="s">
        <v>3014</v>
      </c>
      <c r="H61" s="651" t="s">
        <v>3015</v>
      </c>
      <c r="I61" s="653">
        <v>2.1749999999999998</v>
      </c>
      <c r="J61" s="653">
        <v>200</v>
      </c>
      <c r="K61" s="654">
        <v>435</v>
      </c>
    </row>
    <row r="62" spans="1:11" ht="14.4" customHeight="1" x14ac:dyDescent="0.3">
      <c r="A62" s="649" t="s">
        <v>575</v>
      </c>
      <c r="B62" s="650" t="s">
        <v>576</v>
      </c>
      <c r="C62" s="651" t="s">
        <v>582</v>
      </c>
      <c r="D62" s="652" t="s">
        <v>1757</v>
      </c>
      <c r="E62" s="651" t="s">
        <v>4820</v>
      </c>
      <c r="F62" s="652" t="s">
        <v>4821</v>
      </c>
      <c r="G62" s="651" t="s">
        <v>3016</v>
      </c>
      <c r="H62" s="651" t="s">
        <v>3017</v>
      </c>
      <c r="I62" s="653">
        <v>5.13</v>
      </c>
      <c r="J62" s="653">
        <v>640</v>
      </c>
      <c r="K62" s="654">
        <v>3283.2</v>
      </c>
    </row>
    <row r="63" spans="1:11" ht="14.4" customHeight="1" x14ac:dyDescent="0.3">
      <c r="A63" s="649" t="s">
        <v>575</v>
      </c>
      <c r="B63" s="650" t="s">
        <v>576</v>
      </c>
      <c r="C63" s="651" t="s">
        <v>582</v>
      </c>
      <c r="D63" s="652" t="s">
        <v>1757</v>
      </c>
      <c r="E63" s="651" t="s">
        <v>4820</v>
      </c>
      <c r="F63" s="652" t="s">
        <v>4821</v>
      </c>
      <c r="G63" s="651" t="s">
        <v>3018</v>
      </c>
      <c r="H63" s="651" t="s">
        <v>3019</v>
      </c>
      <c r="I63" s="653">
        <v>7.95</v>
      </c>
      <c r="J63" s="653">
        <v>100</v>
      </c>
      <c r="K63" s="654">
        <v>795</v>
      </c>
    </row>
    <row r="64" spans="1:11" ht="14.4" customHeight="1" x14ac:dyDescent="0.3">
      <c r="A64" s="649" t="s">
        <v>575</v>
      </c>
      <c r="B64" s="650" t="s">
        <v>576</v>
      </c>
      <c r="C64" s="651" t="s">
        <v>582</v>
      </c>
      <c r="D64" s="652" t="s">
        <v>1757</v>
      </c>
      <c r="E64" s="651" t="s">
        <v>4820</v>
      </c>
      <c r="F64" s="652" t="s">
        <v>4821</v>
      </c>
      <c r="G64" s="651" t="s">
        <v>3020</v>
      </c>
      <c r="H64" s="651" t="s">
        <v>3021</v>
      </c>
      <c r="I64" s="653">
        <v>84.91</v>
      </c>
      <c r="J64" s="653">
        <v>20</v>
      </c>
      <c r="K64" s="654">
        <v>1698.11</v>
      </c>
    </row>
    <row r="65" spans="1:11" ht="14.4" customHeight="1" x14ac:dyDescent="0.3">
      <c r="A65" s="649" t="s">
        <v>575</v>
      </c>
      <c r="B65" s="650" t="s">
        <v>576</v>
      </c>
      <c r="C65" s="651" t="s">
        <v>582</v>
      </c>
      <c r="D65" s="652" t="s">
        <v>1757</v>
      </c>
      <c r="E65" s="651" t="s">
        <v>4820</v>
      </c>
      <c r="F65" s="652" t="s">
        <v>4821</v>
      </c>
      <c r="G65" s="651" t="s">
        <v>3022</v>
      </c>
      <c r="H65" s="651" t="s">
        <v>3023</v>
      </c>
      <c r="I65" s="653">
        <v>17.984999999999999</v>
      </c>
      <c r="J65" s="653">
        <v>100</v>
      </c>
      <c r="K65" s="654">
        <v>1798.5</v>
      </c>
    </row>
    <row r="66" spans="1:11" ht="14.4" customHeight="1" x14ac:dyDescent="0.3">
      <c r="A66" s="649" t="s">
        <v>575</v>
      </c>
      <c r="B66" s="650" t="s">
        <v>576</v>
      </c>
      <c r="C66" s="651" t="s">
        <v>582</v>
      </c>
      <c r="D66" s="652" t="s">
        <v>1757</v>
      </c>
      <c r="E66" s="651" t="s">
        <v>4820</v>
      </c>
      <c r="F66" s="652" t="s">
        <v>4821</v>
      </c>
      <c r="G66" s="651" t="s">
        <v>3024</v>
      </c>
      <c r="H66" s="651" t="s">
        <v>3025</v>
      </c>
      <c r="I66" s="653">
        <v>17.98</v>
      </c>
      <c r="J66" s="653">
        <v>600</v>
      </c>
      <c r="K66" s="654">
        <v>10788</v>
      </c>
    </row>
    <row r="67" spans="1:11" ht="14.4" customHeight="1" x14ac:dyDescent="0.3">
      <c r="A67" s="649" t="s">
        <v>575</v>
      </c>
      <c r="B67" s="650" t="s">
        <v>576</v>
      </c>
      <c r="C67" s="651" t="s">
        <v>582</v>
      </c>
      <c r="D67" s="652" t="s">
        <v>1757</v>
      </c>
      <c r="E67" s="651" t="s">
        <v>4820</v>
      </c>
      <c r="F67" s="652" t="s">
        <v>4821</v>
      </c>
      <c r="G67" s="651" t="s">
        <v>3026</v>
      </c>
      <c r="H67" s="651" t="s">
        <v>3027</v>
      </c>
      <c r="I67" s="653">
        <v>15.007999999999999</v>
      </c>
      <c r="J67" s="653">
        <v>105</v>
      </c>
      <c r="K67" s="654">
        <v>1575.8</v>
      </c>
    </row>
    <row r="68" spans="1:11" ht="14.4" customHeight="1" x14ac:dyDescent="0.3">
      <c r="A68" s="649" t="s">
        <v>575</v>
      </c>
      <c r="B68" s="650" t="s">
        <v>576</v>
      </c>
      <c r="C68" s="651" t="s">
        <v>582</v>
      </c>
      <c r="D68" s="652" t="s">
        <v>1757</v>
      </c>
      <c r="E68" s="651" t="s">
        <v>4820</v>
      </c>
      <c r="F68" s="652" t="s">
        <v>4821</v>
      </c>
      <c r="G68" s="651" t="s">
        <v>3028</v>
      </c>
      <c r="H68" s="651" t="s">
        <v>3029</v>
      </c>
      <c r="I68" s="653">
        <v>2.84</v>
      </c>
      <c r="J68" s="653">
        <v>50</v>
      </c>
      <c r="K68" s="654">
        <v>142</v>
      </c>
    </row>
    <row r="69" spans="1:11" ht="14.4" customHeight="1" x14ac:dyDescent="0.3">
      <c r="A69" s="649" t="s">
        <v>575</v>
      </c>
      <c r="B69" s="650" t="s">
        <v>576</v>
      </c>
      <c r="C69" s="651" t="s">
        <v>582</v>
      </c>
      <c r="D69" s="652" t="s">
        <v>1757</v>
      </c>
      <c r="E69" s="651" t="s">
        <v>4820</v>
      </c>
      <c r="F69" s="652" t="s">
        <v>4821</v>
      </c>
      <c r="G69" s="651" t="s">
        <v>3028</v>
      </c>
      <c r="H69" s="651" t="s">
        <v>3030</v>
      </c>
      <c r="I69" s="653">
        <v>2.94</v>
      </c>
      <c r="J69" s="653">
        <v>100</v>
      </c>
      <c r="K69" s="654">
        <v>294</v>
      </c>
    </row>
    <row r="70" spans="1:11" ht="14.4" customHeight="1" x14ac:dyDescent="0.3">
      <c r="A70" s="649" t="s">
        <v>575</v>
      </c>
      <c r="B70" s="650" t="s">
        <v>576</v>
      </c>
      <c r="C70" s="651" t="s">
        <v>582</v>
      </c>
      <c r="D70" s="652" t="s">
        <v>1757</v>
      </c>
      <c r="E70" s="651" t="s">
        <v>4820</v>
      </c>
      <c r="F70" s="652" t="s">
        <v>4821</v>
      </c>
      <c r="G70" s="651" t="s">
        <v>3031</v>
      </c>
      <c r="H70" s="651" t="s">
        <v>3032</v>
      </c>
      <c r="I70" s="653">
        <v>5.21</v>
      </c>
      <c r="J70" s="653">
        <v>60</v>
      </c>
      <c r="K70" s="654">
        <v>312.60000000000002</v>
      </c>
    </row>
    <row r="71" spans="1:11" ht="14.4" customHeight="1" x14ac:dyDescent="0.3">
      <c r="A71" s="649" t="s">
        <v>575</v>
      </c>
      <c r="B71" s="650" t="s">
        <v>576</v>
      </c>
      <c r="C71" s="651" t="s">
        <v>582</v>
      </c>
      <c r="D71" s="652" t="s">
        <v>1757</v>
      </c>
      <c r="E71" s="651" t="s">
        <v>4820</v>
      </c>
      <c r="F71" s="652" t="s">
        <v>4821</v>
      </c>
      <c r="G71" s="651" t="s">
        <v>3033</v>
      </c>
      <c r="H71" s="651" t="s">
        <v>3034</v>
      </c>
      <c r="I71" s="653">
        <v>13.199999999999998</v>
      </c>
      <c r="J71" s="653">
        <v>50</v>
      </c>
      <c r="K71" s="654">
        <v>660</v>
      </c>
    </row>
    <row r="72" spans="1:11" ht="14.4" customHeight="1" x14ac:dyDescent="0.3">
      <c r="A72" s="649" t="s">
        <v>575</v>
      </c>
      <c r="B72" s="650" t="s">
        <v>576</v>
      </c>
      <c r="C72" s="651" t="s">
        <v>582</v>
      </c>
      <c r="D72" s="652" t="s">
        <v>1757</v>
      </c>
      <c r="E72" s="651" t="s">
        <v>4820</v>
      </c>
      <c r="F72" s="652" t="s">
        <v>4821</v>
      </c>
      <c r="G72" s="651" t="s">
        <v>3035</v>
      </c>
      <c r="H72" s="651" t="s">
        <v>3036</v>
      </c>
      <c r="I72" s="653">
        <v>13.2</v>
      </c>
      <c r="J72" s="653">
        <v>20</v>
      </c>
      <c r="K72" s="654">
        <v>264</v>
      </c>
    </row>
    <row r="73" spans="1:11" ht="14.4" customHeight="1" x14ac:dyDescent="0.3">
      <c r="A73" s="649" t="s">
        <v>575</v>
      </c>
      <c r="B73" s="650" t="s">
        <v>576</v>
      </c>
      <c r="C73" s="651" t="s">
        <v>582</v>
      </c>
      <c r="D73" s="652" t="s">
        <v>1757</v>
      </c>
      <c r="E73" s="651" t="s">
        <v>4820</v>
      </c>
      <c r="F73" s="652" t="s">
        <v>4821</v>
      </c>
      <c r="G73" s="651" t="s">
        <v>3037</v>
      </c>
      <c r="H73" s="651" t="s">
        <v>3038</v>
      </c>
      <c r="I73" s="653">
        <v>13.2</v>
      </c>
      <c r="J73" s="653">
        <v>40</v>
      </c>
      <c r="K73" s="654">
        <v>528</v>
      </c>
    </row>
    <row r="74" spans="1:11" ht="14.4" customHeight="1" x14ac:dyDescent="0.3">
      <c r="A74" s="649" t="s">
        <v>575</v>
      </c>
      <c r="B74" s="650" t="s">
        <v>576</v>
      </c>
      <c r="C74" s="651" t="s">
        <v>582</v>
      </c>
      <c r="D74" s="652" t="s">
        <v>1757</v>
      </c>
      <c r="E74" s="651" t="s">
        <v>4820</v>
      </c>
      <c r="F74" s="652" t="s">
        <v>4821</v>
      </c>
      <c r="G74" s="651" t="s">
        <v>3039</v>
      </c>
      <c r="H74" s="651" t="s">
        <v>3040</v>
      </c>
      <c r="I74" s="653">
        <v>13.2</v>
      </c>
      <c r="J74" s="653">
        <v>10</v>
      </c>
      <c r="K74" s="654">
        <v>132</v>
      </c>
    </row>
    <row r="75" spans="1:11" ht="14.4" customHeight="1" x14ac:dyDescent="0.3">
      <c r="A75" s="649" t="s">
        <v>575</v>
      </c>
      <c r="B75" s="650" t="s">
        <v>576</v>
      </c>
      <c r="C75" s="651" t="s">
        <v>582</v>
      </c>
      <c r="D75" s="652" t="s">
        <v>1757</v>
      </c>
      <c r="E75" s="651" t="s">
        <v>4820</v>
      </c>
      <c r="F75" s="652" t="s">
        <v>4821</v>
      </c>
      <c r="G75" s="651" t="s">
        <v>3041</v>
      </c>
      <c r="H75" s="651" t="s">
        <v>3042</v>
      </c>
      <c r="I75" s="653">
        <v>1.55</v>
      </c>
      <c r="J75" s="653">
        <v>150</v>
      </c>
      <c r="K75" s="654">
        <v>232.5</v>
      </c>
    </row>
    <row r="76" spans="1:11" ht="14.4" customHeight="1" x14ac:dyDescent="0.3">
      <c r="A76" s="649" t="s">
        <v>575</v>
      </c>
      <c r="B76" s="650" t="s">
        <v>576</v>
      </c>
      <c r="C76" s="651" t="s">
        <v>582</v>
      </c>
      <c r="D76" s="652" t="s">
        <v>1757</v>
      </c>
      <c r="E76" s="651" t="s">
        <v>4820</v>
      </c>
      <c r="F76" s="652" t="s">
        <v>4821</v>
      </c>
      <c r="G76" s="651" t="s">
        <v>3043</v>
      </c>
      <c r="H76" s="651" t="s">
        <v>3044</v>
      </c>
      <c r="I76" s="653">
        <v>12.1</v>
      </c>
      <c r="J76" s="653">
        <v>30</v>
      </c>
      <c r="K76" s="654">
        <v>363</v>
      </c>
    </row>
    <row r="77" spans="1:11" ht="14.4" customHeight="1" x14ac:dyDescent="0.3">
      <c r="A77" s="649" t="s">
        <v>575</v>
      </c>
      <c r="B77" s="650" t="s">
        <v>576</v>
      </c>
      <c r="C77" s="651" t="s">
        <v>582</v>
      </c>
      <c r="D77" s="652" t="s">
        <v>1757</v>
      </c>
      <c r="E77" s="651" t="s">
        <v>4820</v>
      </c>
      <c r="F77" s="652" t="s">
        <v>4821</v>
      </c>
      <c r="G77" s="651" t="s">
        <v>3045</v>
      </c>
      <c r="H77" s="651" t="s">
        <v>3046</v>
      </c>
      <c r="I77" s="653">
        <v>0.47199999999999998</v>
      </c>
      <c r="J77" s="653">
        <v>2000</v>
      </c>
      <c r="K77" s="654">
        <v>944</v>
      </c>
    </row>
    <row r="78" spans="1:11" ht="14.4" customHeight="1" x14ac:dyDescent="0.3">
      <c r="A78" s="649" t="s">
        <v>575</v>
      </c>
      <c r="B78" s="650" t="s">
        <v>576</v>
      </c>
      <c r="C78" s="651" t="s">
        <v>582</v>
      </c>
      <c r="D78" s="652" t="s">
        <v>1757</v>
      </c>
      <c r="E78" s="651" t="s">
        <v>4820</v>
      </c>
      <c r="F78" s="652" t="s">
        <v>4821</v>
      </c>
      <c r="G78" s="651" t="s">
        <v>3047</v>
      </c>
      <c r="H78" s="651" t="s">
        <v>3048</v>
      </c>
      <c r="I78" s="653">
        <v>4.03</v>
      </c>
      <c r="J78" s="653">
        <v>50</v>
      </c>
      <c r="K78" s="654">
        <v>201.5</v>
      </c>
    </row>
    <row r="79" spans="1:11" ht="14.4" customHeight="1" x14ac:dyDescent="0.3">
      <c r="A79" s="649" t="s">
        <v>575</v>
      </c>
      <c r="B79" s="650" t="s">
        <v>576</v>
      </c>
      <c r="C79" s="651" t="s">
        <v>582</v>
      </c>
      <c r="D79" s="652" t="s">
        <v>1757</v>
      </c>
      <c r="E79" s="651" t="s">
        <v>4820</v>
      </c>
      <c r="F79" s="652" t="s">
        <v>4821</v>
      </c>
      <c r="G79" s="651" t="s">
        <v>3049</v>
      </c>
      <c r="H79" s="651" t="s">
        <v>3050</v>
      </c>
      <c r="I79" s="653">
        <v>2.6</v>
      </c>
      <c r="J79" s="653">
        <v>10</v>
      </c>
      <c r="K79" s="654">
        <v>26</v>
      </c>
    </row>
    <row r="80" spans="1:11" ht="14.4" customHeight="1" x14ac:dyDescent="0.3">
      <c r="A80" s="649" t="s">
        <v>575</v>
      </c>
      <c r="B80" s="650" t="s">
        <v>576</v>
      </c>
      <c r="C80" s="651" t="s">
        <v>582</v>
      </c>
      <c r="D80" s="652" t="s">
        <v>1757</v>
      </c>
      <c r="E80" s="651" t="s">
        <v>4820</v>
      </c>
      <c r="F80" s="652" t="s">
        <v>4821</v>
      </c>
      <c r="G80" s="651" t="s">
        <v>3051</v>
      </c>
      <c r="H80" s="651" t="s">
        <v>3052</v>
      </c>
      <c r="I80" s="653">
        <v>2.61</v>
      </c>
      <c r="J80" s="653">
        <v>10</v>
      </c>
      <c r="K80" s="654">
        <v>26.1</v>
      </c>
    </row>
    <row r="81" spans="1:11" ht="14.4" customHeight="1" x14ac:dyDescent="0.3">
      <c r="A81" s="649" t="s">
        <v>575</v>
      </c>
      <c r="B81" s="650" t="s">
        <v>576</v>
      </c>
      <c r="C81" s="651" t="s">
        <v>582</v>
      </c>
      <c r="D81" s="652" t="s">
        <v>1757</v>
      </c>
      <c r="E81" s="651" t="s">
        <v>4820</v>
      </c>
      <c r="F81" s="652" t="s">
        <v>4821</v>
      </c>
      <c r="G81" s="651" t="s">
        <v>3053</v>
      </c>
      <c r="H81" s="651" t="s">
        <v>3054</v>
      </c>
      <c r="I81" s="653">
        <v>2.88</v>
      </c>
      <c r="J81" s="653">
        <v>50</v>
      </c>
      <c r="K81" s="654">
        <v>144</v>
      </c>
    </row>
    <row r="82" spans="1:11" ht="14.4" customHeight="1" x14ac:dyDescent="0.3">
      <c r="A82" s="649" t="s">
        <v>575</v>
      </c>
      <c r="B82" s="650" t="s">
        <v>576</v>
      </c>
      <c r="C82" s="651" t="s">
        <v>582</v>
      </c>
      <c r="D82" s="652" t="s">
        <v>1757</v>
      </c>
      <c r="E82" s="651" t="s">
        <v>4820</v>
      </c>
      <c r="F82" s="652" t="s">
        <v>4821</v>
      </c>
      <c r="G82" s="651" t="s">
        <v>3053</v>
      </c>
      <c r="H82" s="651" t="s">
        <v>3055</v>
      </c>
      <c r="I82" s="653">
        <v>2.91</v>
      </c>
      <c r="J82" s="653">
        <v>100</v>
      </c>
      <c r="K82" s="654">
        <v>291</v>
      </c>
    </row>
    <row r="83" spans="1:11" ht="14.4" customHeight="1" x14ac:dyDescent="0.3">
      <c r="A83" s="649" t="s">
        <v>575</v>
      </c>
      <c r="B83" s="650" t="s">
        <v>576</v>
      </c>
      <c r="C83" s="651" t="s">
        <v>582</v>
      </c>
      <c r="D83" s="652" t="s">
        <v>1757</v>
      </c>
      <c r="E83" s="651" t="s">
        <v>4820</v>
      </c>
      <c r="F83" s="652" t="s">
        <v>4821</v>
      </c>
      <c r="G83" s="651" t="s">
        <v>3056</v>
      </c>
      <c r="H83" s="651" t="s">
        <v>3057</v>
      </c>
      <c r="I83" s="653">
        <v>2.34</v>
      </c>
      <c r="J83" s="653">
        <v>50</v>
      </c>
      <c r="K83" s="654">
        <v>117</v>
      </c>
    </row>
    <row r="84" spans="1:11" ht="14.4" customHeight="1" x14ac:dyDescent="0.3">
      <c r="A84" s="649" t="s">
        <v>575</v>
      </c>
      <c r="B84" s="650" t="s">
        <v>576</v>
      </c>
      <c r="C84" s="651" t="s">
        <v>582</v>
      </c>
      <c r="D84" s="652" t="s">
        <v>1757</v>
      </c>
      <c r="E84" s="651" t="s">
        <v>4820</v>
      </c>
      <c r="F84" s="652" t="s">
        <v>4821</v>
      </c>
      <c r="G84" s="651" t="s">
        <v>3058</v>
      </c>
      <c r="H84" s="651" t="s">
        <v>3059</v>
      </c>
      <c r="I84" s="653">
        <v>24.2</v>
      </c>
      <c r="J84" s="653">
        <v>50</v>
      </c>
      <c r="K84" s="654">
        <v>1210</v>
      </c>
    </row>
    <row r="85" spans="1:11" ht="14.4" customHeight="1" x14ac:dyDescent="0.3">
      <c r="A85" s="649" t="s">
        <v>575</v>
      </c>
      <c r="B85" s="650" t="s">
        <v>576</v>
      </c>
      <c r="C85" s="651" t="s">
        <v>582</v>
      </c>
      <c r="D85" s="652" t="s">
        <v>1757</v>
      </c>
      <c r="E85" s="651" t="s">
        <v>4820</v>
      </c>
      <c r="F85" s="652" t="s">
        <v>4821</v>
      </c>
      <c r="G85" s="651" t="s">
        <v>3060</v>
      </c>
      <c r="H85" s="651" t="s">
        <v>3061</v>
      </c>
      <c r="I85" s="653">
        <v>9.1999999999999993</v>
      </c>
      <c r="J85" s="653">
        <v>550</v>
      </c>
      <c r="K85" s="654">
        <v>5060</v>
      </c>
    </row>
    <row r="86" spans="1:11" ht="14.4" customHeight="1" x14ac:dyDescent="0.3">
      <c r="A86" s="649" t="s">
        <v>575</v>
      </c>
      <c r="B86" s="650" t="s">
        <v>576</v>
      </c>
      <c r="C86" s="651" t="s">
        <v>582</v>
      </c>
      <c r="D86" s="652" t="s">
        <v>1757</v>
      </c>
      <c r="E86" s="651" t="s">
        <v>4820</v>
      </c>
      <c r="F86" s="652" t="s">
        <v>4821</v>
      </c>
      <c r="G86" s="651" t="s">
        <v>3062</v>
      </c>
      <c r="H86" s="651" t="s">
        <v>3063</v>
      </c>
      <c r="I86" s="653">
        <v>172.5</v>
      </c>
      <c r="J86" s="653">
        <v>1</v>
      </c>
      <c r="K86" s="654">
        <v>172.5</v>
      </c>
    </row>
    <row r="87" spans="1:11" ht="14.4" customHeight="1" x14ac:dyDescent="0.3">
      <c r="A87" s="649" t="s">
        <v>575</v>
      </c>
      <c r="B87" s="650" t="s">
        <v>576</v>
      </c>
      <c r="C87" s="651" t="s">
        <v>582</v>
      </c>
      <c r="D87" s="652" t="s">
        <v>1757</v>
      </c>
      <c r="E87" s="651" t="s">
        <v>4820</v>
      </c>
      <c r="F87" s="652" t="s">
        <v>4821</v>
      </c>
      <c r="G87" s="651" t="s">
        <v>3064</v>
      </c>
      <c r="H87" s="651" t="s">
        <v>3065</v>
      </c>
      <c r="I87" s="653">
        <v>66.209999999999994</v>
      </c>
      <c r="J87" s="653">
        <v>41</v>
      </c>
      <c r="K87" s="654">
        <v>2714.61</v>
      </c>
    </row>
    <row r="88" spans="1:11" ht="14.4" customHeight="1" x14ac:dyDescent="0.3">
      <c r="A88" s="649" t="s">
        <v>575</v>
      </c>
      <c r="B88" s="650" t="s">
        <v>576</v>
      </c>
      <c r="C88" s="651" t="s">
        <v>582</v>
      </c>
      <c r="D88" s="652" t="s">
        <v>1757</v>
      </c>
      <c r="E88" s="651" t="s">
        <v>4820</v>
      </c>
      <c r="F88" s="652" t="s">
        <v>4821</v>
      </c>
      <c r="G88" s="651" t="s">
        <v>3066</v>
      </c>
      <c r="H88" s="651" t="s">
        <v>3067</v>
      </c>
      <c r="I88" s="653">
        <v>43.24</v>
      </c>
      <c r="J88" s="653">
        <v>4</v>
      </c>
      <c r="K88" s="654">
        <v>172.96</v>
      </c>
    </row>
    <row r="89" spans="1:11" ht="14.4" customHeight="1" x14ac:dyDescent="0.3">
      <c r="A89" s="649" t="s">
        <v>575</v>
      </c>
      <c r="B89" s="650" t="s">
        <v>576</v>
      </c>
      <c r="C89" s="651" t="s">
        <v>582</v>
      </c>
      <c r="D89" s="652" t="s">
        <v>1757</v>
      </c>
      <c r="E89" s="651" t="s">
        <v>4822</v>
      </c>
      <c r="F89" s="652" t="s">
        <v>4823</v>
      </c>
      <c r="G89" s="651" t="s">
        <v>3068</v>
      </c>
      <c r="H89" s="651" t="s">
        <v>3069</v>
      </c>
      <c r="I89" s="653">
        <v>8.1649999999999991</v>
      </c>
      <c r="J89" s="653">
        <v>1400</v>
      </c>
      <c r="K89" s="654">
        <v>11431</v>
      </c>
    </row>
    <row r="90" spans="1:11" ht="14.4" customHeight="1" x14ac:dyDescent="0.3">
      <c r="A90" s="649" t="s">
        <v>575</v>
      </c>
      <c r="B90" s="650" t="s">
        <v>576</v>
      </c>
      <c r="C90" s="651" t="s">
        <v>582</v>
      </c>
      <c r="D90" s="652" t="s">
        <v>1757</v>
      </c>
      <c r="E90" s="651" t="s">
        <v>4822</v>
      </c>
      <c r="F90" s="652" t="s">
        <v>4823</v>
      </c>
      <c r="G90" s="651" t="s">
        <v>3068</v>
      </c>
      <c r="H90" s="651" t="s">
        <v>3070</v>
      </c>
      <c r="I90" s="653">
        <v>8.17</v>
      </c>
      <c r="J90" s="653">
        <v>1300</v>
      </c>
      <c r="K90" s="654">
        <v>10621</v>
      </c>
    </row>
    <row r="91" spans="1:11" ht="14.4" customHeight="1" x14ac:dyDescent="0.3">
      <c r="A91" s="649" t="s">
        <v>575</v>
      </c>
      <c r="B91" s="650" t="s">
        <v>576</v>
      </c>
      <c r="C91" s="651" t="s">
        <v>582</v>
      </c>
      <c r="D91" s="652" t="s">
        <v>1757</v>
      </c>
      <c r="E91" s="651" t="s">
        <v>4822</v>
      </c>
      <c r="F91" s="652" t="s">
        <v>4823</v>
      </c>
      <c r="G91" s="651" t="s">
        <v>3071</v>
      </c>
      <c r="H91" s="651" t="s">
        <v>3072</v>
      </c>
      <c r="I91" s="653">
        <v>7.01</v>
      </c>
      <c r="J91" s="653">
        <v>30</v>
      </c>
      <c r="K91" s="654">
        <v>210.3</v>
      </c>
    </row>
    <row r="92" spans="1:11" ht="14.4" customHeight="1" x14ac:dyDescent="0.3">
      <c r="A92" s="649" t="s">
        <v>575</v>
      </c>
      <c r="B92" s="650" t="s">
        <v>576</v>
      </c>
      <c r="C92" s="651" t="s">
        <v>582</v>
      </c>
      <c r="D92" s="652" t="s">
        <v>1757</v>
      </c>
      <c r="E92" s="651" t="s">
        <v>4822</v>
      </c>
      <c r="F92" s="652" t="s">
        <v>4823</v>
      </c>
      <c r="G92" s="651" t="s">
        <v>3073</v>
      </c>
      <c r="H92" s="651" t="s">
        <v>3074</v>
      </c>
      <c r="I92" s="653">
        <v>36.299999999999997</v>
      </c>
      <c r="J92" s="653">
        <v>70</v>
      </c>
      <c r="K92" s="654">
        <v>2541</v>
      </c>
    </row>
    <row r="93" spans="1:11" ht="14.4" customHeight="1" x14ac:dyDescent="0.3">
      <c r="A93" s="649" t="s">
        <v>575</v>
      </c>
      <c r="B93" s="650" t="s">
        <v>576</v>
      </c>
      <c r="C93" s="651" t="s">
        <v>582</v>
      </c>
      <c r="D93" s="652" t="s">
        <v>1757</v>
      </c>
      <c r="E93" s="651" t="s">
        <v>4824</v>
      </c>
      <c r="F93" s="652" t="s">
        <v>4825</v>
      </c>
      <c r="G93" s="651" t="s">
        <v>3075</v>
      </c>
      <c r="H93" s="651" t="s">
        <v>3076</v>
      </c>
      <c r="I93" s="653">
        <v>0.3</v>
      </c>
      <c r="J93" s="653">
        <v>700</v>
      </c>
      <c r="K93" s="654">
        <v>210</v>
      </c>
    </row>
    <row r="94" spans="1:11" ht="14.4" customHeight="1" x14ac:dyDescent="0.3">
      <c r="A94" s="649" t="s">
        <v>575</v>
      </c>
      <c r="B94" s="650" t="s">
        <v>576</v>
      </c>
      <c r="C94" s="651" t="s">
        <v>582</v>
      </c>
      <c r="D94" s="652" t="s">
        <v>1757</v>
      </c>
      <c r="E94" s="651" t="s">
        <v>4824</v>
      </c>
      <c r="F94" s="652" t="s">
        <v>4825</v>
      </c>
      <c r="G94" s="651" t="s">
        <v>3077</v>
      </c>
      <c r="H94" s="651" t="s">
        <v>3078</v>
      </c>
      <c r="I94" s="653">
        <v>0.31</v>
      </c>
      <c r="J94" s="653">
        <v>500</v>
      </c>
      <c r="K94" s="654">
        <v>155</v>
      </c>
    </row>
    <row r="95" spans="1:11" ht="14.4" customHeight="1" x14ac:dyDescent="0.3">
      <c r="A95" s="649" t="s">
        <v>575</v>
      </c>
      <c r="B95" s="650" t="s">
        <v>576</v>
      </c>
      <c r="C95" s="651" t="s">
        <v>582</v>
      </c>
      <c r="D95" s="652" t="s">
        <v>1757</v>
      </c>
      <c r="E95" s="651" t="s">
        <v>4824</v>
      </c>
      <c r="F95" s="652" t="s">
        <v>4825</v>
      </c>
      <c r="G95" s="651" t="s">
        <v>3079</v>
      </c>
      <c r="H95" s="651" t="s">
        <v>3080</v>
      </c>
      <c r="I95" s="653">
        <v>0.47833333333333328</v>
      </c>
      <c r="J95" s="653">
        <v>2100</v>
      </c>
      <c r="K95" s="654">
        <v>1005</v>
      </c>
    </row>
    <row r="96" spans="1:11" ht="14.4" customHeight="1" x14ac:dyDescent="0.3">
      <c r="A96" s="649" t="s">
        <v>575</v>
      </c>
      <c r="B96" s="650" t="s">
        <v>576</v>
      </c>
      <c r="C96" s="651" t="s">
        <v>582</v>
      </c>
      <c r="D96" s="652" t="s">
        <v>1757</v>
      </c>
      <c r="E96" s="651" t="s">
        <v>4824</v>
      </c>
      <c r="F96" s="652" t="s">
        <v>4825</v>
      </c>
      <c r="G96" s="651" t="s">
        <v>3081</v>
      </c>
      <c r="H96" s="651" t="s">
        <v>3082</v>
      </c>
      <c r="I96" s="653">
        <v>0.33</v>
      </c>
      <c r="J96" s="653">
        <v>3800</v>
      </c>
      <c r="K96" s="654">
        <v>1264</v>
      </c>
    </row>
    <row r="97" spans="1:11" ht="14.4" customHeight="1" x14ac:dyDescent="0.3">
      <c r="A97" s="649" t="s">
        <v>575</v>
      </c>
      <c r="B97" s="650" t="s">
        <v>576</v>
      </c>
      <c r="C97" s="651" t="s">
        <v>582</v>
      </c>
      <c r="D97" s="652" t="s">
        <v>1757</v>
      </c>
      <c r="E97" s="651" t="s">
        <v>4824</v>
      </c>
      <c r="F97" s="652" t="s">
        <v>4825</v>
      </c>
      <c r="G97" s="651" t="s">
        <v>3083</v>
      </c>
      <c r="H97" s="651" t="s">
        <v>3084</v>
      </c>
      <c r="I97" s="653">
        <v>48.8</v>
      </c>
      <c r="J97" s="653">
        <v>10</v>
      </c>
      <c r="K97" s="654">
        <v>487.98</v>
      </c>
    </row>
    <row r="98" spans="1:11" ht="14.4" customHeight="1" x14ac:dyDescent="0.3">
      <c r="A98" s="649" t="s">
        <v>575</v>
      </c>
      <c r="B98" s="650" t="s">
        <v>576</v>
      </c>
      <c r="C98" s="651" t="s">
        <v>582</v>
      </c>
      <c r="D98" s="652" t="s">
        <v>1757</v>
      </c>
      <c r="E98" s="651" t="s">
        <v>4826</v>
      </c>
      <c r="F98" s="652" t="s">
        <v>4827</v>
      </c>
      <c r="G98" s="651" t="s">
        <v>3085</v>
      </c>
      <c r="H98" s="651" t="s">
        <v>3086</v>
      </c>
      <c r="I98" s="653">
        <v>0.77400000000000013</v>
      </c>
      <c r="J98" s="653">
        <v>11700</v>
      </c>
      <c r="K98" s="654">
        <v>9067</v>
      </c>
    </row>
    <row r="99" spans="1:11" ht="14.4" customHeight="1" x14ac:dyDescent="0.3">
      <c r="A99" s="649" t="s">
        <v>575</v>
      </c>
      <c r="B99" s="650" t="s">
        <v>576</v>
      </c>
      <c r="C99" s="651" t="s">
        <v>582</v>
      </c>
      <c r="D99" s="652" t="s">
        <v>1757</v>
      </c>
      <c r="E99" s="651" t="s">
        <v>4826</v>
      </c>
      <c r="F99" s="652" t="s">
        <v>4827</v>
      </c>
      <c r="G99" s="651" t="s">
        <v>3087</v>
      </c>
      <c r="H99" s="651" t="s">
        <v>3088</v>
      </c>
      <c r="I99" s="653">
        <v>0.71</v>
      </c>
      <c r="J99" s="653">
        <v>9200</v>
      </c>
      <c r="K99" s="654">
        <v>6532</v>
      </c>
    </row>
    <row r="100" spans="1:11" ht="14.4" customHeight="1" x14ac:dyDescent="0.3">
      <c r="A100" s="649" t="s">
        <v>575</v>
      </c>
      <c r="B100" s="650" t="s">
        <v>576</v>
      </c>
      <c r="C100" s="651" t="s">
        <v>582</v>
      </c>
      <c r="D100" s="652" t="s">
        <v>1757</v>
      </c>
      <c r="E100" s="651" t="s">
        <v>4828</v>
      </c>
      <c r="F100" s="652" t="s">
        <v>4829</v>
      </c>
      <c r="G100" s="651" t="s">
        <v>3089</v>
      </c>
      <c r="H100" s="651" t="s">
        <v>3090</v>
      </c>
      <c r="I100" s="653">
        <v>139.44</v>
      </c>
      <c r="J100" s="653">
        <v>2</v>
      </c>
      <c r="K100" s="654">
        <v>278.88</v>
      </c>
    </row>
    <row r="101" spans="1:11" ht="14.4" customHeight="1" x14ac:dyDescent="0.3">
      <c r="A101" s="649" t="s">
        <v>575</v>
      </c>
      <c r="B101" s="650" t="s">
        <v>576</v>
      </c>
      <c r="C101" s="651" t="s">
        <v>582</v>
      </c>
      <c r="D101" s="652" t="s">
        <v>1757</v>
      </c>
      <c r="E101" s="651" t="s">
        <v>4828</v>
      </c>
      <c r="F101" s="652" t="s">
        <v>4829</v>
      </c>
      <c r="G101" s="651" t="s">
        <v>3091</v>
      </c>
      <c r="H101" s="651" t="s">
        <v>3092</v>
      </c>
      <c r="I101" s="653">
        <v>139.44</v>
      </c>
      <c r="J101" s="653">
        <v>2</v>
      </c>
      <c r="K101" s="654">
        <v>278.88</v>
      </c>
    </row>
    <row r="102" spans="1:11" ht="14.4" customHeight="1" x14ac:dyDescent="0.3">
      <c r="A102" s="649" t="s">
        <v>575</v>
      </c>
      <c r="B102" s="650" t="s">
        <v>576</v>
      </c>
      <c r="C102" s="651" t="s">
        <v>587</v>
      </c>
      <c r="D102" s="652" t="s">
        <v>1758</v>
      </c>
      <c r="E102" s="651" t="s">
        <v>4818</v>
      </c>
      <c r="F102" s="652" t="s">
        <v>4819</v>
      </c>
      <c r="G102" s="651" t="s">
        <v>2902</v>
      </c>
      <c r="H102" s="651" t="s">
        <v>2903</v>
      </c>
      <c r="I102" s="653">
        <v>2.4000000000000004</v>
      </c>
      <c r="J102" s="653">
        <v>500</v>
      </c>
      <c r="K102" s="654">
        <v>1199</v>
      </c>
    </row>
    <row r="103" spans="1:11" ht="14.4" customHeight="1" x14ac:dyDescent="0.3">
      <c r="A103" s="649" t="s">
        <v>575</v>
      </c>
      <c r="B103" s="650" t="s">
        <v>576</v>
      </c>
      <c r="C103" s="651" t="s">
        <v>587</v>
      </c>
      <c r="D103" s="652" t="s">
        <v>1758</v>
      </c>
      <c r="E103" s="651" t="s">
        <v>4818</v>
      </c>
      <c r="F103" s="652" t="s">
        <v>4819</v>
      </c>
      <c r="G103" s="651" t="s">
        <v>2904</v>
      </c>
      <c r="H103" s="651" t="s">
        <v>2905</v>
      </c>
      <c r="I103" s="653">
        <v>3.1033333333333335</v>
      </c>
      <c r="J103" s="653">
        <v>500</v>
      </c>
      <c r="K103" s="654">
        <v>1552</v>
      </c>
    </row>
    <row r="104" spans="1:11" ht="14.4" customHeight="1" x14ac:dyDescent="0.3">
      <c r="A104" s="649" t="s">
        <v>575</v>
      </c>
      <c r="B104" s="650" t="s">
        <v>576</v>
      </c>
      <c r="C104" s="651" t="s">
        <v>587</v>
      </c>
      <c r="D104" s="652" t="s">
        <v>1758</v>
      </c>
      <c r="E104" s="651" t="s">
        <v>4818</v>
      </c>
      <c r="F104" s="652" t="s">
        <v>4819</v>
      </c>
      <c r="G104" s="651" t="s">
        <v>2906</v>
      </c>
      <c r="H104" s="651" t="s">
        <v>2907</v>
      </c>
      <c r="I104" s="653">
        <v>3.78</v>
      </c>
      <c r="J104" s="653">
        <v>700</v>
      </c>
      <c r="K104" s="654">
        <v>2646</v>
      </c>
    </row>
    <row r="105" spans="1:11" ht="14.4" customHeight="1" x14ac:dyDescent="0.3">
      <c r="A105" s="649" t="s">
        <v>575</v>
      </c>
      <c r="B105" s="650" t="s">
        <v>576</v>
      </c>
      <c r="C105" s="651" t="s">
        <v>587</v>
      </c>
      <c r="D105" s="652" t="s">
        <v>1758</v>
      </c>
      <c r="E105" s="651" t="s">
        <v>4818</v>
      </c>
      <c r="F105" s="652" t="s">
        <v>4819</v>
      </c>
      <c r="G105" s="651" t="s">
        <v>3093</v>
      </c>
      <c r="H105" s="651" t="s">
        <v>3094</v>
      </c>
      <c r="I105" s="653">
        <v>13.780000000000001</v>
      </c>
      <c r="J105" s="653">
        <v>20</v>
      </c>
      <c r="K105" s="654">
        <v>275.60000000000002</v>
      </c>
    </row>
    <row r="106" spans="1:11" ht="14.4" customHeight="1" x14ac:dyDescent="0.3">
      <c r="A106" s="649" t="s">
        <v>575</v>
      </c>
      <c r="B106" s="650" t="s">
        <v>576</v>
      </c>
      <c r="C106" s="651" t="s">
        <v>587</v>
      </c>
      <c r="D106" s="652" t="s">
        <v>1758</v>
      </c>
      <c r="E106" s="651" t="s">
        <v>4818</v>
      </c>
      <c r="F106" s="652" t="s">
        <v>4819</v>
      </c>
      <c r="G106" s="651" t="s">
        <v>2908</v>
      </c>
      <c r="H106" s="651" t="s">
        <v>2909</v>
      </c>
      <c r="I106" s="653">
        <v>12.08</v>
      </c>
      <c r="J106" s="653">
        <v>10</v>
      </c>
      <c r="K106" s="654">
        <v>120.8</v>
      </c>
    </row>
    <row r="107" spans="1:11" ht="14.4" customHeight="1" x14ac:dyDescent="0.3">
      <c r="A107" s="649" t="s">
        <v>575</v>
      </c>
      <c r="B107" s="650" t="s">
        <v>576</v>
      </c>
      <c r="C107" s="651" t="s">
        <v>587</v>
      </c>
      <c r="D107" s="652" t="s">
        <v>1758</v>
      </c>
      <c r="E107" s="651" t="s">
        <v>4818</v>
      </c>
      <c r="F107" s="652" t="s">
        <v>4819</v>
      </c>
      <c r="G107" s="651" t="s">
        <v>3095</v>
      </c>
      <c r="H107" s="651" t="s">
        <v>3096</v>
      </c>
      <c r="I107" s="653">
        <v>14.21</v>
      </c>
      <c r="J107" s="653">
        <v>40</v>
      </c>
      <c r="K107" s="654">
        <v>568.4</v>
      </c>
    </row>
    <row r="108" spans="1:11" ht="14.4" customHeight="1" x14ac:dyDescent="0.3">
      <c r="A108" s="649" t="s">
        <v>575</v>
      </c>
      <c r="B108" s="650" t="s">
        <v>576</v>
      </c>
      <c r="C108" s="651" t="s">
        <v>587</v>
      </c>
      <c r="D108" s="652" t="s">
        <v>1758</v>
      </c>
      <c r="E108" s="651" t="s">
        <v>4818</v>
      </c>
      <c r="F108" s="652" t="s">
        <v>4819</v>
      </c>
      <c r="G108" s="651" t="s">
        <v>2910</v>
      </c>
      <c r="H108" s="651" t="s">
        <v>2911</v>
      </c>
      <c r="I108" s="653">
        <v>8.5266666666666655</v>
      </c>
      <c r="J108" s="653">
        <v>21</v>
      </c>
      <c r="K108" s="654">
        <v>179.12</v>
      </c>
    </row>
    <row r="109" spans="1:11" ht="14.4" customHeight="1" x14ac:dyDescent="0.3">
      <c r="A109" s="649" t="s">
        <v>575</v>
      </c>
      <c r="B109" s="650" t="s">
        <v>576</v>
      </c>
      <c r="C109" s="651" t="s">
        <v>587</v>
      </c>
      <c r="D109" s="652" t="s">
        <v>1758</v>
      </c>
      <c r="E109" s="651" t="s">
        <v>4818</v>
      </c>
      <c r="F109" s="652" t="s">
        <v>4819</v>
      </c>
      <c r="G109" s="651" t="s">
        <v>3097</v>
      </c>
      <c r="H109" s="651" t="s">
        <v>3098</v>
      </c>
      <c r="I109" s="653">
        <v>17.558</v>
      </c>
      <c r="J109" s="653">
        <v>500</v>
      </c>
      <c r="K109" s="654">
        <v>8778.5</v>
      </c>
    </row>
    <row r="110" spans="1:11" ht="14.4" customHeight="1" x14ac:dyDescent="0.3">
      <c r="A110" s="649" t="s">
        <v>575</v>
      </c>
      <c r="B110" s="650" t="s">
        <v>576</v>
      </c>
      <c r="C110" s="651" t="s">
        <v>587</v>
      </c>
      <c r="D110" s="652" t="s">
        <v>1758</v>
      </c>
      <c r="E110" s="651" t="s">
        <v>4818</v>
      </c>
      <c r="F110" s="652" t="s">
        <v>4819</v>
      </c>
      <c r="G110" s="651" t="s">
        <v>2912</v>
      </c>
      <c r="H110" s="651" t="s">
        <v>2913</v>
      </c>
      <c r="I110" s="653">
        <v>7.98</v>
      </c>
      <c r="J110" s="653">
        <v>144</v>
      </c>
      <c r="K110" s="654">
        <v>1149.1199999999999</v>
      </c>
    </row>
    <row r="111" spans="1:11" ht="14.4" customHeight="1" x14ac:dyDescent="0.3">
      <c r="A111" s="649" t="s">
        <v>575</v>
      </c>
      <c r="B111" s="650" t="s">
        <v>576</v>
      </c>
      <c r="C111" s="651" t="s">
        <v>587</v>
      </c>
      <c r="D111" s="652" t="s">
        <v>1758</v>
      </c>
      <c r="E111" s="651" t="s">
        <v>4818</v>
      </c>
      <c r="F111" s="652" t="s">
        <v>4819</v>
      </c>
      <c r="G111" s="651" t="s">
        <v>2914</v>
      </c>
      <c r="H111" s="651" t="s">
        <v>2915</v>
      </c>
      <c r="I111" s="653">
        <v>27.365000000000002</v>
      </c>
      <c r="J111" s="653">
        <v>6</v>
      </c>
      <c r="K111" s="654">
        <v>164.19</v>
      </c>
    </row>
    <row r="112" spans="1:11" ht="14.4" customHeight="1" x14ac:dyDescent="0.3">
      <c r="A112" s="649" t="s">
        <v>575</v>
      </c>
      <c r="B112" s="650" t="s">
        <v>576</v>
      </c>
      <c r="C112" s="651" t="s">
        <v>587</v>
      </c>
      <c r="D112" s="652" t="s">
        <v>1758</v>
      </c>
      <c r="E112" s="651" t="s">
        <v>4818</v>
      </c>
      <c r="F112" s="652" t="s">
        <v>4819</v>
      </c>
      <c r="G112" s="651" t="s">
        <v>2916</v>
      </c>
      <c r="H112" s="651" t="s">
        <v>2917</v>
      </c>
      <c r="I112" s="653">
        <v>6.2</v>
      </c>
      <c r="J112" s="653">
        <v>100</v>
      </c>
      <c r="K112" s="654">
        <v>620</v>
      </c>
    </row>
    <row r="113" spans="1:11" ht="14.4" customHeight="1" x14ac:dyDescent="0.3">
      <c r="A113" s="649" t="s">
        <v>575</v>
      </c>
      <c r="B113" s="650" t="s">
        <v>576</v>
      </c>
      <c r="C113" s="651" t="s">
        <v>587</v>
      </c>
      <c r="D113" s="652" t="s">
        <v>1758</v>
      </c>
      <c r="E113" s="651" t="s">
        <v>4818</v>
      </c>
      <c r="F113" s="652" t="s">
        <v>4819</v>
      </c>
      <c r="G113" s="651" t="s">
        <v>2918</v>
      </c>
      <c r="H113" s="651" t="s">
        <v>2919</v>
      </c>
      <c r="I113" s="653">
        <v>2.97</v>
      </c>
      <c r="J113" s="653">
        <v>800</v>
      </c>
      <c r="K113" s="654">
        <v>2376.7999999999997</v>
      </c>
    </row>
    <row r="114" spans="1:11" ht="14.4" customHeight="1" x14ac:dyDescent="0.3">
      <c r="A114" s="649" t="s">
        <v>575</v>
      </c>
      <c r="B114" s="650" t="s">
        <v>576</v>
      </c>
      <c r="C114" s="651" t="s">
        <v>587</v>
      </c>
      <c r="D114" s="652" t="s">
        <v>1758</v>
      </c>
      <c r="E114" s="651" t="s">
        <v>4818</v>
      </c>
      <c r="F114" s="652" t="s">
        <v>4819</v>
      </c>
      <c r="G114" s="651" t="s">
        <v>2920</v>
      </c>
      <c r="H114" s="651" t="s">
        <v>2921</v>
      </c>
      <c r="I114" s="653">
        <v>0.86249999999999993</v>
      </c>
      <c r="J114" s="653">
        <v>900</v>
      </c>
      <c r="K114" s="654">
        <v>777</v>
      </c>
    </row>
    <row r="115" spans="1:11" ht="14.4" customHeight="1" x14ac:dyDescent="0.3">
      <c r="A115" s="649" t="s">
        <v>575</v>
      </c>
      <c r="B115" s="650" t="s">
        <v>576</v>
      </c>
      <c r="C115" s="651" t="s">
        <v>587</v>
      </c>
      <c r="D115" s="652" t="s">
        <v>1758</v>
      </c>
      <c r="E115" s="651" t="s">
        <v>4818</v>
      </c>
      <c r="F115" s="652" t="s">
        <v>4819</v>
      </c>
      <c r="G115" s="651" t="s">
        <v>3099</v>
      </c>
      <c r="H115" s="651" t="s">
        <v>3100</v>
      </c>
      <c r="I115" s="653">
        <v>42.63</v>
      </c>
      <c r="J115" s="653">
        <v>297</v>
      </c>
      <c r="K115" s="654">
        <v>12660.98</v>
      </c>
    </row>
    <row r="116" spans="1:11" ht="14.4" customHeight="1" x14ac:dyDescent="0.3">
      <c r="A116" s="649" t="s">
        <v>575</v>
      </c>
      <c r="B116" s="650" t="s">
        <v>576</v>
      </c>
      <c r="C116" s="651" t="s">
        <v>587</v>
      </c>
      <c r="D116" s="652" t="s">
        <v>1758</v>
      </c>
      <c r="E116" s="651" t="s">
        <v>4818</v>
      </c>
      <c r="F116" s="652" t="s">
        <v>4819</v>
      </c>
      <c r="G116" s="651" t="s">
        <v>3101</v>
      </c>
      <c r="H116" s="651" t="s">
        <v>3102</v>
      </c>
      <c r="I116" s="653">
        <v>61.21</v>
      </c>
      <c r="J116" s="653">
        <v>1</v>
      </c>
      <c r="K116" s="654">
        <v>61.21</v>
      </c>
    </row>
    <row r="117" spans="1:11" ht="14.4" customHeight="1" x14ac:dyDescent="0.3">
      <c r="A117" s="649" t="s">
        <v>575</v>
      </c>
      <c r="B117" s="650" t="s">
        <v>576</v>
      </c>
      <c r="C117" s="651" t="s">
        <v>587</v>
      </c>
      <c r="D117" s="652" t="s">
        <v>1758</v>
      </c>
      <c r="E117" s="651" t="s">
        <v>4818</v>
      </c>
      <c r="F117" s="652" t="s">
        <v>4819</v>
      </c>
      <c r="G117" s="651" t="s">
        <v>2922</v>
      </c>
      <c r="H117" s="651" t="s">
        <v>2923</v>
      </c>
      <c r="I117" s="653">
        <v>22.150000000000002</v>
      </c>
      <c r="J117" s="653">
        <v>400</v>
      </c>
      <c r="K117" s="654">
        <v>8860</v>
      </c>
    </row>
    <row r="118" spans="1:11" ht="14.4" customHeight="1" x14ac:dyDescent="0.3">
      <c r="A118" s="649" t="s">
        <v>575</v>
      </c>
      <c r="B118" s="650" t="s">
        <v>576</v>
      </c>
      <c r="C118" s="651" t="s">
        <v>587</v>
      </c>
      <c r="D118" s="652" t="s">
        <v>1758</v>
      </c>
      <c r="E118" s="651" t="s">
        <v>4818</v>
      </c>
      <c r="F118" s="652" t="s">
        <v>4819</v>
      </c>
      <c r="G118" s="651" t="s">
        <v>2924</v>
      </c>
      <c r="H118" s="651" t="s">
        <v>2925</v>
      </c>
      <c r="I118" s="653">
        <v>30.179999999999996</v>
      </c>
      <c r="J118" s="653">
        <v>75</v>
      </c>
      <c r="K118" s="654">
        <v>2263.5</v>
      </c>
    </row>
    <row r="119" spans="1:11" ht="14.4" customHeight="1" x14ac:dyDescent="0.3">
      <c r="A119" s="649" t="s">
        <v>575</v>
      </c>
      <c r="B119" s="650" t="s">
        <v>576</v>
      </c>
      <c r="C119" s="651" t="s">
        <v>587</v>
      </c>
      <c r="D119" s="652" t="s">
        <v>1758</v>
      </c>
      <c r="E119" s="651" t="s">
        <v>4818</v>
      </c>
      <c r="F119" s="652" t="s">
        <v>4819</v>
      </c>
      <c r="G119" s="651" t="s">
        <v>3103</v>
      </c>
      <c r="H119" s="651" t="s">
        <v>3104</v>
      </c>
      <c r="I119" s="653">
        <v>1.2066666666666668</v>
      </c>
      <c r="J119" s="653">
        <v>2600</v>
      </c>
      <c r="K119" s="654">
        <v>3156</v>
      </c>
    </row>
    <row r="120" spans="1:11" ht="14.4" customHeight="1" x14ac:dyDescent="0.3">
      <c r="A120" s="649" t="s">
        <v>575</v>
      </c>
      <c r="B120" s="650" t="s">
        <v>576</v>
      </c>
      <c r="C120" s="651" t="s">
        <v>587</v>
      </c>
      <c r="D120" s="652" t="s">
        <v>1758</v>
      </c>
      <c r="E120" s="651" t="s">
        <v>4818</v>
      </c>
      <c r="F120" s="652" t="s">
        <v>4819</v>
      </c>
      <c r="G120" s="651" t="s">
        <v>2926</v>
      </c>
      <c r="H120" s="651" t="s">
        <v>2927</v>
      </c>
      <c r="I120" s="653">
        <v>1.38</v>
      </c>
      <c r="J120" s="653">
        <v>200</v>
      </c>
      <c r="K120" s="654">
        <v>276</v>
      </c>
    </row>
    <row r="121" spans="1:11" ht="14.4" customHeight="1" x14ac:dyDescent="0.3">
      <c r="A121" s="649" t="s">
        <v>575</v>
      </c>
      <c r="B121" s="650" t="s">
        <v>576</v>
      </c>
      <c r="C121" s="651" t="s">
        <v>587</v>
      </c>
      <c r="D121" s="652" t="s">
        <v>1758</v>
      </c>
      <c r="E121" s="651" t="s">
        <v>4818</v>
      </c>
      <c r="F121" s="652" t="s">
        <v>4819</v>
      </c>
      <c r="G121" s="651" t="s">
        <v>2930</v>
      </c>
      <c r="H121" s="651" t="s">
        <v>2931</v>
      </c>
      <c r="I121" s="653">
        <v>0.6</v>
      </c>
      <c r="J121" s="653">
        <v>2000</v>
      </c>
      <c r="K121" s="654">
        <v>1200</v>
      </c>
    </row>
    <row r="122" spans="1:11" ht="14.4" customHeight="1" x14ac:dyDescent="0.3">
      <c r="A122" s="649" t="s">
        <v>575</v>
      </c>
      <c r="B122" s="650" t="s">
        <v>576</v>
      </c>
      <c r="C122" s="651" t="s">
        <v>587</v>
      </c>
      <c r="D122" s="652" t="s">
        <v>1758</v>
      </c>
      <c r="E122" s="651" t="s">
        <v>4818</v>
      </c>
      <c r="F122" s="652" t="s">
        <v>4819</v>
      </c>
      <c r="G122" s="651" t="s">
        <v>2932</v>
      </c>
      <c r="H122" s="651" t="s">
        <v>2933</v>
      </c>
      <c r="I122" s="653">
        <v>4.2683333333333335</v>
      </c>
      <c r="J122" s="653">
        <v>900</v>
      </c>
      <c r="K122" s="654">
        <v>3841</v>
      </c>
    </row>
    <row r="123" spans="1:11" ht="14.4" customHeight="1" x14ac:dyDescent="0.3">
      <c r="A123" s="649" t="s">
        <v>575</v>
      </c>
      <c r="B123" s="650" t="s">
        <v>576</v>
      </c>
      <c r="C123" s="651" t="s">
        <v>587</v>
      </c>
      <c r="D123" s="652" t="s">
        <v>1758</v>
      </c>
      <c r="E123" s="651" t="s">
        <v>4818</v>
      </c>
      <c r="F123" s="652" t="s">
        <v>4819</v>
      </c>
      <c r="G123" s="651" t="s">
        <v>2934</v>
      </c>
      <c r="H123" s="651" t="s">
        <v>2935</v>
      </c>
      <c r="I123" s="653">
        <v>8.58</v>
      </c>
      <c r="J123" s="653">
        <v>84</v>
      </c>
      <c r="K123" s="654">
        <v>720.72</v>
      </c>
    </row>
    <row r="124" spans="1:11" ht="14.4" customHeight="1" x14ac:dyDescent="0.3">
      <c r="A124" s="649" t="s">
        <v>575</v>
      </c>
      <c r="B124" s="650" t="s">
        <v>576</v>
      </c>
      <c r="C124" s="651" t="s">
        <v>587</v>
      </c>
      <c r="D124" s="652" t="s">
        <v>1758</v>
      </c>
      <c r="E124" s="651" t="s">
        <v>4818</v>
      </c>
      <c r="F124" s="652" t="s">
        <v>4819</v>
      </c>
      <c r="G124" s="651" t="s">
        <v>3105</v>
      </c>
      <c r="H124" s="651" t="s">
        <v>3106</v>
      </c>
      <c r="I124" s="653">
        <v>13.02</v>
      </c>
      <c r="J124" s="653">
        <v>1</v>
      </c>
      <c r="K124" s="654">
        <v>13.02</v>
      </c>
    </row>
    <row r="125" spans="1:11" ht="14.4" customHeight="1" x14ac:dyDescent="0.3">
      <c r="A125" s="649" t="s">
        <v>575</v>
      </c>
      <c r="B125" s="650" t="s">
        <v>576</v>
      </c>
      <c r="C125" s="651" t="s">
        <v>587</v>
      </c>
      <c r="D125" s="652" t="s">
        <v>1758</v>
      </c>
      <c r="E125" s="651" t="s">
        <v>4818</v>
      </c>
      <c r="F125" s="652" t="s">
        <v>4819</v>
      </c>
      <c r="G125" s="651" t="s">
        <v>3107</v>
      </c>
      <c r="H125" s="651" t="s">
        <v>3108</v>
      </c>
      <c r="I125" s="653">
        <v>10.81</v>
      </c>
      <c r="J125" s="653">
        <v>720</v>
      </c>
      <c r="K125" s="654">
        <v>7782.0599999999995</v>
      </c>
    </row>
    <row r="126" spans="1:11" ht="14.4" customHeight="1" x14ac:dyDescent="0.3">
      <c r="A126" s="649" t="s">
        <v>575</v>
      </c>
      <c r="B126" s="650" t="s">
        <v>576</v>
      </c>
      <c r="C126" s="651" t="s">
        <v>587</v>
      </c>
      <c r="D126" s="652" t="s">
        <v>1758</v>
      </c>
      <c r="E126" s="651" t="s">
        <v>4818</v>
      </c>
      <c r="F126" s="652" t="s">
        <v>4819</v>
      </c>
      <c r="G126" s="651" t="s">
        <v>3109</v>
      </c>
      <c r="H126" s="651" t="s">
        <v>3110</v>
      </c>
      <c r="I126" s="653">
        <v>9.3466666666666658</v>
      </c>
      <c r="J126" s="653">
        <v>960</v>
      </c>
      <c r="K126" s="654">
        <v>9008.76</v>
      </c>
    </row>
    <row r="127" spans="1:11" ht="14.4" customHeight="1" x14ac:dyDescent="0.3">
      <c r="A127" s="649" t="s">
        <v>575</v>
      </c>
      <c r="B127" s="650" t="s">
        <v>576</v>
      </c>
      <c r="C127" s="651" t="s">
        <v>587</v>
      </c>
      <c r="D127" s="652" t="s">
        <v>1758</v>
      </c>
      <c r="E127" s="651" t="s">
        <v>4818</v>
      </c>
      <c r="F127" s="652" t="s">
        <v>4819</v>
      </c>
      <c r="G127" s="651" t="s">
        <v>2940</v>
      </c>
      <c r="H127" s="651" t="s">
        <v>2941</v>
      </c>
      <c r="I127" s="653">
        <v>1.1739999999999999</v>
      </c>
      <c r="J127" s="653">
        <v>1300</v>
      </c>
      <c r="K127" s="654">
        <v>1527</v>
      </c>
    </row>
    <row r="128" spans="1:11" ht="14.4" customHeight="1" x14ac:dyDescent="0.3">
      <c r="A128" s="649" t="s">
        <v>575</v>
      </c>
      <c r="B128" s="650" t="s">
        <v>576</v>
      </c>
      <c r="C128" s="651" t="s">
        <v>587</v>
      </c>
      <c r="D128" s="652" t="s">
        <v>1758</v>
      </c>
      <c r="E128" s="651" t="s">
        <v>4818</v>
      </c>
      <c r="F128" s="652" t="s">
        <v>4819</v>
      </c>
      <c r="G128" s="651" t="s">
        <v>2942</v>
      </c>
      <c r="H128" s="651" t="s">
        <v>2943</v>
      </c>
      <c r="I128" s="653">
        <v>98.38</v>
      </c>
      <c r="J128" s="653">
        <v>10</v>
      </c>
      <c r="K128" s="654">
        <v>983.8</v>
      </c>
    </row>
    <row r="129" spans="1:11" ht="14.4" customHeight="1" x14ac:dyDescent="0.3">
      <c r="A129" s="649" t="s">
        <v>575</v>
      </c>
      <c r="B129" s="650" t="s">
        <v>576</v>
      </c>
      <c r="C129" s="651" t="s">
        <v>587</v>
      </c>
      <c r="D129" s="652" t="s">
        <v>1758</v>
      </c>
      <c r="E129" s="651" t="s">
        <v>4818</v>
      </c>
      <c r="F129" s="652" t="s">
        <v>4819</v>
      </c>
      <c r="G129" s="651" t="s">
        <v>3111</v>
      </c>
      <c r="H129" s="651" t="s">
        <v>3112</v>
      </c>
      <c r="I129" s="653">
        <v>0.9275000000000001</v>
      </c>
      <c r="J129" s="653">
        <v>2000</v>
      </c>
      <c r="K129" s="654">
        <v>1855</v>
      </c>
    </row>
    <row r="130" spans="1:11" ht="14.4" customHeight="1" x14ac:dyDescent="0.3">
      <c r="A130" s="649" t="s">
        <v>575</v>
      </c>
      <c r="B130" s="650" t="s">
        <v>576</v>
      </c>
      <c r="C130" s="651" t="s">
        <v>587</v>
      </c>
      <c r="D130" s="652" t="s">
        <v>1758</v>
      </c>
      <c r="E130" s="651" t="s">
        <v>4818</v>
      </c>
      <c r="F130" s="652" t="s">
        <v>4819</v>
      </c>
      <c r="G130" s="651" t="s">
        <v>3113</v>
      </c>
      <c r="H130" s="651" t="s">
        <v>3114</v>
      </c>
      <c r="I130" s="653">
        <v>0.56166666666666665</v>
      </c>
      <c r="J130" s="653">
        <v>4000</v>
      </c>
      <c r="K130" s="654">
        <v>2245</v>
      </c>
    </row>
    <row r="131" spans="1:11" ht="14.4" customHeight="1" x14ac:dyDescent="0.3">
      <c r="A131" s="649" t="s">
        <v>575</v>
      </c>
      <c r="B131" s="650" t="s">
        <v>576</v>
      </c>
      <c r="C131" s="651" t="s">
        <v>587</v>
      </c>
      <c r="D131" s="652" t="s">
        <v>1758</v>
      </c>
      <c r="E131" s="651" t="s">
        <v>4818</v>
      </c>
      <c r="F131" s="652" t="s">
        <v>4819</v>
      </c>
      <c r="G131" s="651" t="s">
        <v>2944</v>
      </c>
      <c r="H131" s="651" t="s">
        <v>2945</v>
      </c>
      <c r="I131" s="653">
        <v>0.85600000000000009</v>
      </c>
      <c r="J131" s="653">
        <v>500</v>
      </c>
      <c r="K131" s="654">
        <v>428</v>
      </c>
    </row>
    <row r="132" spans="1:11" ht="14.4" customHeight="1" x14ac:dyDescent="0.3">
      <c r="A132" s="649" t="s">
        <v>575</v>
      </c>
      <c r="B132" s="650" t="s">
        <v>576</v>
      </c>
      <c r="C132" s="651" t="s">
        <v>587</v>
      </c>
      <c r="D132" s="652" t="s">
        <v>1758</v>
      </c>
      <c r="E132" s="651" t="s">
        <v>4818</v>
      </c>
      <c r="F132" s="652" t="s">
        <v>4819</v>
      </c>
      <c r="G132" s="651" t="s">
        <v>2946</v>
      </c>
      <c r="H132" s="651" t="s">
        <v>2947</v>
      </c>
      <c r="I132" s="653">
        <v>1.5133333333333334</v>
      </c>
      <c r="J132" s="653">
        <v>350</v>
      </c>
      <c r="K132" s="654">
        <v>530</v>
      </c>
    </row>
    <row r="133" spans="1:11" ht="14.4" customHeight="1" x14ac:dyDescent="0.3">
      <c r="A133" s="649" t="s">
        <v>575</v>
      </c>
      <c r="B133" s="650" t="s">
        <v>576</v>
      </c>
      <c r="C133" s="651" t="s">
        <v>587</v>
      </c>
      <c r="D133" s="652" t="s">
        <v>1758</v>
      </c>
      <c r="E133" s="651" t="s">
        <v>4818</v>
      </c>
      <c r="F133" s="652" t="s">
        <v>4819</v>
      </c>
      <c r="G133" s="651" t="s">
        <v>3115</v>
      </c>
      <c r="H133" s="651" t="s">
        <v>3116</v>
      </c>
      <c r="I133" s="653">
        <v>2.0625</v>
      </c>
      <c r="J133" s="653">
        <v>200</v>
      </c>
      <c r="K133" s="654">
        <v>412.5</v>
      </c>
    </row>
    <row r="134" spans="1:11" ht="14.4" customHeight="1" x14ac:dyDescent="0.3">
      <c r="A134" s="649" t="s">
        <v>575</v>
      </c>
      <c r="B134" s="650" t="s">
        <v>576</v>
      </c>
      <c r="C134" s="651" t="s">
        <v>587</v>
      </c>
      <c r="D134" s="652" t="s">
        <v>1758</v>
      </c>
      <c r="E134" s="651" t="s">
        <v>4818</v>
      </c>
      <c r="F134" s="652" t="s">
        <v>4819</v>
      </c>
      <c r="G134" s="651" t="s">
        <v>2948</v>
      </c>
      <c r="H134" s="651" t="s">
        <v>2949</v>
      </c>
      <c r="I134" s="653">
        <v>3.3650000000000002</v>
      </c>
      <c r="J134" s="653">
        <v>100</v>
      </c>
      <c r="K134" s="654">
        <v>336.5</v>
      </c>
    </row>
    <row r="135" spans="1:11" ht="14.4" customHeight="1" x14ac:dyDescent="0.3">
      <c r="A135" s="649" t="s">
        <v>575</v>
      </c>
      <c r="B135" s="650" t="s">
        <v>576</v>
      </c>
      <c r="C135" s="651" t="s">
        <v>587</v>
      </c>
      <c r="D135" s="652" t="s">
        <v>1758</v>
      </c>
      <c r="E135" s="651" t="s">
        <v>4818</v>
      </c>
      <c r="F135" s="652" t="s">
        <v>4819</v>
      </c>
      <c r="G135" s="651" t="s">
        <v>3117</v>
      </c>
      <c r="H135" s="651" t="s">
        <v>3118</v>
      </c>
      <c r="I135" s="653">
        <v>13.43</v>
      </c>
      <c r="J135" s="653">
        <v>120</v>
      </c>
      <c r="K135" s="654">
        <v>1611.15</v>
      </c>
    </row>
    <row r="136" spans="1:11" ht="14.4" customHeight="1" x14ac:dyDescent="0.3">
      <c r="A136" s="649" t="s">
        <v>575</v>
      </c>
      <c r="B136" s="650" t="s">
        <v>576</v>
      </c>
      <c r="C136" s="651" t="s">
        <v>587</v>
      </c>
      <c r="D136" s="652" t="s">
        <v>1758</v>
      </c>
      <c r="E136" s="651" t="s">
        <v>4818</v>
      </c>
      <c r="F136" s="652" t="s">
        <v>4819</v>
      </c>
      <c r="G136" s="651" t="s">
        <v>3119</v>
      </c>
      <c r="H136" s="651" t="s">
        <v>3120</v>
      </c>
      <c r="I136" s="653">
        <v>15.487500000000001</v>
      </c>
      <c r="J136" s="653">
        <v>200</v>
      </c>
      <c r="K136" s="654">
        <v>3097.6</v>
      </c>
    </row>
    <row r="137" spans="1:11" ht="14.4" customHeight="1" x14ac:dyDescent="0.3">
      <c r="A137" s="649" t="s">
        <v>575</v>
      </c>
      <c r="B137" s="650" t="s">
        <v>576</v>
      </c>
      <c r="C137" s="651" t="s">
        <v>587</v>
      </c>
      <c r="D137" s="652" t="s">
        <v>1758</v>
      </c>
      <c r="E137" s="651" t="s">
        <v>4818</v>
      </c>
      <c r="F137" s="652" t="s">
        <v>4819</v>
      </c>
      <c r="G137" s="651" t="s">
        <v>3121</v>
      </c>
      <c r="H137" s="651" t="s">
        <v>3122</v>
      </c>
      <c r="I137" s="653">
        <v>13.87</v>
      </c>
      <c r="J137" s="653">
        <v>336</v>
      </c>
      <c r="K137" s="654">
        <v>4660.62</v>
      </c>
    </row>
    <row r="138" spans="1:11" ht="14.4" customHeight="1" x14ac:dyDescent="0.3">
      <c r="A138" s="649" t="s">
        <v>575</v>
      </c>
      <c r="B138" s="650" t="s">
        <v>576</v>
      </c>
      <c r="C138" s="651" t="s">
        <v>587</v>
      </c>
      <c r="D138" s="652" t="s">
        <v>1758</v>
      </c>
      <c r="E138" s="651" t="s">
        <v>4818</v>
      </c>
      <c r="F138" s="652" t="s">
        <v>4819</v>
      </c>
      <c r="G138" s="651" t="s">
        <v>3123</v>
      </c>
      <c r="H138" s="651" t="s">
        <v>3124</v>
      </c>
      <c r="I138" s="653">
        <v>7.13</v>
      </c>
      <c r="J138" s="653">
        <v>112</v>
      </c>
      <c r="K138" s="654">
        <v>798.11</v>
      </c>
    </row>
    <row r="139" spans="1:11" ht="14.4" customHeight="1" x14ac:dyDescent="0.3">
      <c r="A139" s="649" t="s">
        <v>575</v>
      </c>
      <c r="B139" s="650" t="s">
        <v>576</v>
      </c>
      <c r="C139" s="651" t="s">
        <v>587</v>
      </c>
      <c r="D139" s="652" t="s">
        <v>1758</v>
      </c>
      <c r="E139" s="651" t="s">
        <v>4818</v>
      </c>
      <c r="F139" s="652" t="s">
        <v>4819</v>
      </c>
      <c r="G139" s="651" t="s">
        <v>3125</v>
      </c>
      <c r="H139" s="651" t="s">
        <v>3126</v>
      </c>
      <c r="I139" s="653">
        <v>11.31</v>
      </c>
      <c r="J139" s="653">
        <v>150</v>
      </c>
      <c r="K139" s="654">
        <v>1696.8</v>
      </c>
    </row>
    <row r="140" spans="1:11" ht="14.4" customHeight="1" x14ac:dyDescent="0.3">
      <c r="A140" s="649" t="s">
        <v>575</v>
      </c>
      <c r="B140" s="650" t="s">
        <v>576</v>
      </c>
      <c r="C140" s="651" t="s">
        <v>587</v>
      </c>
      <c r="D140" s="652" t="s">
        <v>1758</v>
      </c>
      <c r="E140" s="651" t="s">
        <v>4818</v>
      </c>
      <c r="F140" s="652" t="s">
        <v>4819</v>
      </c>
      <c r="G140" s="651" t="s">
        <v>3127</v>
      </c>
      <c r="H140" s="651" t="s">
        <v>3128</v>
      </c>
      <c r="I140" s="653">
        <v>500.20833333333331</v>
      </c>
      <c r="J140" s="653">
        <v>6</v>
      </c>
      <c r="K140" s="654">
        <v>3001.25</v>
      </c>
    </row>
    <row r="141" spans="1:11" ht="14.4" customHeight="1" x14ac:dyDescent="0.3">
      <c r="A141" s="649" t="s">
        <v>575</v>
      </c>
      <c r="B141" s="650" t="s">
        <v>576</v>
      </c>
      <c r="C141" s="651" t="s">
        <v>587</v>
      </c>
      <c r="D141" s="652" t="s">
        <v>1758</v>
      </c>
      <c r="E141" s="651" t="s">
        <v>4818</v>
      </c>
      <c r="F141" s="652" t="s">
        <v>4819</v>
      </c>
      <c r="G141" s="651" t="s">
        <v>3129</v>
      </c>
      <c r="H141" s="651" t="s">
        <v>3130</v>
      </c>
      <c r="I141" s="653">
        <v>555.43833333333339</v>
      </c>
      <c r="J141" s="653">
        <v>6</v>
      </c>
      <c r="K141" s="654">
        <v>3332.63</v>
      </c>
    </row>
    <row r="142" spans="1:11" ht="14.4" customHeight="1" x14ac:dyDescent="0.3">
      <c r="A142" s="649" t="s">
        <v>575</v>
      </c>
      <c r="B142" s="650" t="s">
        <v>576</v>
      </c>
      <c r="C142" s="651" t="s">
        <v>587</v>
      </c>
      <c r="D142" s="652" t="s">
        <v>1758</v>
      </c>
      <c r="E142" s="651" t="s">
        <v>4818</v>
      </c>
      <c r="F142" s="652" t="s">
        <v>4819</v>
      </c>
      <c r="G142" s="651" t="s">
        <v>2958</v>
      </c>
      <c r="H142" s="651" t="s">
        <v>2959</v>
      </c>
      <c r="I142" s="653">
        <v>14.09</v>
      </c>
      <c r="J142" s="653">
        <v>1</v>
      </c>
      <c r="K142" s="654">
        <v>14.09</v>
      </c>
    </row>
    <row r="143" spans="1:11" ht="14.4" customHeight="1" x14ac:dyDescent="0.3">
      <c r="A143" s="649" t="s">
        <v>575</v>
      </c>
      <c r="B143" s="650" t="s">
        <v>576</v>
      </c>
      <c r="C143" s="651" t="s">
        <v>587</v>
      </c>
      <c r="D143" s="652" t="s">
        <v>1758</v>
      </c>
      <c r="E143" s="651" t="s">
        <v>4818</v>
      </c>
      <c r="F143" s="652" t="s">
        <v>4819</v>
      </c>
      <c r="G143" s="651" t="s">
        <v>3131</v>
      </c>
      <c r="H143" s="651" t="s">
        <v>3132</v>
      </c>
      <c r="I143" s="653">
        <v>13.04</v>
      </c>
      <c r="J143" s="653">
        <v>60</v>
      </c>
      <c r="K143" s="654">
        <v>782.4</v>
      </c>
    </row>
    <row r="144" spans="1:11" ht="14.4" customHeight="1" x14ac:dyDescent="0.3">
      <c r="A144" s="649" t="s">
        <v>575</v>
      </c>
      <c r="B144" s="650" t="s">
        <v>576</v>
      </c>
      <c r="C144" s="651" t="s">
        <v>587</v>
      </c>
      <c r="D144" s="652" t="s">
        <v>1758</v>
      </c>
      <c r="E144" s="651" t="s">
        <v>4818</v>
      </c>
      <c r="F144" s="652" t="s">
        <v>4819</v>
      </c>
      <c r="G144" s="651" t="s">
        <v>3133</v>
      </c>
      <c r="H144" s="651" t="s">
        <v>3134</v>
      </c>
      <c r="I144" s="653">
        <v>8.6999999999999993</v>
      </c>
      <c r="J144" s="653">
        <v>1</v>
      </c>
      <c r="K144" s="654">
        <v>8.6999999999999993</v>
      </c>
    </row>
    <row r="145" spans="1:11" ht="14.4" customHeight="1" x14ac:dyDescent="0.3">
      <c r="A145" s="649" t="s">
        <v>575</v>
      </c>
      <c r="B145" s="650" t="s">
        <v>576</v>
      </c>
      <c r="C145" s="651" t="s">
        <v>587</v>
      </c>
      <c r="D145" s="652" t="s">
        <v>1758</v>
      </c>
      <c r="E145" s="651" t="s">
        <v>4818</v>
      </c>
      <c r="F145" s="652" t="s">
        <v>4819</v>
      </c>
      <c r="G145" s="651" t="s">
        <v>2972</v>
      </c>
      <c r="H145" s="651" t="s">
        <v>2973</v>
      </c>
      <c r="I145" s="653">
        <v>2.29</v>
      </c>
      <c r="J145" s="653">
        <v>18</v>
      </c>
      <c r="K145" s="654">
        <v>41.160000000000004</v>
      </c>
    </row>
    <row r="146" spans="1:11" ht="14.4" customHeight="1" x14ac:dyDescent="0.3">
      <c r="A146" s="649" t="s">
        <v>575</v>
      </c>
      <c r="B146" s="650" t="s">
        <v>576</v>
      </c>
      <c r="C146" s="651" t="s">
        <v>587</v>
      </c>
      <c r="D146" s="652" t="s">
        <v>1758</v>
      </c>
      <c r="E146" s="651" t="s">
        <v>4818</v>
      </c>
      <c r="F146" s="652" t="s">
        <v>4819</v>
      </c>
      <c r="G146" s="651" t="s">
        <v>3135</v>
      </c>
      <c r="H146" s="651" t="s">
        <v>3136</v>
      </c>
      <c r="I146" s="653">
        <v>19.119999999999997</v>
      </c>
      <c r="J146" s="653">
        <v>520</v>
      </c>
      <c r="K146" s="654">
        <v>9959.5</v>
      </c>
    </row>
    <row r="147" spans="1:11" ht="14.4" customHeight="1" x14ac:dyDescent="0.3">
      <c r="A147" s="649" t="s">
        <v>575</v>
      </c>
      <c r="B147" s="650" t="s">
        <v>576</v>
      </c>
      <c r="C147" s="651" t="s">
        <v>587</v>
      </c>
      <c r="D147" s="652" t="s">
        <v>1758</v>
      </c>
      <c r="E147" s="651" t="s">
        <v>4818</v>
      </c>
      <c r="F147" s="652" t="s">
        <v>4819</v>
      </c>
      <c r="G147" s="651" t="s">
        <v>3137</v>
      </c>
      <c r="H147" s="651" t="s">
        <v>3138</v>
      </c>
      <c r="I147" s="653">
        <v>13.81</v>
      </c>
      <c r="J147" s="653">
        <v>288</v>
      </c>
      <c r="K147" s="654">
        <v>3960.7200000000003</v>
      </c>
    </row>
    <row r="148" spans="1:11" ht="14.4" customHeight="1" x14ac:dyDescent="0.3">
      <c r="A148" s="649" t="s">
        <v>575</v>
      </c>
      <c r="B148" s="650" t="s">
        <v>576</v>
      </c>
      <c r="C148" s="651" t="s">
        <v>587</v>
      </c>
      <c r="D148" s="652" t="s">
        <v>1758</v>
      </c>
      <c r="E148" s="651" t="s">
        <v>4818</v>
      </c>
      <c r="F148" s="652" t="s">
        <v>4819</v>
      </c>
      <c r="G148" s="651" t="s">
        <v>3139</v>
      </c>
      <c r="H148" s="651" t="s">
        <v>3140</v>
      </c>
      <c r="I148" s="653">
        <v>195.93</v>
      </c>
      <c r="J148" s="653">
        <v>-10</v>
      </c>
      <c r="K148" s="654">
        <v>-1959.3</v>
      </c>
    </row>
    <row r="149" spans="1:11" ht="14.4" customHeight="1" x14ac:dyDescent="0.3">
      <c r="A149" s="649" t="s">
        <v>575</v>
      </c>
      <c r="B149" s="650" t="s">
        <v>576</v>
      </c>
      <c r="C149" s="651" t="s">
        <v>587</v>
      </c>
      <c r="D149" s="652" t="s">
        <v>1758</v>
      </c>
      <c r="E149" s="651" t="s">
        <v>4818</v>
      </c>
      <c r="F149" s="652" t="s">
        <v>4819</v>
      </c>
      <c r="G149" s="651" t="s">
        <v>3141</v>
      </c>
      <c r="H149" s="651" t="s">
        <v>3142</v>
      </c>
      <c r="I149" s="653">
        <v>243.97</v>
      </c>
      <c r="J149" s="653">
        <v>-11</v>
      </c>
      <c r="K149" s="654">
        <v>-2683.6699999999996</v>
      </c>
    </row>
    <row r="150" spans="1:11" ht="14.4" customHeight="1" x14ac:dyDescent="0.3">
      <c r="A150" s="649" t="s">
        <v>575</v>
      </c>
      <c r="B150" s="650" t="s">
        <v>576</v>
      </c>
      <c r="C150" s="651" t="s">
        <v>587</v>
      </c>
      <c r="D150" s="652" t="s">
        <v>1758</v>
      </c>
      <c r="E150" s="651" t="s">
        <v>4818</v>
      </c>
      <c r="F150" s="652" t="s">
        <v>4819</v>
      </c>
      <c r="G150" s="651" t="s">
        <v>3143</v>
      </c>
      <c r="H150" s="651" t="s">
        <v>3144</v>
      </c>
      <c r="I150" s="653">
        <v>163.5975</v>
      </c>
      <c r="J150" s="653">
        <v>-31</v>
      </c>
      <c r="K150" s="654">
        <v>-5073.84</v>
      </c>
    </row>
    <row r="151" spans="1:11" ht="14.4" customHeight="1" x14ac:dyDescent="0.3">
      <c r="A151" s="649" t="s">
        <v>575</v>
      </c>
      <c r="B151" s="650" t="s">
        <v>576</v>
      </c>
      <c r="C151" s="651" t="s">
        <v>587</v>
      </c>
      <c r="D151" s="652" t="s">
        <v>1758</v>
      </c>
      <c r="E151" s="651" t="s">
        <v>4818</v>
      </c>
      <c r="F151" s="652" t="s">
        <v>4819</v>
      </c>
      <c r="G151" s="651" t="s">
        <v>3145</v>
      </c>
      <c r="H151" s="651" t="s">
        <v>3146</v>
      </c>
      <c r="I151" s="653">
        <v>114.79333333333334</v>
      </c>
      <c r="J151" s="653">
        <v>-21</v>
      </c>
      <c r="K151" s="654">
        <v>-2410.7800000000002</v>
      </c>
    </row>
    <row r="152" spans="1:11" ht="14.4" customHeight="1" x14ac:dyDescent="0.3">
      <c r="A152" s="649" t="s">
        <v>575</v>
      </c>
      <c r="B152" s="650" t="s">
        <v>576</v>
      </c>
      <c r="C152" s="651" t="s">
        <v>587</v>
      </c>
      <c r="D152" s="652" t="s">
        <v>1758</v>
      </c>
      <c r="E152" s="651" t="s">
        <v>4820</v>
      </c>
      <c r="F152" s="652" t="s">
        <v>4821</v>
      </c>
      <c r="G152" s="651" t="s">
        <v>3147</v>
      </c>
      <c r="H152" s="651" t="s">
        <v>3148</v>
      </c>
      <c r="I152" s="653">
        <v>46.8</v>
      </c>
      <c r="J152" s="653">
        <v>5</v>
      </c>
      <c r="K152" s="654">
        <v>234</v>
      </c>
    </row>
    <row r="153" spans="1:11" ht="14.4" customHeight="1" x14ac:dyDescent="0.3">
      <c r="A153" s="649" t="s">
        <v>575</v>
      </c>
      <c r="B153" s="650" t="s">
        <v>576</v>
      </c>
      <c r="C153" s="651" t="s">
        <v>587</v>
      </c>
      <c r="D153" s="652" t="s">
        <v>1758</v>
      </c>
      <c r="E153" s="651" t="s">
        <v>4820</v>
      </c>
      <c r="F153" s="652" t="s">
        <v>4821</v>
      </c>
      <c r="G153" s="651" t="s">
        <v>2978</v>
      </c>
      <c r="H153" s="651" t="s">
        <v>2979</v>
      </c>
      <c r="I153" s="653">
        <v>2.77</v>
      </c>
      <c r="J153" s="653">
        <v>20</v>
      </c>
      <c r="K153" s="654">
        <v>55.4</v>
      </c>
    </row>
    <row r="154" spans="1:11" ht="14.4" customHeight="1" x14ac:dyDescent="0.3">
      <c r="A154" s="649" t="s">
        <v>575</v>
      </c>
      <c r="B154" s="650" t="s">
        <v>576</v>
      </c>
      <c r="C154" s="651" t="s">
        <v>587</v>
      </c>
      <c r="D154" s="652" t="s">
        <v>1758</v>
      </c>
      <c r="E154" s="651" t="s">
        <v>4820</v>
      </c>
      <c r="F154" s="652" t="s">
        <v>4821</v>
      </c>
      <c r="G154" s="651" t="s">
        <v>2984</v>
      </c>
      <c r="H154" s="651" t="s">
        <v>2985</v>
      </c>
      <c r="I154" s="653">
        <v>0.93</v>
      </c>
      <c r="J154" s="653">
        <v>100</v>
      </c>
      <c r="K154" s="654">
        <v>93</v>
      </c>
    </row>
    <row r="155" spans="1:11" ht="14.4" customHeight="1" x14ac:dyDescent="0.3">
      <c r="A155" s="649" t="s">
        <v>575</v>
      </c>
      <c r="B155" s="650" t="s">
        <v>576</v>
      </c>
      <c r="C155" s="651" t="s">
        <v>587</v>
      </c>
      <c r="D155" s="652" t="s">
        <v>1758</v>
      </c>
      <c r="E155" s="651" t="s">
        <v>4820</v>
      </c>
      <c r="F155" s="652" t="s">
        <v>4821</v>
      </c>
      <c r="G155" s="651" t="s">
        <v>2986</v>
      </c>
      <c r="H155" s="651" t="s">
        <v>2987</v>
      </c>
      <c r="I155" s="653">
        <v>1.4350000000000001</v>
      </c>
      <c r="J155" s="653">
        <v>300</v>
      </c>
      <c r="K155" s="654">
        <v>431</v>
      </c>
    </row>
    <row r="156" spans="1:11" ht="14.4" customHeight="1" x14ac:dyDescent="0.3">
      <c r="A156" s="649" t="s">
        <v>575</v>
      </c>
      <c r="B156" s="650" t="s">
        <v>576</v>
      </c>
      <c r="C156" s="651" t="s">
        <v>587</v>
      </c>
      <c r="D156" s="652" t="s">
        <v>1758</v>
      </c>
      <c r="E156" s="651" t="s">
        <v>4820</v>
      </c>
      <c r="F156" s="652" t="s">
        <v>4821</v>
      </c>
      <c r="G156" s="651" t="s">
        <v>2988</v>
      </c>
      <c r="H156" s="651" t="s">
        <v>2989</v>
      </c>
      <c r="I156" s="653">
        <v>0.41</v>
      </c>
      <c r="J156" s="653">
        <v>100</v>
      </c>
      <c r="K156" s="654">
        <v>41</v>
      </c>
    </row>
    <row r="157" spans="1:11" ht="14.4" customHeight="1" x14ac:dyDescent="0.3">
      <c r="A157" s="649" t="s">
        <v>575</v>
      </c>
      <c r="B157" s="650" t="s">
        <v>576</v>
      </c>
      <c r="C157" s="651" t="s">
        <v>587</v>
      </c>
      <c r="D157" s="652" t="s">
        <v>1758</v>
      </c>
      <c r="E157" s="651" t="s">
        <v>4820</v>
      </c>
      <c r="F157" s="652" t="s">
        <v>4821</v>
      </c>
      <c r="G157" s="651" t="s">
        <v>3149</v>
      </c>
      <c r="H157" s="651" t="s">
        <v>3150</v>
      </c>
      <c r="I157" s="653">
        <v>5.3233333333333333</v>
      </c>
      <c r="J157" s="653">
        <v>300</v>
      </c>
      <c r="K157" s="654">
        <v>1597.6</v>
      </c>
    </row>
    <row r="158" spans="1:11" ht="14.4" customHeight="1" x14ac:dyDescent="0.3">
      <c r="A158" s="649" t="s">
        <v>575</v>
      </c>
      <c r="B158" s="650" t="s">
        <v>576</v>
      </c>
      <c r="C158" s="651" t="s">
        <v>587</v>
      </c>
      <c r="D158" s="652" t="s">
        <v>1758</v>
      </c>
      <c r="E158" s="651" t="s">
        <v>4820</v>
      </c>
      <c r="F158" s="652" t="s">
        <v>4821</v>
      </c>
      <c r="G158" s="651" t="s">
        <v>3000</v>
      </c>
      <c r="H158" s="651" t="s">
        <v>3001</v>
      </c>
      <c r="I158" s="653">
        <v>1.86</v>
      </c>
      <c r="J158" s="653">
        <v>150</v>
      </c>
      <c r="K158" s="654">
        <v>279</v>
      </c>
    </row>
    <row r="159" spans="1:11" ht="14.4" customHeight="1" x14ac:dyDescent="0.3">
      <c r="A159" s="649" t="s">
        <v>575</v>
      </c>
      <c r="B159" s="650" t="s">
        <v>576</v>
      </c>
      <c r="C159" s="651" t="s">
        <v>587</v>
      </c>
      <c r="D159" s="652" t="s">
        <v>1758</v>
      </c>
      <c r="E159" s="651" t="s">
        <v>4820</v>
      </c>
      <c r="F159" s="652" t="s">
        <v>4821</v>
      </c>
      <c r="G159" s="651" t="s">
        <v>3004</v>
      </c>
      <c r="H159" s="651" t="s">
        <v>3005</v>
      </c>
      <c r="I159" s="653">
        <v>2.92</v>
      </c>
      <c r="J159" s="653">
        <v>100</v>
      </c>
      <c r="K159" s="654">
        <v>292</v>
      </c>
    </row>
    <row r="160" spans="1:11" ht="14.4" customHeight="1" x14ac:dyDescent="0.3">
      <c r="A160" s="649" t="s">
        <v>575</v>
      </c>
      <c r="B160" s="650" t="s">
        <v>576</v>
      </c>
      <c r="C160" s="651" t="s">
        <v>587</v>
      </c>
      <c r="D160" s="652" t="s">
        <v>1758</v>
      </c>
      <c r="E160" s="651" t="s">
        <v>4820</v>
      </c>
      <c r="F160" s="652" t="s">
        <v>4821</v>
      </c>
      <c r="G160" s="651" t="s">
        <v>3151</v>
      </c>
      <c r="H160" s="651" t="s">
        <v>3152</v>
      </c>
      <c r="I160" s="653">
        <v>1.75</v>
      </c>
      <c r="J160" s="653">
        <v>100</v>
      </c>
      <c r="K160" s="654">
        <v>175</v>
      </c>
    </row>
    <row r="161" spans="1:11" ht="14.4" customHeight="1" x14ac:dyDescent="0.3">
      <c r="A161" s="649" t="s">
        <v>575</v>
      </c>
      <c r="B161" s="650" t="s">
        <v>576</v>
      </c>
      <c r="C161" s="651" t="s">
        <v>587</v>
      </c>
      <c r="D161" s="652" t="s">
        <v>1758</v>
      </c>
      <c r="E161" s="651" t="s">
        <v>4820</v>
      </c>
      <c r="F161" s="652" t="s">
        <v>4821</v>
      </c>
      <c r="G161" s="651" t="s">
        <v>3153</v>
      </c>
      <c r="H161" s="651" t="s">
        <v>3154</v>
      </c>
      <c r="I161" s="653">
        <v>4.8099999999999996</v>
      </c>
      <c r="J161" s="653">
        <v>100</v>
      </c>
      <c r="K161" s="654">
        <v>481</v>
      </c>
    </row>
    <row r="162" spans="1:11" ht="14.4" customHeight="1" x14ac:dyDescent="0.3">
      <c r="A162" s="649" t="s">
        <v>575</v>
      </c>
      <c r="B162" s="650" t="s">
        <v>576</v>
      </c>
      <c r="C162" s="651" t="s">
        <v>587</v>
      </c>
      <c r="D162" s="652" t="s">
        <v>1758</v>
      </c>
      <c r="E162" s="651" t="s">
        <v>4820</v>
      </c>
      <c r="F162" s="652" t="s">
        <v>4821</v>
      </c>
      <c r="G162" s="651" t="s">
        <v>3155</v>
      </c>
      <c r="H162" s="651" t="s">
        <v>3156</v>
      </c>
      <c r="I162" s="653">
        <v>0.01</v>
      </c>
      <c r="J162" s="653">
        <v>100</v>
      </c>
      <c r="K162" s="654">
        <v>1</v>
      </c>
    </row>
    <row r="163" spans="1:11" ht="14.4" customHeight="1" x14ac:dyDescent="0.3">
      <c r="A163" s="649" t="s">
        <v>575</v>
      </c>
      <c r="B163" s="650" t="s">
        <v>576</v>
      </c>
      <c r="C163" s="651" t="s">
        <v>587</v>
      </c>
      <c r="D163" s="652" t="s">
        <v>1758</v>
      </c>
      <c r="E163" s="651" t="s">
        <v>4820</v>
      </c>
      <c r="F163" s="652" t="s">
        <v>4821</v>
      </c>
      <c r="G163" s="651" t="s">
        <v>3157</v>
      </c>
      <c r="H163" s="651" t="s">
        <v>3158</v>
      </c>
      <c r="I163" s="653">
        <v>2.0499999999999998</v>
      </c>
      <c r="J163" s="653">
        <v>100</v>
      </c>
      <c r="K163" s="654">
        <v>205</v>
      </c>
    </row>
    <row r="164" spans="1:11" ht="14.4" customHeight="1" x14ac:dyDescent="0.3">
      <c r="A164" s="649" t="s">
        <v>575</v>
      </c>
      <c r="B164" s="650" t="s">
        <v>576</v>
      </c>
      <c r="C164" s="651" t="s">
        <v>587</v>
      </c>
      <c r="D164" s="652" t="s">
        <v>1758</v>
      </c>
      <c r="E164" s="651" t="s">
        <v>4820</v>
      </c>
      <c r="F164" s="652" t="s">
        <v>4821</v>
      </c>
      <c r="G164" s="651" t="s">
        <v>3008</v>
      </c>
      <c r="H164" s="651" t="s">
        <v>3009</v>
      </c>
      <c r="I164" s="653">
        <v>2.87</v>
      </c>
      <c r="J164" s="653">
        <v>50</v>
      </c>
      <c r="K164" s="654">
        <v>143.5</v>
      </c>
    </row>
    <row r="165" spans="1:11" ht="14.4" customHeight="1" x14ac:dyDescent="0.3">
      <c r="A165" s="649" t="s">
        <v>575</v>
      </c>
      <c r="B165" s="650" t="s">
        <v>576</v>
      </c>
      <c r="C165" s="651" t="s">
        <v>587</v>
      </c>
      <c r="D165" s="652" t="s">
        <v>1758</v>
      </c>
      <c r="E165" s="651" t="s">
        <v>4820</v>
      </c>
      <c r="F165" s="652" t="s">
        <v>4821</v>
      </c>
      <c r="G165" s="651" t="s">
        <v>3010</v>
      </c>
      <c r="H165" s="651" t="s">
        <v>3011</v>
      </c>
      <c r="I165" s="653">
        <v>2.0766666666666667</v>
      </c>
      <c r="J165" s="653">
        <v>150</v>
      </c>
      <c r="K165" s="654">
        <v>311.5</v>
      </c>
    </row>
    <row r="166" spans="1:11" ht="14.4" customHeight="1" x14ac:dyDescent="0.3">
      <c r="A166" s="649" t="s">
        <v>575</v>
      </c>
      <c r="B166" s="650" t="s">
        <v>576</v>
      </c>
      <c r="C166" s="651" t="s">
        <v>587</v>
      </c>
      <c r="D166" s="652" t="s">
        <v>1758</v>
      </c>
      <c r="E166" s="651" t="s">
        <v>4820</v>
      </c>
      <c r="F166" s="652" t="s">
        <v>4821</v>
      </c>
      <c r="G166" s="651" t="s">
        <v>3159</v>
      </c>
      <c r="H166" s="651" t="s">
        <v>3160</v>
      </c>
      <c r="I166" s="653">
        <v>33.880000000000003</v>
      </c>
      <c r="J166" s="653">
        <v>1</v>
      </c>
      <c r="K166" s="654">
        <v>33.880000000000003</v>
      </c>
    </row>
    <row r="167" spans="1:11" ht="14.4" customHeight="1" x14ac:dyDescent="0.3">
      <c r="A167" s="649" t="s">
        <v>575</v>
      </c>
      <c r="B167" s="650" t="s">
        <v>576</v>
      </c>
      <c r="C167" s="651" t="s">
        <v>587</v>
      </c>
      <c r="D167" s="652" t="s">
        <v>1758</v>
      </c>
      <c r="E167" s="651" t="s">
        <v>4820</v>
      </c>
      <c r="F167" s="652" t="s">
        <v>4821</v>
      </c>
      <c r="G167" s="651" t="s">
        <v>3161</v>
      </c>
      <c r="H167" s="651" t="s">
        <v>3162</v>
      </c>
      <c r="I167" s="653">
        <v>2.9050000000000002</v>
      </c>
      <c r="J167" s="653">
        <v>200</v>
      </c>
      <c r="K167" s="654">
        <v>581</v>
      </c>
    </row>
    <row r="168" spans="1:11" ht="14.4" customHeight="1" x14ac:dyDescent="0.3">
      <c r="A168" s="649" t="s">
        <v>575</v>
      </c>
      <c r="B168" s="650" t="s">
        <v>576</v>
      </c>
      <c r="C168" s="651" t="s">
        <v>587</v>
      </c>
      <c r="D168" s="652" t="s">
        <v>1758</v>
      </c>
      <c r="E168" s="651" t="s">
        <v>4820</v>
      </c>
      <c r="F168" s="652" t="s">
        <v>4821</v>
      </c>
      <c r="G168" s="651" t="s">
        <v>3016</v>
      </c>
      <c r="H168" s="651" t="s">
        <v>3017</v>
      </c>
      <c r="I168" s="653">
        <v>5.13</v>
      </c>
      <c r="J168" s="653">
        <v>80</v>
      </c>
      <c r="K168" s="654">
        <v>410.4</v>
      </c>
    </row>
    <row r="169" spans="1:11" ht="14.4" customHeight="1" x14ac:dyDescent="0.3">
      <c r="A169" s="649" t="s">
        <v>575</v>
      </c>
      <c r="B169" s="650" t="s">
        <v>576</v>
      </c>
      <c r="C169" s="651" t="s">
        <v>587</v>
      </c>
      <c r="D169" s="652" t="s">
        <v>1758</v>
      </c>
      <c r="E169" s="651" t="s">
        <v>4820</v>
      </c>
      <c r="F169" s="652" t="s">
        <v>4821</v>
      </c>
      <c r="G169" s="651" t="s">
        <v>3024</v>
      </c>
      <c r="H169" s="651" t="s">
        <v>3025</v>
      </c>
      <c r="I169" s="653">
        <v>17.98</v>
      </c>
      <c r="J169" s="653">
        <v>80</v>
      </c>
      <c r="K169" s="654">
        <v>1438.4</v>
      </c>
    </row>
    <row r="170" spans="1:11" ht="14.4" customHeight="1" x14ac:dyDescent="0.3">
      <c r="A170" s="649" t="s">
        <v>575</v>
      </c>
      <c r="B170" s="650" t="s">
        <v>576</v>
      </c>
      <c r="C170" s="651" t="s">
        <v>587</v>
      </c>
      <c r="D170" s="652" t="s">
        <v>1758</v>
      </c>
      <c r="E170" s="651" t="s">
        <v>4820</v>
      </c>
      <c r="F170" s="652" t="s">
        <v>4821</v>
      </c>
      <c r="G170" s="651" t="s">
        <v>3163</v>
      </c>
      <c r="H170" s="651" t="s">
        <v>3164</v>
      </c>
      <c r="I170" s="653">
        <v>12.105</v>
      </c>
      <c r="J170" s="653">
        <v>100</v>
      </c>
      <c r="K170" s="654">
        <v>1210.5</v>
      </c>
    </row>
    <row r="171" spans="1:11" ht="14.4" customHeight="1" x14ac:dyDescent="0.3">
      <c r="A171" s="649" t="s">
        <v>575</v>
      </c>
      <c r="B171" s="650" t="s">
        <v>576</v>
      </c>
      <c r="C171" s="651" t="s">
        <v>587</v>
      </c>
      <c r="D171" s="652" t="s">
        <v>1758</v>
      </c>
      <c r="E171" s="651" t="s">
        <v>4820</v>
      </c>
      <c r="F171" s="652" t="s">
        <v>4821</v>
      </c>
      <c r="G171" s="651" t="s">
        <v>3028</v>
      </c>
      <c r="H171" s="651" t="s">
        <v>3029</v>
      </c>
      <c r="I171" s="653">
        <v>2.91</v>
      </c>
      <c r="J171" s="653">
        <v>50</v>
      </c>
      <c r="K171" s="654">
        <v>145.5</v>
      </c>
    </row>
    <row r="172" spans="1:11" ht="14.4" customHeight="1" x14ac:dyDescent="0.3">
      <c r="A172" s="649" t="s">
        <v>575</v>
      </c>
      <c r="B172" s="650" t="s">
        <v>576</v>
      </c>
      <c r="C172" s="651" t="s">
        <v>587</v>
      </c>
      <c r="D172" s="652" t="s">
        <v>1758</v>
      </c>
      <c r="E172" s="651" t="s">
        <v>4820</v>
      </c>
      <c r="F172" s="652" t="s">
        <v>4821</v>
      </c>
      <c r="G172" s="651" t="s">
        <v>3028</v>
      </c>
      <c r="H172" s="651" t="s">
        <v>3030</v>
      </c>
      <c r="I172" s="653">
        <v>2.94</v>
      </c>
      <c r="J172" s="653">
        <v>100</v>
      </c>
      <c r="K172" s="654">
        <v>294</v>
      </c>
    </row>
    <row r="173" spans="1:11" ht="14.4" customHeight="1" x14ac:dyDescent="0.3">
      <c r="A173" s="649" t="s">
        <v>575</v>
      </c>
      <c r="B173" s="650" t="s">
        <v>576</v>
      </c>
      <c r="C173" s="651" t="s">
        <v>587</v>
      </c>
      <c r="D173" s="652" t="s">
        <v>1758</v>
      </c>
      <c r="E173" s="651" t="s">
        <v>4820</v>
      </c>
      <c r="F173" s="652" t="s">
        <v>4821</v>
      </c>
      <c r="G173" s="651" t="s">
        <v>3043</v>
      </c>
      <c r="H173" s="651" t="s">
        <v>3044</v>
      </c>
      <c r="I173" s="653">
        <v>16.6675</v>
      </c>
      <c r="J173" s="653">
        <v>150</v>
      </c>
      <c r="K173" s="654">
        <v>2728.5</v>
      </c>
    </row>
    <row r="174" spans="1:11" ht="14.4" customHeight="1" x14ac:dyDescent="0.3">
      <c r="A174" s="649" t="s">
        <v>575</v>
      </c>
      <c r="B174" s="650" t="s">
        <v>576</v>
      </c>
      <c r="C174" s="651" t="s">
        <v>587</v>
      </c>
      <c r="D174" s="652" t="s">
        <v>1758</v>
      </c>
      <c r="E174" s="651" t="s">
        <v>4820</v>
      </c>
      <c r="F174" s="652" t="s">
        <v>4821</v>
      </c>
      <c r="G174" s="651" t="s">
        <v>3165</v>
      </c>
      <c r="H174" s="651" t="s">
        <v>3166</v>
      </c>
      <c r="I174" s="653">
        <v>0.47</v>
      </c>
      <c r="J174" s="653">
        <v>100</v>
      </c>
      <c r="K174" s="654">
        <v>47</v>
      </c>
    </row>
    <row r="175" spans="1:11" ht="14.4" customHeight="1" x14ac:dyDescent="0.3">
      <c r="A175" s="649" t="s">
        <v>575</v>
      </c>
      <c r="B175" s="650" t="s">
        <v>576</v>
      </c>
      <c r="C175" s="651" t="s">
        <v>587</v>
      </c>
      <c r="D175" s="652" t="s">
        <v>1758</v>
      </c>
      <c r="E175" s="651" t="s">
        <v>4820</v>
      </c>
      <c r="F175" s="652" t="s">
        <v>4821</v>
      </c>
      <c r="G175" s="651" t="s">
        <v>3053</v>
      </c>
      <c r="H175" s="651" t="s">
        <v>3054</v>
      </c>
      <c r="I175" s="653">
        <v>2.88</v>
      </c>
      <c r="J175" s="653">
        <v>50</v>
      </c>
      <c r="K175" s="654">
        <v>144</v>
      </c>
    </row>
    <row r="176" spans="1:11" ht="14.4" customHeight="1" x14ac:dyDescent="0.3">
      <c r="A176" s="649" t="s">
        <v>575</v>
      </c>
      <c r="B176" s="650" t="s">
        <v>576</v>
      </c>
      <c r="C176" s="651" t="s">
        <v>587</v>
      </c>
      <c r="D176" s="652" t="s">
        <v>1758</v>
      </c>
      <c r="E176" s="651" t="s">
        <v>4820</v>
      </c>
      <c r="F176" s="652" t="s">
        <v>4821</v>
      </c>
      <c r="G176" s="651" t="s">
        <v>3053</v>
      </c>
      <c r="H176" s="651" t="s">
        <v>3055</v>
      </c>
      <c r="I176" s="653">
        <v>2.915</v>
      </c>
      <c r="J176" s="653">
        <v>100</v>
      </c>
      <c r="K176" s="654">
        <v>291.5</v>
      </c>
    </row>
    <row r="177" spans="1:11" ht="14.4" customHeight="1" x14ac:dyDescent="0.3">
      <c r="A177" s="649" t="s">
        <v>575</v>
      </c>
      <c r="B177" s="650" t="s">
        <v>576</v>
      </c>
      <c r="C177" s="651" t="s">
        <v>587</v>
      </c>
      <c r="D177" s="652" t="s">
        <v>1758</v>
      </c>
      <c r="E177" s="651" t="s">
        <v>4820</v>
      </c>
      <c r="F177" s="652" t="s">
        <v>4821</v>
      </c>
      <c r="G177" s="651" t="s">
        <v>3167</v>
      </c>
      <c r="H177" s="651" t="s">
        <v>3168</v>
      </c>
      <c r="I177" s="653">
        <v>209.58499999999998</v>
      </c>
      <c r="J177" s="653">
        <v>10</v>
      </c>
      <c r="K177" s="654">
        <v>2095.5</v>
      </c>
    </row>
    <row r="178" spans="1:11" ht="14.4" customHeight="1" x14ac:dyDescent="0.3">
      <c r="A178" s="649" t="s">
        <v>575</v>
      </c>
      <c r="B178" s="650" t="s">
        <v>576</v>
      </c>
      <c r="C178" s="651" t="s">
        <v>587</v>
      </c>
      <c r="D178" s="652" t="s">
        <v>1758</v>
      </c>
      <c r="E178" s="651" t="s">
        <v>4820</v>
      </c>
      <c r="F178" s="652" t="s">
        <v>4821</v>
      </c>
      <c r="G178" s="651" t="s">
        <v>3058</v>
      </c>
      <c r="H178" s="651" t="s">
        <v>3059</v>
      </c>
      <c r="I178" s="653">
        <v>24.2</v>
      </c>
      <c r="J178" s="653">
        <v>20</v>
      </c>
      <c r="K178" s="654">
        <v>484</v>
      </c>
    </row>
    <row r="179" spans="1:11" ht="14.4" customHeight="1" x14ac:dyDescent="0.3">
      <c r="A179" s="649" t="s">
        <v>575</v>
      </c>
      <c r="B179" s="650" t="s">
        <v>576</v>
      </c>
      <c r="C179" s="651" t="s">
        <v>587</v>
      </c>
      <c r="D179" s="652" t="s">
        <v>1758</v>
      </c>
      <c r="E179" s="651" t="s">
        <v>4820</v>
      </c>
      <c r="F179" s="652" t="s">
        <v>4821</v>
      </c>
      <c r="G179" s="651" t="s">
        <v>3169</v>
      </c>
      <c r="H179" s="651" t="s">
        <v>3170</v>
      </c>
      <c r="I179" s="653">
        <v>1948.1</v>
      </c>
      <c r="J179" s="653">
        <v>1</v>
      </c>
      <c r="K179" s="654">
        <v>1948.1</v>
      </c>
    </row>
    <row r="180" spans="1:11" ht="14.4" customHeight="1" x14ac:dyDescent="0.3">
      <c r="A180" s="649" t="s">
        <v>575</v>
      </c>
      <c r="B180" s="650" t="s">
        <v>576</v>
      </c>
      <c r="C180" s="651" t="s">
        <v>587</v>
      </c>
      <c r="D180" s="652" t="s">
        <v>1758</v>
      </c>
      <c r="E180" s="651" t="s">
        <v>4830</v>
      </c>
      <c r="F180" s="652" t="s">
        <v>4831</v>
      </c>
      <c r="G180" s="651" t="s">
        <v>3171</v>
      </c>
      <c r="H180" s="651" t="s">
        <v>3172</v>
      </c>
      <c r="I180" s="653">
        <v>34.880000000000003</v>
      </c>
      <c r="J180" s="653">
        <v>36</v>
      </c>
      <c r="K180" s="654">
        <v>1255.6400000000001</v>
      </c>
    </row>
    <row r="181" spans="1:11" ht="14.4" customHeight="1" x14ac:dyDescent="0.3">
      <c r="A181" s="649" t="s">
        <v>575</v>
      </c>
      <c r="B181" s="650" t="s">
        <v>576</v>
      </c>
      <c r="C181" s="651" t="s">
        <v>587</v>
      </c>
      <c r="D181" s="652" t="s">
        <v>1758</v>
      </c>
      <c r="E181" s="651" t="s">
        <v>4830</v>
      </c>
      <c r="F181" s="652" t="s">
        <v>4831</v>
      </c>
      <c r="G181" s="651" t="s">
        <v>3173</v>
      </c>
      <c r="H181" s="651" t="s">
        <v>3174</v>
      </c>
      <c r="I181" s="653">
        <v>34.119999999999997</v>
      </c>
      <c r="J181" s="653">
        <v>108</v>
      </c>
      <c r="K181" s="654">
        <v>3685.0199999999995</v>
      </c>
    </row>
    <row r="182" spans="1:11" ht="14.4" customHeight="1" x14ac:dyDescent="0.3">
      <c r="A182" s="649" t="s">
        <v>575</v>
      </c>
      <c r="B182" s="650" t="s">
        <v>576</v>
      </c>
      <c r="C182" s="651" t="s">
        <v>587</v>
      </c>
      <c r="D182" s="652" t="s">
        <v>1758</v>
      </c>
      <c r="E182" s="651" t="s">
        <v>4830</v>
      </c>
      <c r="F182" s="652" t="s">
        <v>4831</v>
      </c>
      <c r="G182" s="651" t="s">
        <v>3175</v>
      </c>
      <c r="H182" s="651" t="s">
        <v>3176</v>
      </c>
      <c r="I182" s="653">
        <v>44.53</v>
      </c>
      <c r="J182" s="653">
        <v>36</v>
      </c>
      <c r="K182" s="654">
        <v>1603.01</v>
      </c>
    </row>
    <row r="183" spans="1:11" ht="14.4" customHeight="1" x14ac:dyDescent="0.3">
      <c r="A183" s="649" t="s">
        <v>575</v>
      </c>
      <c r="B183" s="650" t="s">
        <v>576</v>
      </c>
      <c r="C183" s="651" t="s">
        <v>587</v>
      </c>
      <c r="D183" s="652" t="s">
        <v>1758</v>
      </c>
      <c r="E183" s="651" t="s">
        <v>4824</v>
      </c>
      <c r="F183" s="652" t="s">
        <v>4825</v>
      </c>
      <c r="G183" s="651" t="s">
        <v>3177</v>
      </c>
      <c r="H183" s="651" t="s">
        <v>3178</v>
      </c>
      <c r="I183" s="653">
        <v>0.3</v>
      </c>
      <c r="J183" s="653">
        <v>300</v>
      </c>
      <c r="K183" s="654">
        <v>90</v>
      </c>
    </row>
    <row r="184" spans="1:11" ht="14.4" customHeight="1" x14ac:dyDescent="0.3">
      <c r="A184" s="649" t="s">
        <v>575</v>
      </c>
      <c r="B184" s="650" t="s">
        <v>576</v>
      </c>
      <c r="C184" s="651" t="s">
        <v>587</v>
      </c>
      <c r="D184" s="652" t="s">
        <v>1758</v>
      </c>
      <c r="E184" s="651" t="s">
        <v>4824</v>
      </c>
      <c r="F184" s="652" t="s">
        <v>4825</v>
      </c>
      <c r="G184" s="651" t="s">
        <v>3081</v>
      </c>
      <c r="H184" s="651" t="s">
        <v>3082</v>
      </c>
      <c r="I184" s="653">
        <v>0.30499999999999999</v>
      </c>
      <c r="J184" s="653">
        <v>400</v>
      </c>
      <c r="K184" s="654">
        <v>122</v>
      </c>
    </row>
    <row r="185" spans="1:11" ht="14.4" customHeight="1" x14ac:dyDescent="0.3">
      <c r="A185" s="649" t="s">
        <v>575</v>
      </c>
      <c r="B185" s="650" t="s">
        <v>576</v>
      </c>
      <c r="C185" s="651" t="s">
        <v>587</v>
      </c>
      <c r="D185" s="652" t="s">
        <v>1758</v>
      </c>
      <c r="E185" s="651" t="s">
        <v>4826</v>
      </c>
      <c r="F185" s="652" t="s">
        <v>4827</v>
      </c>
      <c r="G185" s="651" t="s">
        <v>3179</v>
      </c>
      <c r="H185" s="651" t="s">
        <v>3180</v>
      </c>
      <c r="I185" s="653">
        <v>1.21</v>
      </c>
      <c r="J185" s="653">
        <v>200</v>
      </c>
      <c r="K185" s="654">
        <v>242</v>
      </c>
    </row>
    <row r="186" spans="1:11" ht="14.4" customHeight="1" x14ac:dyDescent="0.3">
      <c r="A186" s="649" t="s">
        <v>575</v>
      </c>
      <c r="B186" s="650" t="s">
        <v>576</v>
      </c>
      <c r="C186" s="651" t="s">
        <v>587</v>
      </c>
      <c r="D186" s="652" t="s">
        <v>1758</v>
      </c>
      <c r="E186" s="651" t="s">
        <v>4826</v>
      </c>
      <c r="F186" s="652" t="s">
        <v>4827</v>
      </c>
      <c r="G186" s="651" t="s">
        <v>3181</v>
      </c>
      <c r="H186" s="651" t="s">
        <v>3182</v>
      </c>
      <c r="I186" s="653">
        <v>7.5</v>
      </c>
      <c r="J186" s="653">
        <v>50</v>
      </c>
      <c r="K186" s="654">
        <v>375</v>
      </c>
    </row>
    <row r="187" spans="1:11" ht="14.4" customHeight="1" x14ac:dyDescent="0.3">
      <c r="A187" s="649" t="s">
        <v>575</v>
      </c>
      <c r="B187" s="650" t="s">
        <v>576</v>
      </c>
      <c r="C187" s="651" t="s">
        <v>587</v>
      </c>
      <c r="D187" s="652" t="s">
        <v>1758</v>
      </c>
      <c r="E187" s="651" t="s">
        <v>4826</v>
      </c>
      <c r="F187" s="652" t="s">
        <v>4827</v>
      </c>
      <c r="G187" s="651" t="s">
        <v>3183</v>
      </c>
      <c r="H187" s="651" t="s">
        <v>3184</v>
      </c>
      <c r="I187" s="653">
        <v>11.01</v>
      </c>
      <c r="J187" s="653">
        <v>90</v>
      </c>
      <c r="K187" s="654">
        <v>990.9</v>
      </c>
    </row>
    <row r="188" spans="1:11" ht="14.4" customHeight="1" x14ac:dyDescent="0.3">
      <c r="A188" s="649" t="s">
        <v>575</v>
      </c>
      <c r="B188" s="650" t="s">
        <v>576</v>
      </c>
      <c r="C188" s="651" t="s">
        <v>587</v>
      </c>
      <c r="D188" s="652" t="s">
        <v>1758</v>
      </c>
      <c r="E188" s="651" t="s">
        <v>4826</v>
      </c>
      <c r="F188" s="652" t="s">
        <v>4827</v>
      </c>
      <c r="G188" s="651" t="s">
        <v>3185</v>
      </c>
      <c r="H188" s="651" t="s">
        <v>3186</v>
      </c>
      <c r="I188" s="653">
        <v>11.01</v>
      </c>
      <c r="J188" s="653">
        <v>80</v>
      </c>
      <c r="K188" s="654">
        <v>880.8</v>
      </c>
    </row>
    <row r="189" spans="1:11" ht="14.4" customHeight="1" x14ac:dyDescent="0.3">
      <c r="A189" s="649" t="s">
        <v>575</v>
      </c>
      <c r="B189" s="650" t="s">
        <v>576</v>
      </c>
      <c r="C189" s="651" t="s">
        <v>587</v>
      </c>
      <c r="D189" s="652" t="s">
        <v>1758</v>
      </c>
      <c r="E189" s="651" t="s">
        <v>4826</v>
      </c>
      <c r="F189" s="652" t="s">
        <v>4827</v>
      </c>
      <c r="G189" s="651" t="s">
        <v>3187</v>
      </c>
      <c r="H189" s="651" t="s">
        <v>3188</v>
      </c>
      <c r="I189" s="653">
        <v>11.013333333333334</v>
      </c>
      <c r="J189" s="653">
        <v>120</v>
      </c>
      <c r="K189" s="654">
        <v>1321.6</v>
      </c>
    </row>
    <row r="190" spans="1:11" ht="14.4" customHeight="1" x14ac:dyDescent="0.3">
      <c r="A190" s="649" t="s">
        <v>575</v>
      </c>
      <c r="B190" s="650" t="s">
        <v>576</v>
      </c>
      <c r="C190" s="651" t="s">
        <v>587</v>
      </c>
      <c r="D190" s="652" t="s">
        <v>1758</v>
      </c>
      <c r="E190" s="651" t="s">
        <v>4826</v>
      </c>
      <c r="F190" s="652" t="s">
        <v>4827</v>
      </c>
      <c r="G190" s="651" t="s">
        <v>3189</v>
      </c>
      <c r="H190" s="651" t="s">
        <v>3190</v>
      </c>
      <c r="I190" s="653">
        <v>11</v>
      </c>
      <c r="J190" s="653">
        <v>50</v>
      </c>
      <c r="K190" s="654">
        <v>550</v>
      </c>
    </row>
    <row r="191" spans="1:11" ht="14.4" customHeight="1" x14ac:dyDescent="0.3">
      <c r="A191" s="649" t="s">
        <v>575</v>
      </c>
      <c r="B191" s="650" t="s">
        <v>576</v>
      </c>
      <c r="C191" s="651" t="s">
        <v>587</v>
      </c>
      <c r="D191" s="652" t="s">
        <v>1758</v>
      </c>
      <c r="E191" s="651" t="s">
        <v>4826</v>
      </c>
      <c r="F191" s="652" t="s">
        <v>4827</v>
      </c>
      <c r="G191" s="651" t="s">
        <v>3191</v>
      </c>
      <c r="H191" s="651" t="s">
        <v>3192</v>
      </c>
      <c r="I191" s="653">
        <v>0.77</v>
      </c>
      <c r="J191" s="653">
        <v>2400</v>
      </c>
      <c r="K191" s="654">
        <v>1848</v>
      </c>
    </row>
    <row r="192" spans="1:11" ht="14.4" customHeight="1" x14ac:dyDescent="0.3">
      <c r="A192" s="649" t="s">
        <v>575</v>
      </c>
      <c r="B192" s="650" t="s">
        <v>576</v>
      </c>
      <c r="C192" s="651" t="s">
        <v>587</v>
      </c>
      <c r="D192" s="652" t="s">
        <v>1758</v>
      </c>
      <c r="E192" s="651" t="s">
        <v>4826</v>
      </c>
      <c r="F192" s="652" t="s">
        <v>4827</v>
      </c>
      <c r="G192" s="651" t="s">
        <v>3085</v>
      </c>
      <c r="H192" s="651" t="s">
        <v>3086</v>
      </c>
      <c r="I192" s="653">
        <v>0.77500000000000002</v>
      </c>
      <c r="J192" s="653">
        <v>1100</v>
      </c>
      <c r="K192" s="654">
        <v>853</v>
      </c>
    </row>
    <row r="193" spans="1:11" ht="14.4" customHeight="1" x14ac:dyDescent="0.3">
      <c r="A193" s="649" t="s">
        <v>575</v>
      </c>
      <c r="B193" s="650" t="s">
        <v>576</v>
      </c>
      <c r="C193" s="651" t="s">
        <v>587</v>
      </c>
      <c r="D193" s="652" t="s">
        <v>1758</v>
      </c>
      <c r="E193" s="651" t="s">
        <v>4826</v>
      </c>
      <c r="F193" s="652" t="s">
        <v>4827</v>
      </c>
      <c r="G193" s="651" t="s">
        <v>3193</v>
      </c>
      <c r="H193" s="651" t="s">
        <v>3194</v>
      </c>
      <c r="I193" s="653">
        <v>0.77666666666666673</v>
      </c>
      <c r="J193" s="653">
        <v>700</v>
      </c>
      <c r="K193" s="654">
        <v>544</v>
      </c>
    </row>
    <row r="194" spans="1:11" ht="14.4" customHeight="1" x14ac:dyDescent="0.3">
      <c r="A194" s="649" t="s">
        <v>575</v>
      </c>
      <c r="B194" s="650" t="s">
        <v>576</v>
      </c>
      <c r="C194" s="651" t="s">
        <v>587</v>
      </c>
      <c r="D194" s="652" t="s">
        <v>1758</v>
      </c>
      <c r="E194" s="651" t="s">
        <v>4826</v>
      </c>
      <c r="F194" s="652" t="s">
        <v>4827</v>
      </c>
      <c r="G194" s="651" t="s">
        <v>3087</v>
      </c>
      <c r="H194" s="651" t="s">
        <v>3088</v>
      </c>
      <c r="I194" s="653">
        <v>0.71</v>
      </c>
      <c r="J194" s="653">
        <v>1800</v>
      </c>
      <c r="K194" s="654">
        <v>1278</v>
      </c>
    </row>
    <row r="195" spans="1:11" ht="14.4" customHeight="1" x14ac:dyDescent="0.3">
      <c r="A195" s="649" t="s">
        <v>575</v>
      </c>
      <c r="B195" s="650" t="s">
        <v>576</v>
      </c>
      <c r="C195" s="651" t="s">
        <v>587</v>
      </c>
      <c r="D195" s="652" t="s">
        <v>1758</v>
      </c>
      <c r="E195" s="651" t="s">
        <v>4826</v>
      </c>
      <c r="F195" s="652" t="s">
        <v>4827</v>
      </c>
      <c r="G195" s="651" t="s">
        <v>3195</v>
      </c>
      <c r="H195" s="651" t="s">
        <v>3196</v>
      </c>
      <c r="I195" s="653">
        <v>0.71</v>
      </c>
      <c r="J195" s="653">
        <v>200</v>
      </c>
      <c r="K195" s="654">
        <v>142</v>
      </c>
    </row>
    <row r="196" spans="1:11" ht="14.4" customHeight="1" x14ac:dyDescent="0.3">
      <c r="A196" s="649" t="s">
        <v>575</v>
      </c>
      <c r="B196" s="650" t="s">
        <v>576</v>
      </c>
      <c r="C196" s="651" t="s">
        <v>587</v>
      </c>
      <c r="D196" s="652" t="s">
        <v>1758</v>
      </c>
      <c r="E196" s="651" t="s">
        <v>4826</v>
      </c>
      <c r="F196" s="652" t="s">
        <v>4827</v>
      </c>
      <c r="G196" s="651" t="s">
        <v>3197</v>
      </c>
      <c r="H196" s="651" t="s">
        <v>3198</v>
      </c>
      <c r="I196" s="653">
        <v>0.71</v>
      </c>
      <c r="J196" s="653">
        <v>1800</v>
      </c>
      <c r="K196" s="654">
        <v>1278</v>
      </c>
    </row>
    <row r="197" spans="1:11" ht="14.4" customHeight="1" x14ac:dyDescent="0.3">
      <c r="A197" s="649" t="s">
        <v>575</v>
      </c>
      <c r="B197" s="650" t="s">
        <v>576</v>
      </c>
      <c r="C197" s="651" t="s">
        <v>590</v>
      </c>
      <c r="D197" s="652" t="s">
        <v>1759</v>
      </c>
      <c r="E197" s="651" t="s">
        <v>4818</v>
      </c>
      <c r="F197" s="652" t="s">
        <v>4819</v>
      </c>
      <c r="G197" s="651" t="s">
        <v>2902</v>
      </c>
      <c r="H197" s="651" t="s">
        <v>2903</v>
      </c>
      <c r="I197" s="653">
        <v>2.4066666666666667</v>
      </c>
      <c r="J197" s="653">
        <v>160</v>
      </c>
      <c r="K197" s="654">
        <v>386.4</v>
      </c>
    </row>
    <row r="198" spans="1:11" ht="14.4" customHeight="1" x14ac:dyDescent="0.3">
      <c r="A198" s="649" t="s">
        <v>575</v>
      </c>
      <c r="B198" s="650" t="s">
        <v>576</v>
      </c>
      <c r="C198" s="651" t="s">
        <v>590</v>
      </c>
      <c r="D198" s="652" t="s">
        <v>1759</v>
      </c>
      <c r="E198" s="651" t="s">
        <v>4818</v>
      </c>
      <c r="F198" s="652" t="s">
        <v>4819</v>
      </c>
      <c r="G198" s="651" t="s">
        <v>2904</v>
      </c>
      <c r="H198" s="651" t="s">
        <v>2905</v>
      </c>
      <c r="I198" s="653">
        <v>3.1</v>
      </c>
      <c r="J198" s="653">
        <v>180</v>
      </c>
      <c r="K198" s="654">
        <v>558</v>
      </c>
    </row>
    <row r="199" spans="1:11" ht="14.4" customHeight="1" x14ac:dyDescent="0.3">
      <c r="A199" s="649" t="s">
        <v>575</v>
      </c>
      <c r="B199" s="650" t="s">
        <v>576</v>
      </c>
      <c r="C199" s="651" t="s">
        <v>590</v>
      </c>
      <c r="D199" s="652" t="s">
        <v>1759</v>
      </c>
      <c r="E199" s="651" t="s">
        <v>4818</v>
      </c>
      <c r="F199" s="652" t="s">
        <v>4819</v>
      </c>
      <c r="G199" s="651" t="s">
        <v>2906</v>
      </c>
      <c r="H199" s="651" t="s">
        <v>2907</v>
      </c>
      <c r="I199" s="653">
        <v>3.7866666666666666</v>
      </c>
      <c r="J199" s="653">
        <v>180</v>
      </c>
      <c r="K199" s="654">
        <v>681.2</v>
      </c>
    </row>
    <row r="200" spans="1:11" ht="14.4" customHeight="1" x14ac:dyDescent="0.3">
      <c r="A200" s="649" t="s">
        <v>575</v>
      </c>
      <c r="B200" s="650" t="s">
        <v>576</v>
      </c>
      <c r="C200" s="651" t="s">
        <v>590</v>
      </c>
      <c r="D200" s="652" t="s">
        <v>1759</v>
      </c>
      <c r="E200" s="651" t="s">
        <v>4818</v>
      </c>
      <c r="F200" s="652" t="s">
        <v>4819</v>
      </c>
      <c r="G200" s="651" t="s">
        <v>2908</v>
      </c>
      <c r="H200" s="651" t="s">
        <v>2909</v>
      </c>
      <c r="I200" s="653">
        <v>12.08</v>
      </c>
      <c r="J200" s="653">
        <v>200</v>
      </c>
      <c r="K200" s="654">
        <v>2416</v>
      </c>
    </row>
    <row r="201" spans="1:11" ht="14.4" customHeight="1" x14ac:dyDescent="0.3">
      <c r="A201" s="649" t="s">
        <v>575</v>
      </c>
      <c r="B201" s="650" t="s">
        <v>576</v>
      </c>
      <c r="C201" s="651" t="s">
        <v>590</v>
      </c>
      <c r="D201" s="652" t="s">
        <v>1759</v>
      </c>
      <c r="E201" s="651" t="s">
        <v>4818</v>
      </c>
      <c r="F201" s="652" t="s">
        <v>4819</v>
      </c>
      <c r="G201" s="651" t="s">
        <v>2912</v>
      </c>
      <c r="H201" s="651" t="s">
        <v>2913</v>
      </c>
      <c r="I201" s="653">
        <v>7.59</v>
      </c>
      <c r="J201" s="653">
        <v>10</v>
      </c>
      <c r="K201" s="654">
        <v>75.900000000000006</v>
      </c>
    </row>
    <row r="202" spans="1:11" ht="14.4" customHeight="1" x14ac:dyDescent="0.3">
      <c r="A202" s="649" t="s">
        <v>575</v>
      </c>
      <c r="B202" s="650" t="s">
        <v>576</v>
      </c>
      <c r="C202" s="651" t="s">
        <v>590</v>
      </c>
      <c r="D202" s="652" t="s">
        <v>1759</v>
      </c>
      <c r="E202" s="651" t="s">
        <v>4818</v>
      </c>
      <c r="F202" s="652" t="s">
        <v>4819</v>
      </c>
      <c r="G202" s="651" t="s">
        <v>2914</v>
      </c>
      <c r="H202" s="651" t="s">
        <v>2915</v>
      </c>
      <c r="I202" s="653">
        <v>27.594999999999999</v>
      </c>
      <c r="J202" s="653">
        <v>90</v>
      </c>
      <c r="K202" s="654">
        <v>2483.5500000000002</v>
      </c>
    </row>
    <row r="203" spans="1:11" ht="14.4" customHeight="1" x14ac:dyDescent="0.3">
      <c r="A203" s="649" t="s">
        <v>575</v>
      </c>
      <c r="B203" s="650" t="s">
        <v>576</v>
      </c>
      <c r="C203" s="651" t="s">
        <v>590</v>
      </c>
      <c r="D203" s="652" t="s">
        <v>1759</v>
      </c>
      <c r="E203" s="651" t="s">
        <v>4818</v>
      </c>
      <c r="F203" s="652" t="s">
        <v>4819</v>
      </c>
      <c r="G203" s="651" t="s">
        <v>3199</v>
      </c>
      <c r="H203" s="651" t="s">
        <v>3200</v>
      </c>
      <c r="I203" s="653">
        <v>12.37</v>
      </c>
      <c r="J203" s="653">
        <v>4</v>
      </c>
      <c r="K203" s="654">
        <v>49.48</v>
      </c>
    </row>
    <row r="204" spans="1:11" ht="14.4" customHeight="1" x14ac:dyDescent="0.3">
      <c r="A204" s="649" t="s">
        <v>575</v>
      </c>
      <c r="B204" s="650" t="s">
        <v>576</v>
      </c>
      <c r="C204" s="651" t="s">
        <v>590</v>
      </c>
      <c r="D204" s="652" t="s">
        <v>1759</v>
      </c>
      <c r="E204" s="651" t="s">
        <v>4818</v>
      </c>
      <c r="F204" s="652" t="s">
        <v>4819</v>
      </c>
      <c r="G204" s="651" t="s">
        <v>3201</v>
      </c>
      <c r="H204" s="651" t="s">
        <v>3202</v>
      </c>
      <c r="I204" s="653">
        <v>3.91</v>
      </c>
      <c r="J204" s="653">
        <v>100</v>
      </c>
      <c r="K204" s="654">
        <v>391</v>
      </c>
    </row>
    <row r="205" spans="1:11" ht="14.4" customHeight="1" x14ac:dyDescent="0.3">
      <c r="A205" s="649" t="s">
        <v>575</v>
      </c>
      <c r="B205" s="650" t="s">
        <v>576</v>
      </c>
      <c r="C205" s="651" t="s">
        <v>590</v>
      </c>
      <c r="D205" s="652" t="s">
        <v>1759</v>
      </c>
      <c r="E205" s="651" t="s">
        <v>4818</v>
      </c>
      <c r="F205" s="652" t="s">
        <v>4819</v>
      </c>
      <c r="G205" s="651" t="s">
        <v>3203</v>
      </c>
      <c r="H205" s="651" t="s">
        <v>3204</v>
      </c>
      <c r="I205" s="653">
        <v>233.8</v>
      </c>
      <c r="J205" s="653">
        <v>5</v>
      </c>
      <c r="K205" s="654">
        <v>1168.98</v>
      </c>
    </row>
    <row r="206" spans="1:11" ht="14.4" customHeight="1" x14ac:dyDescent="0.3">
      <c r="A206" s="649" t="s">
        <v>575</v>
      </c>
      <c r="B206" s="650" t="s">
        <v>576</v>
      </c>
      <c r="C206" s="651" t="s">
        <v>590</v>
      </c>
      <c r="D206" s="652" t="s">
        <v>1759</v>
      </c>
      <c r="E206" s="651" t="s">
        <v>4818</v>
      </c>
      <c r="F206" s="652" t="s">
        <v>4819</v>
      </c>
      <c r="G206" s="651" t="s">
        <v>3205</v>
      </c>
      <c r="H206" s="651" t="s">
        <v>3206</v>
      </c>
      <c r="I206" s="653">
        <v>25.56</v>
      </c>
      <c r="J206" s="653">
        <v>24</v>
      </c>
      <c r="K206" s="654">
        <v>613.44000000000005</v>
      </c>
    </row>
    <row r="207" spans="1:11" ht="14.4" customHeight="1" x14ac:dyDescent="0.3">
      <c r="A207" s="649" t="s">
        <v>575</v>
      </c>
      <c r="B207" s="650" t="s">
        <v>576</v>
      </c>
      <c r="C207" s="651" t="s">
        <v>590</v>
      </c>
      <c r="D207" s="652" t="s">
        <v>1759</v>
      </c>
      <c r="E207" s="651" t="s">
        <v>4818</v>
      </c>
      <c r="F207" s="652" t="s">
        <v>4819</v>
      </c>
      <c r="G207" s="651" t="s">
        <v>2922</v>
      </c>
      <c r="H207" s="651" t="s">
        <v>2923</v>
      </c>
      <c r="I207" s="653">
        <v>22.15</v>
      </c>
      <c r="J207" s="653">
        <v>130</v>
      </c>
      <c r="K207" s="654">
        <v>2879.5</v>
      </c>
    </row>
    <row r="208" spans="1:11" ht="14.4" customHeight="1" x14ac:dyDescent="0.3">
      <c r="A208" s="649" t="s">
        <v>575</v>
      </c>
      <c r="B208" s="650" t="s">
        <v>576</v>
      </c>
      <c r="C208" s="651" t="s">
        <v>590</v>
      </c>
      <c r="D208" s="652" t="s">
        <v>1759</v>
      </c>
      <c r="E208" s="651" t="s">
        <v>4818</v>
      </c>
      <c r="F208" s="652" t="s">
        <v>4819</v>
      </c>
      <c r="G208" s="651" t="s">
        <v>3103</v>
      </c>
      <c r="H208" s="651" t="s">
        <v>3104</v>
      </c>
      <c r="I208" s="653">
        <v>1.2066666666666668</v>
      </c>
      <c r="J208" s="653">
        <v>4500</v>
      </c>
      <c r="K208" s="654">
        <v>5385</v>
      </c>
    </row>
    <row r="209" spans="1:11" ht="14.4" customHeight="1" x14ac:dyDescent="0.3">
      <c r="A209" s="649" t="s">
        <v>575</v>
      </c>
      <c r="B209" s="650" t="s">
        <v>576</v>
      </c>
      <c r="C209" s="651" t="s">
        <v>590</v>
      </c>
      <c r="D209" s="652" t="s">
        <v>1759</v>
      </c>
      <c r="E209" s="651" t="s">
        <v>4818</v>
      </c>
      <c r="F209" s="652" t="s">
        <v>4819</v>
      </c>
      <c r="G209" s="651" t="s">
        <v>3207</v>
      </c>
      <c r="H209" s="651" t="s">
        <v>3208</v>
      </c>
      <c r="I209" s="653">
        <v>12.42</v>
      </c>
      <c r="J209" s="653">
        <v>70</v>
      </c>
      <c r="K209" s="654">
        <v>869.4</v>
      </c>
    </row>
    <row r="210" spans="1:11" ht="14.4" customHeight="1" x14ac:dyDescent="0.3">
      <c r="A210" s="649" t="s">
        <v>575</v>
      </c>
      <c r="B210" s="650" t="s">
        <v>576</v>
      </c>
      <c r="C210" s="651" t="s">
        <v>590</v>
      </c>
      <c r="D210" s="652" t="s">
        <v>1759</v>
      </c>
      <c r="E210" s="651" t="s">
        <v>4818</v>
      </c>
      <c r="F210" s="652" t="s">
        <v>4819</v>
      </c>
      <c r="G210" s="651" t="s">
        <v>2926</v>
      </c>
      <c r="H210" s="651" t="s">
        <v>2927</v>
      </c>
      <c r="I210" s="653">
        <v>1.38</v>
      </c>
      <c r="J210" s="653">
        <v>300</v>
      </c>
      <c r="K210" s="654">
        <v>414</v>
      </c>
    </row>
    <row r="211" spans="1:11" ht="14.4" customHeight="1" x14ac:dyDescent="0.3">
      <c r="A211" s="649" t="s">
        <v>575</v>
      </c>
      <c r="B211" s="650" t="s">
        <v>576</v>
      </c>
      <c r="C211" s="651" t="s">
        <v>590</v>
      </c>
      <c r="D211" s="652" t="s">
        <v>1759</v>
      </c>
      <c r="E211" s="651" t="s">
        <v>4818</v>
      </c>
      <c r="F211" s="652" t="s">
        <v>4819</v>
      </c>
      <c r="G211" s="651" t="s">
        <v>2928</v>
      </c>
      <c r="H211" s="651" t="s">
        <v>2929</v>
      </c>
      <c r="I211" s="653">
        <v>39.1</v>
      </c>
      <c r="J211" s="653">
        <v>40</v>
      </c>
      <c r="K211" s="654">
        <v>1564.0700000000002</v>
      </c>
    </row>
    <row r="212" spans="1:11" ht="14.4" customHeight="1" x14ac:dyDescent="0.3">
      <c r="A212" s="649" t="s">
        <v>575</v>
      </c>
      <c r="B212" s="650" t="s">
        <v>576</v>
      </c>
      <c r="C212" s="651" t="s">
        <v>590</v>
      </c>
      <c r="D212" s="652" t="s">
        <v>1759</v>
      </c>
      <c r="E212" s="651" t="s">
        <v>4818</v>
      </c>
      <c r="F212" s="652" t="s">
        <v>4819</v>
      </c>
      <c r="G212" s="651" t="s">
        <v>2934</v>
      </c>
      <c r="H212" s="651" t="s">
        <v>2935</v>
      </c>
      <c r="I212" s="653">
        <v>8.58</v>
      </c>
      <c r="J212" s="653">
        <v>96</v>
      </c>
      <c r="K212" s="654">
        <v>823.68</v>
      </c>
    </row>
    <row r="213" spans="1:11" ht="14.4" customHeight="1" x14ac:dyDescent="0.3">
      <c r="A213" s="649" t="s">
        <v>575</v>
      </c>
      <c r="B213" s="650" t="s">
        <v>576</v>
      </c>
      <c r="C213" s="651" t="s">
        <v>590</v>
      </c>
      <c r="D213" s="652" t="s">
        <v>1759</v>
      </c>
      <c r="E213" s="651" t="s">
        <v>4818</v>
      </c>
      <c r="F213" s="652" t="s">
        <v>4819</v>
      </c>
      <c r="G213" s="651" t="s">
        <v>2936</v>
      </c>
      <c r="H213" s="651" t="s">
        <v>2937</v>
      </c>
      <c r="I213" s="653">
        <v>28.150000000000002</v>
      </c>
      <c r="J213" s="653">
        <v>12</v>
      </c>
      <c r="K213" s="654">
        <v>337.8</v>
      </c>
    </row>
    <row r="214" spans="1:11" ht="14.4" customHeight="1" x14ac:dyDescent="0.3">
      <c r="A214" s="649" t="s">
        <v>575</v>
      </c>
      <c r="B214" s="650" t="s">
        <v>576</v>
      </c>
      <c r="C214" s="651" t="s">
        <v>590</v>
      </c>
      <c r="D214" s="652" t="s">
        <v>1759</v>
      </c>
      <c r="E214" s="651" t="s">
        <v>4818</v>
      </c>
      <c r="F214" s="652" t="s">
        <v>4819</v>
      </c>
      <c r="G214" s="651" t="s">
        <v>3209</v>
      </c>
      <c r="H214" s="651" t="s">
        <v>3210</v>
      </c>
      <c r="I214" s="653">
        <v>46.02</v>
      </c>
      <c r="J214" s="653">
        <v>1</v>
      </c>
      <c r="K214" s="654">
        <v>46.02</v>
      </c>
    </row>
    <row r="215" spans="1:11" ht="14.4" customHeight="1" x14ac:dyDescent="0.3">
      <c r="A215" s="649" t="s">
        <v>575</v>
      </c>
      <c r="B215" s="650" t="s">
        <v>576</v>
      </c>
      <c r="C215" s="651" t="s">
        <v>590</v>
      </c>
      <c r="D215" s="652" t="s">
        <v>1759</v>
      </c>
      <c r="E215" s="651" t="s">
        <v>4818</v>
      </c>
      <c r="F215" s="652" t="s">
        <v>4819</v>
      </c>
      <c r="G215" s="651" t="s">
        <v>2942</v>
      </c>
      <c r="H215" s="651" t="s">
        <v>2943</v>
      </c>
      <c r="I215" s="653">
        <v>98.38</v>
      </c>
      <c r="J215" s="653">
        <v>2</v>
      </c>
      <c r="K215" s="654">
        <v>196.76</v>
      </c>
    </row>
    <row r="216" spans="1:11" ht="14.4" customHeight="1" x14ac:dyDescent="0.3">
      <c r="A216" s="649" t="s">
        <v>575</v>
      </c>
      <c r="B216" s="650" t="s">
        <v>576</v>
      </c>
      <c r="C216" s="651" t="s">
        <v>590</v>
      </c>
      <c r="D216" s="652" t="s">
        <v>1759</v>
      </c>
      <c r="E216" s="651" t="s">
        <v>4818</v>
      </c>
      <c r="F216" s="652" t="s">
        <v>4819</v>
      </c>
      <c r="G216" s="651" t="s">
        <v>3111</v>
      </c>
      <c r="H216" s="651" t="s">
        <v>3112</v>
      </c>
      <c r="I216" s="653">
        <v>0.92666666666666675</v>
      </c>
      <c r="J216" s="653">
        <v>1500</v>
      </c>
      <c r="K216" s="654">
        <v>1390</v>
      </c>
    </row>
    <row r="217" spans="1:11" ht="14.4" customHeight="1" x14ac:dyDescent="0.3">
      <c r="A217" s="649" t="s">
        <v>575</v>
      </c>
      <c r="B217" s="650" t="s">
        <v>576</v>
      </c>
      <c r="C217" s="651" t="s">
        <v>590</v>
      </c>
      <c r="D217" s="652" t="s">
        <v>1759</v>
      </c>
      <c r="E217" s="651" t="s">
        <v>4818</v>
      </c>
      <c r="F217" s="652" t="s">
        <v>4819</v>
      </c>
      <c r="G217" s="651" t="s">
        <v>3211</v>
      </c>
      <c r="H217" s="651" t="s">
        <v>3212</v>
      </c>
      <c r="I217" s="653">
        <v>1.59</v>
      </c>
      <c r="J217" s="653">
        <v>300</v>
      </c>
      <c r="K217" s="654">
        <v>477.25</v>
      </c>
    </row>
    <row r="218" spans="1:11" ht="14.4" customHeight="1" x14ac:dyDescent="0.3">
      <c r="A218" s="649" t="s">
        <v>575</v>
      </c>
      <c r="B218" s="650" t="s">
        <v>576</v>
      </c>
      <c r="C218" s="651" t="s">
        <v>590</v>
      </c>
      <c r="D218" s="652" t="s">
        <v>1759</v>
      </c>
      <c r="E218" s="651" t="s">
        <v>4818</v>
      </c>
      <c r="F218" s="652" t="s">
        <v>4819</v>
      </c>
      <c r="G218" s="651" t="s">
        <v>2944</v>
      </c>
      <c r="H218" s="651" t="s">
        <v>2945</v>
      </c>
      <c r="I218" s="653">
        <v>0.85</v>
      </c>
      <c r="J218" s="653">
        <v>300</v>
      </c>
      <c r="K218" s="654">
        <v>255</v>
      </c>
    </row>
    <row r="219" spans="1:11" ht="14.4" customHeight="1" x14ac:dyDescent="0.3">
      <c r="A219" s="649" t="s">
        <v>575</v>
      </c>
      <c r="B219" s="650" t="s">
        <v>576</v>
      </c>
      <c r="C219" s="651" t="s">
        <v>590</v>
      </c>
      <c r="D219" s="652" t="s">
        <v>1759</v>
      </c>
      <c r="E219" s="651" t="s">
        <v>4818</v>
      </c>
      <c r="F219" s="652" t="s">
        <v>4819</v>
      </c>
      <c r="G219" s="651" t="s">
        <v>2946</v>
      </c>
      <c r="H219" s="651" t="s">
        <v>2947</v>
      </c>
      <c r="I219" s="653">
        <v>1.5150000000000001</v>
      </c>
      <c r="J219" s="653">
        <v>200</v>
      </c>
      <c r="K219" s="654">
        <v>303</v>
      </c>
    </row>
    <row r="220" spans="1:11" ht="14.4" customHeight="1" x14ac:dyDescent="0.3">
      <c r="A220" s="649" t="s">
        <v>575</v>
      </c>
      <c r="B220" s="650" t="s">
        <v>576</v>
      </c>
      <c r="C220" s="651" t="s">
        <v>590</v>
      </c>
      <c r="D220" s="652" t="s">
        <v>1759</v>
      </c>
      <c r="E220" s="651" t="s">
        <v>4818</v>
      </c>
      <c r="F220" s="652" t="s">
        <v>4819</v>
      </c>
      <c r="G220" s="651" t="s">
        <v>3115</v>
      </c>
      <c r="H220" s="651" t="s">
        <v>3116</v>
      </c>
      <c r="I220" s="653">
        <v>2.0699999999999998</v>
      </c>
      <c r="J220" s="653">
        <v>100</v>
      </c>
      <c r="K220" s="654">
        <v>207</v>
      </c>
    </row>
    <row r="221" spans="1:11" ht="14.4" customHeight="1" x14ac:dyDescent="0.3">
      <c r="A221" s="649" t="s">
        <v>575</v>
      </c>
      <c r="B221" s="650" t="s">
        <v>576</v>
      </c>
      <c r="C221" s="651" t="s">
        <v>590</v>
      </c>
      <c r="D221" s="652" t="s">
        <v>1759</v>
      </c>
      <c r="E221" s="651" t="s">
        <v>4818</v>
      </c>
      <c r="F221" s="652" t="s">
        <v>4819</v>
      </c>
      <c r="G221" s="651" t="s">
        <v>3213</v>
      </c>
      <c r="H221" s="651" t="s">
        <v>3214</v>
      </c>
      <c r="I221" s="653">
        <v>5.87</v>
      </c>
      <c r="J221" s="653">
        <v>50</v>
      </c>
      <c r="K221" s="654">
        <v>293.5</v>
      </c>
    </row>
    <row r="222" spans="1:11" ht="14.4" customHeight="1" x14ac:dyDescent="0.3">
      <c r="A222" s="649" t="s">
        <v>575</v>
      </c>
      <c r="B222" s="650" t="s">
        <v>576</v>
      </c>
      <c r="C222" s="651" t="s">
        <v>590</v>
      </c>
      <c r="D222" s="652" t="s">
        <v>1759</v>
      </c>
      <c r="E222" s="651" t="s">
        <v>4818</v>
      </c>
      <c r="F222" s="652" t="s">
        <v>4819</v>
      </c>
      <c r="G222" s="651" t="s">
        <v>2950</v>
      </c>
      <c r="H222" s="651" t="s">
        <v>2951</v>
      </c>
      <c r="I222" s="653">
        <v>991.54750000000001</v>
      </c>
      <c r="J222" s="653">
        <v>17</v>
      </c>
      <c r="K222" s="654">
        <v>16856.599999999999</v>
      </c>
    </row>
    <row r="223" spans="1:11" ht="14.4" customHeight="1" x14ac:dyDescent="0.3">
      <c r="A223" s="649" t="s">
        <v>575</v>
      </c>
      <c r="B223" s="650" t="s">
        <v>576</v>
      </c>
      <c r="C223" s="651" t="s">
        <v>590</v>
      </c>
      <c r="D223" s="652" t="s">
        <v>1759</v>
      </c>
      <c r="E223" s="651" t="s">
        <v>4818</v>
      </c>
      <c r="F223" s="652" t="s">
        <v>4819</v>
      </c>
      <c r="G223" s="651" t="s">
        <v>2952</v>
      </c>
      <c r="H223" s="651" t="s">
        <v>2953</v>
      </c>
      <c r="I223" s="653">
        <v>1253.3050000000001</v>
      </c>
      <c r="J223" s="653">
        <v>15</v>
      </c>
      <c r="K223" s="654">
        <v>18799.57</v>
      </c>
    </row>
    <row r="224" spans="1:11" ht="14.4" customHeight="1" x14ac:dyDescent="0.3">
      <c r="A224" s="649" t="s">
        <v>575</v>
      </c>
      <c r="B224" s="650" t="s">
        <v>576</v>
      </c>
      <c r="C224" s="651" t="s">
        <v>590</v>
      </c>
      <c r="D224" s="652" t="s">
        <v>1759</v>
      </c>
      <c r="E224" s="651" t="s">
        <v>4818</v>
      </c>
      <c r="F224" s="652" t="s">
        <v>4819</v>
      </c>
      <c r="G224" s="651" t="s">
        <v>2954</v>
      </c>
      <c r="H224" s="651" t="s">
        <v>2955</v>
      </c>
      <c r="I224" s="653">
        <v>879.38</v>
      </c>
      <c r="J224" s="653">
        <v>4</v>
      </c>
      <c r="K224" s="654">
        <v>3517.51</v>
      </c>
    </row>
    <row r="225" spans="1:11" ht="14.4" customHeight="1" x14ac:dyDescent="0.3">
      <c r="A225" s="649" t="s">
        <v>575</v>
      </c>
      <c r="B225" s="650" t="s">
        <v>576</v>
      </c>
      <c r="C225" s="651" t="s">
        <v>590</v>
      </c>
      <c r="D225" s="652" t="s">
        <v>1759</v>
      </c>
      <c r="E225" s="651" t="s">
        <v>4818</v>
      </c>
      <c r="F225" s="652" t="s">
        <v>4819</v>
      </c>
      <c r="G225" s="651" t="s">
        <v>3215</v>
      </c>
      <c r="H225" s="651" t="s">
        <v>3216</v>
      </c>
      <c r="I225" s="653">
        <v>8.6199999999999992</v>
      </c>
      <c r="J225" s="653">
        <v>100</v>
      </c>
      <c r="K225" s="654">
        <v>862</v>
      </c>
    </row>
    <row r="226" spans="1:11" ht="14.4" customHeight="1" x14ac:dyDescent="0.3">
      <c r="A226" s="649" t="s">
        <v>575</v>
      </c>
      <c r="B226" s="650" t="s">
        <v>576</v>
      </c>
      <c r="C226" s="651" t="s">
        <v>590</v>
      </c>
      <c r="D226" s="652" t="s">
        <v>1759</v>
      </c>
      <c r="E226" s="651" t="s">
        <v>4818</v>
      </c>
      <c r="F226" s="652" t="s">
        <v>4819</v>
      </c>
      <c r="G226" s="651" t="s">
        <v>3217</v>
      </c>
      <c r="H226" s="651" t="s">
        <v>3218</v>
      </c>
      <c r="I226" s="653">
        <v>1.1599999999999999</v>
      </c>
      <c r="J226" s="653">
        <v>500</v>
      </c>
      <c r="K226" s="654">
        <v>578.25</v>
      </c>
    </row>
    <row r="227" spans="1:11" ht="14.4" customHeight="1" x14ac:dyDescent="0.3">
      <c r="A227" s="649" t="s">
        <v>575</v>
      </c>
      <c r="B227" s="650" t="s">
        <v>576</v>
      </c>
      <c r="C227" s="651" t="s">
        <v>590</v>
      </c>
      <c r="D227" s="652" t="s">
        <v>1759</v>
      </c>
      <c r="E227" s="651" t="s">
        <v>4818</v>
      </c>
      <c r="F227" s="652" t="s">
        <v>4819</v>
      </c>
      <c r="G227" s="651" t="s">
        <v>2976</v>
      </c>
      <c r="H227" s="651" t="s">
        <v>2977</v>
      </c>
      <c r="I227" s="653">
        <v>1490.2649999999999</v>
      </c>
      <c r="J227" s="653">
        <v>5</v>
      </c>
      <c r="K227" s="654">
        <v>7451.4</v>
      </c>
    </row>
    <row r="228" spans="1:11" ht="14.4" customHeight="1" x14ac:dyDescent="0.3">
      <c r="A228" s="649" t="s">
        <v>575</v>
      </c>
      <c r="B228" s="650" t="s">
        <v>576</v>
      </c>
      <c r="C228" s="651" t="s">
        <v>590</v>
      </c>
      <c r="D228" s="652" t="s">
        <v>1759</v>
      </c>
      <c r="E228" s="651" t="s">
        <v>4820</v>
      </c>
      <c r="F228" s="652" t="s">
        <v>4821</v>
      </c>
      <c r="G228" s="651" t="s">
        <v>3219</v>
      </c>
      <c r="H228" s="651" t="s">
        <v>3220</v>
      </c>
      <c r="I228" s="653">
        <v>260.02999999999997</v>
      </c>
      <c r="J228" s="653">
        <v>10</v>
      </c>
      <c r="K228" s="654">
        <v>2600.3000000000002</v>
      </c>
    </row>
    <row r="229" spans="1:11" ht="14.4" customHeight="1" x14ac:dyDescent="0.3">
      <c r="A229" s="649" t="s">
        <v>575</v>
      </c>
      <c r="B229" s="650" t="s">
        <v>576</v>
      </c>
      <c r="C229" s="651" t="s">
        <v>590</v>
      </c>
      <c r="D229" s="652" t="s">
        <v>1759</v>
      </c>
      <c r="E229" s="651" t="s">
        <v>4820</v>
      </c>
      <c r="F229" s="652" t="s">
        <v>4821</v>
      </c>
      <c r="G229" s="651" t="s">
        <v>3221</v>
      </c>
      <c r="H229" s="651" t="s">
        <v>3222</v>
      </c>
      <c r="I229" s="653">
        <v>58.36999999999999</v>
      </c>
      <c r="J229" s="653">
        <v>60</v>
      </c>
      <c r="K229" s="654">
        <v>3502.2</v>
      </c>
    </row>
    <row r="230" spans="1:11" ht="14.4" customHeight="1" x14ac:dyDescent="0.3">
      <c r="A230" s="649" t="s">
        <v>575</v>
      </c>
      <c r="B230" s="650" t="s">
        <v>576</v>
      </c>
      <c r="C230" s="651" t="s">
        <v>590</v>
      </c>
      <c r="D230" s="652" t="s">
        <v>1759</v>
      </c>
      <c r="E230" s="651" t="s">
        <v>4820</v>
      </c>
      <c r="F230" s="652" t="s">
        <v>4821</v>
      </c>
      <c r="G230" s="651" t="s">
        <v>3223</v>
      </c>
      <c r="H230" s="651" t="s">
        <v>3224</v>
      </c>
      <c r="I230" s="653">
        <v>37.51</v>
      </c>
      <c r="J230" s="653">
        <v>90</v>
      </c>
      <c r="K230" s="654">
        <v>3375.9</v>
      </c>
    </row>
    <row r="231" spans="1:11" ht="14.4" customHeight="1" x14ac:dyDescent="0.3">
      <c r="A231" s="649" t="s">
        <v>575</v>
      </c>
      <c r="B231" s="650" t="s">
        <v>576</v>
      </c>
      <c r="C231" s="651" t="s">
        <v>590</v>
      </c>
      <c r="D231" s="652" t="s">
        <v>1759</v>
      </c>
      <c r="E231" s="651" t="s">
        <v>4820</v>
      </c>
      <c r="F231" s="652" t="s">
        <v>4821</v>
      </c>
      <c r="G231" s="651" t="s">
        <v>2978</v>
      </c>
      <c r="H231" s="651" t="s">
        <v>2979</v>
      </c>
      <c r="I231" s="653">
        <v>2.89</v>
      </c>
      <c r="J231" s="653">
        <v>20</v>
      </c>
      <c r="K231" s="654">
        <v>57.8</v>
      </c>
    </row>
    <row r="232" spans="1:11" ht="14.4" customHeight="1" x14ac:dyDescent="0.3">
      <c r="A232" s="649" t="s">
        <v>575</v>
      </c>
      <c r="B232" s="650" t="s">
        <v>576</v>
      </c>
      <c r="C232" s="651" t="s">
        <v>590</v>
      </c>
      <c r="D232" s="652" t="s">
        <v>1759</v>
      </c>
      <c r="E232" s="651" t="s">
        <v>4820</v>
      </c>
      <c r="F232" s="652" t="s">
        <v>4821</v>
      </c>
      <c r="G232" s="651" t="s">
        <v>2980</v>
      </c>
      <c r="H232" s="651" t="s">
        <v>2981</v>
      </c>
      <c r="I232" s="653">
        <v>11.146666666666667</v>
      </c>
      <c r="J232" s="653">
        <v>200</v>
      </c>
      <c r="K232" s="654">
        <v>2229.5</v>
      </c>
    </row>
    <row r="233" spans="1:11" ht="14.4" customHeight="1" x14ac:dyDescent="0.3">
      <c r="A233" s="649" t="s">
        <v>575</v>
      </c>
      <c r="B233" s="650" t="s">
        <v>576</v>
      </c>
      <c r="C233" s="651" t="s">
        <v>590</v>
      </c>
      <c r="D233" s="652" t="s">
        <v>1759</v>
      </c>
      <c r="E233" s="651" t="s">
        <v>4820</v>
      </c>
      <c r="F233" s="652" t="s">
        <v>4821</v>
      </c>
      <c r="G233" s="651" t="s">
        <v>3225</v>
      </c>
      <c r="H233" s="651" t="s">
        <v>3226</v>
      </c>
      <c r="I233" s="653">
        <v>7.43</v>
      </c>
      <c r="J233" s="653">
        <v>250</v>
      </c>
      <c r="K233" s="654">
        <v>1857.5</v>
      </c>
    </row>
    <row r="234" spans="1:11" ht="14.4" customHeight="1" x14ac:dyDescent="0.3">
      <c r="A234" s="649" t="s">
        <v>575</v>
      </c>
      <c r="B234" s="650" t="s">
        <v>576</v>
      </c>
      <c r="C234" s="651" t="s">
        <v>590</v>
      </c>
      <c r="D234" s="652" t="s">
        <v>1759</v>
      </c>
      <c r="E234" s="651" t="s">
        <v>4820</v>
      </c>
      <c r="F234" s="652" t="s">
        <v>4821</v>
      </c>
      <c r="G234" s="651" t="s">
        <v>2984</v>
      </c>
      <c r="H234" s="651" t="s">
        <v>2985</v>
      </c>
      <c r="I234" s="653">
        <v>0.95500000000000007</v>
      </c>
      <c r="J234" s="653">
        <v>2000</v>
      </c>
      <c r="K234" s="654">
        <v>1904</v>
      </c>
    </row>
    <row r="235" spans="1:11" ht="14.4" customHeight="1" x14ac:dyDescent="0.3">
      <c r="A235" s="649" t="s">
        <v>575</v>
      </c>
      <c r="B235" s="650" t="s">
        <v>576</v>
      </c>
      <c r="C235" s="651" t="s">
        <v>590</v>
      </c>
      <c r="D235" s="652" t="s">
        <v>1759</v>
      </c>
      <c r="E235" s="651" t="s">
        <v>4820</v>
      </c>
      <c r="F235" s="652" t="s">
        <v>4821</v>
      </c>
      <c r="G235" s="651" t="s">
        <v>2986</v>
      </c>
      <c r="H235" s="651" t="s">
        <v>2987</v>
      </c>
      <c r="I235" s="653">
        <v>1.4749999999999999</v>
      </c>
      <c r="J235" s="653">
        <v>1500</v>
      </c>
      <c r="K235" s="654">
        <v>2225</v>
      </c>
    </row>
    <row r="236" spans="1:11" ht="14.4" customHeight="1" x14ac:dyDescent="0.3">
      <c r="A236" s="649" t="s">
        <v>575</v>
      </c>
      <c r="B236" s="650" t="s">
        <v>576</v>
      </c>
      <c r="C236" s="651" t="s">
        <v>590</v>
      </c>
      <c r="D236" s="652" t="s">
        <v>1759</v>
      </c>
      <c r="E236" s="651" t="s">
        <v>4820</v>
      </c>
      <c r="F236" s="652" t="s">
        <v>4821</v>
      </c>
      <c r="G236" s="651" t="s">
        <v>2988</v>
      </c>
      <c r="H236" s="651" t="s">
        <v>2989</v>
      </c>
      <c r="I236" s="653">
        <v>0.4366666666666667</v>
      </c>
      <c r="J236" s="653">
        <v>1100</v>
      </c>
      <c r="K236" s="654">
        <v>472</v>
      </c>
    </row>
    <row r="237" spans="1:11" ht="14.4" customHeight="1" x14ac:dyDescent="0.3">
      <c r="A237" s="649" t="s">
        <v>575</v>
      </c>
      <c r="B237" s="650" t="s">
        <v>576</v>
      </c>
      <c r="C237" s="651" t="s">
        <v>590</v>
      </c>
      <c r="D237" s="652" t="s">
        <v>1759</v>
      </c>
      <c r="E237" s="651" t="s">
        <v>4820</v>
      </c>
      <c r="F237" s="652" t="s">
        <v>4821</v>
      </c>
      <c r="G237" s="651" t="s">
        <v>2990</v>
      </c>
      <c r="H237" s="651" t="s">
        <v>2991</v>
      </c>
      <c r="I237" s="653">
        <v>0.59333333333333338</v>
      </c>
      <c r="J237" s="653">
        <v>2900</v>
      </c>
      <c r="K237" s="654">
        <v>1722</v>
      </c>
    </row>
    <row r="238" spans="1:11" ht="14.4" customHeight="1" x14ac:dyDescent="0.3">
      <c r="A238" s="649" t="s">
        <v>575</v>
      </c>
      <c r="B238" s="650" t="s">
        <v>576</v>
      </c>
      <c r="C238" s="651" t="s">
        <v>590</v>
      </c>
      <c r="D238" s="652" t="s">
        <v>1759</v>
      </c>
      <c r="E238" s="651" t="s">
        <v>4820</v>
      </c>
      <c r="F238" s="652" t="s">
        <v>4821</v>
      </c>
      <c r="G238" s="651" t="s">
        <v>3227</v>
      </c>
      <c r="H238" s="651" t="s">
        <v>3228</v>
      </c>
      <c r="I238" s="653">
        <v>3.13</v>
      </c>
      <c r="J238" s="653">
        <v>100</v>
      </c>
      <c r="K238" s="654">
        <v>313</v>
      </c>
    </row>
    <row r="239" spans="1:11" ht="14.4" customHeight="1" x14ac:dyDescent="0.3">
      <c r="A239" s="649" t="s">
        <v>575</v>
      </c>
      <c r="B239" s="650" t="s">
        <v>576</v>
      </c>
      <c r="C239" s="651" t="s">
        <v>590</v>
      </c>
      <c r="D239" s="652" t="s">
        <v>1759</v>
      </c>
      <c r="E239" s="651" t="s">
        <v>4820</v>
      </c>
      <c r="F239" s="652" t="s">
        <v>4821</v>
      </c>
      <c r="G239" s="651" t="s">
        <v>3229</v>
      </c>
      <c r="H239" s="651" t="s">
        <v>3230</v>
      </c>
      <c r="I239" s="653">
        <v>6.2949999999999999</v>
      </c>
      <c r="J239" s="653">
        <v>35</v>
      </c>
      <c r="K239" s="654">
        <v>220.35</v>
      </c>
    </row>
    <row r="240" spans="1:11" ht="14.4" customHeight="1" x14ac:dyDescent="0.3">
      <c r="A240" s="649" t="s">
        <v>575</v>
      </c>
      <c r="B240" s="650" t="s">
        <v>576</v>
      </c>
      <c r="C240" s="651" t="s">
        <v>590</v>
      </c>
      <c r="D240" s="652" t="s">
        <v>1759</v>
      </c>
      <c r="E240" s="651" t="s">
        <v>4820</v>
      </c>
      <c r="F240" s="652" t="s">
        <v>4821</v>
      </c>
      <c r="G240" s="651" t="s">
        <v>2992</v>
      </c>
      <c r="H240" s="651" t="s">
        <v>3231</v>
      </c>
      <c r="I240" s="653">
        <v>6.0233333333333334</v>
      </c>
      <c r="J240" s="653">
        <v>30</v>
      </c>
      <c r="K240" s="654">
        <v>180.7</v>
      </c>
    </row>
    <row r="241" spans="1:11" ht="14.4" customHeight="1" x14ac:dyDescent="0.3">
      <c r="A241" s="649" t="s">
        <v>575</v>
      </c>
      <c r="B241" s="650" t="s">
        <v>576</v>
      </c>
      <c r="C241" s="651" t="s">
        <v>590</v>
      </c>
      <c r="D241" s="652" t="s">
        <v>1759</v>
      </c>
      <c r="E241" s="651" t="s">
        <v>4820</v>
      </c>
      <c r="F241" s="652" t="s">
        <v>4821</v>
      </c>
      <c r="G241" s="651" t="s">
        <v>2992</v>
      </c>
      <c r="H241" s="651" t="s">
        <v>2993</v>
      </c>
      <c r="I241" s="653">
        <v>6.2100000000000009</v>
      </c>
      <c r="J241" s="653">
        <v>25</v>
      </c>
      <c r="K241" s="654">
        <v>155.25</v>
      </c>
    </row>
    <row r="242" spans="1:11" ht="14.4" customHeight="1" x14ac:dyDescent="0.3">
      <c r="A242" s="649" t="s">
        <v>575</v>
      </c>
      <c r="B242" s="650" t="s">
        <v>576</v>
      </c>
      <c r="C242" s="651" t="s">
        <v>590</v>
      </c>
      <c r="D242" s="652" t="s">
        <v>1759</v>
      </c>
      <c r="E242" s="651" t="s">
        <v>4820</v>
      </c>
      <c r="F242" s="652" t="s">
        <v>4821</v>
      </c>
      <c r="G242" s="651" t="s">
        <v>3232</v>
      </c>
      <c r="H242" s="651" t="s">
        <v>3233</v>
      </c>
      <c r="I242" s="653">
        <v>1140.43</v>
      </c>
      <c r="J242" s="653">
        <v>6</v>
      </c>
      <c r="K242" s="654">
        <v>6842.6</v>
      </c>
    </row>
    <row r="243" spans="1:11" ht="14.4" customHeight="1" x14ac:dyDescent="0.3">
      <c r="A243" s="649" t="s">
        <v>575</v>
      </c>
      <c r="B243" s="650" t="s">
        <v>576</v>
      </c>
      <c r="C243" s="651" t="s">
        <v>590</v>
      </c>
      <c r="D243" s="652" t="s">
        <v>1759</v>
      </c>
      <c r="E243" s="651" t="s">
        <v>4820</v>
      </c>
      <c r="F243" s="652" t="s">
        <v>4821</v>
      </c>
      <c r="G243" s="651" t="s">
        <v>3234</v>
      </c>
      <c r="H243" s="651" t="s">
        <v>3235</v>
      </c>
      <c r="I243" s="653">
        <v>232.32</v>
      </c>
      <c r="J243" s="653">
        <v>2</v>
      </c>
      <c r="K243" s="654">
        <v>464.64</v>
      </c>
    </row>
    <row r="244" spans="1:11" ht="14.4" customHeight="1" x14ac:dyDescent="0.3">
      <c r="A244" s="649" t="s">
        <v>575</v>
      </c>
      <c r="B244" s="650" t="s">
        <v>576</v>
      </c>
      <c r="C244" s="651" t="s">
        <v>590</v>
      </c>
      <c r="D244" s="652" t="s">
        <v>1759</v>
      </c>
      <c r="E244" s="651" t="s">
        <v>4820</v>
      </c>
      <c r="F244" s="652" t="s">
        <v>4821</v>
      </c>
      <c r="G244" s="651" t="s">
        <v>3236</v>
      </c>
      <c r="H244" s="651" t="s">
        <v>3237</v>
      </c>
      <c r="I244" s="653">
        <v>81.739999999999995</v>
      </c>
      <c r="J244" s="653">
        <v>45</v>
      </c>
      <c r="K244" s="654">
        <v>3678.1</v>
      </c>
    </row>
    <row r="245" spans="1:11" ht="14.4" customHeight="1" x14ac:dyDescent="0.3">
      <c r="A245" s="649" t="s">
        <v>575</v>
      </c>
      <c r="B245" s="650" t="s">
        <v>576</v>
      </c>
      <c r="C245" s="651" t="s">
        <v>590</v>
      </c>
      <c r="D245" s="652" t="s">
        <v>1759</v>
      </c>
      <c r="E245" s="651" t="s">
        <v>4820</v>
      </c>
      <c r="F245" s="652" t="s">
        <v>4821</v>
      </c>
      <c r="G245" s="651" t="s">
        <v>3238</v>
      </c>
      <c r="H245" s="651" t="s">
        <v>3239</v>
      </c>
      <c r="I245" s="653">
        <v>77.790000000000006</v>
      </c>
      <c r="J245" s="653">
        <v>20</v>
      </c>
      <c r="K245" s="654">
        <v>1555.8</v>
      </c>
    </row>
    <row r="246" spans="1:11" ht="14.4" customHeight="1" x14ac:dyDescent="0.3">
      <c r="A246" s="649" t="s">
        <v>575</v>
      </c>
      <c r="B246" s="650" t="s">
        <v>576</v>
      </c>
      <c r="C246" s="651" t="s">
        <v>590</v>
      </c>
      <c r="D246" s="652" t="s">
        <v>1759</v>
      </c>
      <c r="E246" s="651" t="s">
        <v>4820</v>
      </c>
      <c r="F246" s="652" t="s">
        <v>4821</v>
      </c>
      <c r="G246" s="651" t="s">
        <v>3240</v>
      </c>
      <c r="H246" s="651" t="s">
        <v>3241</v>
      </c>
      <c r="I246" s="653">
        <v>17.356666666666666</v>
      </c>
      <c r="J246" s="653">
        <v>35</v>
      </c>
      <c r="K246" s="654">
        <v>610.54999999999995</v>
      </c>
    </row>
    <row r="247" spans="1:11" ht="14.4" customHeight="1" x14ac:dyDescent="0.3">
      <c r="A247" s="649" t="s">
        <v>575</v>
      </c>
      <c r="B247" s="650" t="s">
        <v>576</v>
      </c>
      <c r="C247" s="651" t="s">
        <v>590</v>
      </c>
      <c r="D247" s="652" t="s">
        <v>1759</v>
      </c>
      <c r="E247" s="651" t="s">
        <v>4820</v>
      </c>
      <c r="F247" s="652" t="s">
        <v>4821</v>
      </c>
      <c r="G247" s="651" t="s">
        <v>3240</v>
      </c>
      <c r="H247" s="651" t="s">
        <v>3242</v>
      </c>
      <c r="I247" s="653">
        <v>14.01</v>
      </c>
      <c r="J247" s="653">
        <v>15</v>
      </c>
      <c r="K247" s="654">
        <v>210.15</v>
      </c>
    </row>
    <row r="248" spans="1:11" ht="14.4" customHeight="1" x14ac:dyDescent="0.3">
      <c r="A248" s="649" t="s">
        <v>575</v>
      </c>
      <c r="B248" s="650" t="s">
        <v>576</v>
      </c>
      <c r="C248" s="651" t="s">
        <v>590</v>
      </c>
      <c r="D248" s="652" t="s">
        <v>1759</v>
      </c>
      <c r="E248" s="651" t="s">
        <v>4820</v>
      </c>
      <c r="F248" s="652" t="s">
        <v>4821</v>
      </c>
      <c r="G248" s="651" t="s">
        <v>2994</v>
      </c>
      <c r="H248" s="651" t="s">
        <v>2995</v>
      </c>
      <c r="I248" s="653">
        <v>5.57</v>
      </c>
      <c r="J248" s="653">
        <v>100</v>
      </c>
      <c r="K248" s="654">
        <v>557</v>
      </c>
    </row>
    <row r="249" spans="1:11" ht="14.4" customHeight="1" x14ac:dyDescent="0.3">
      <c r="A249" s="649" t="s">
        <v>575</v>
      </c>
      <c r="B249" s="650" t="s">
        <v>576</v>
      </c>
      <c r="C249" s="651" t="s">
        <v>590</v>
      </c>
      <c r="D249" s="652" t="s">
        <v>1759</v>
      </c>
      <c r="E249" s="651" t="s">
        <v>4820</v>
      </c>
      <c r="F249" s="652" t="s">
        <v>4821</v>
      </c>
      <c r="G249" s="651" t="s">
        <v>3243</v>
      </c>
      <c r="H249" s="651" t="s">
        <v>3244</v>
      </c>
      <c r="I249" s="653">
        <v>646.755</v>
      </c>
      <c r="J249" s="653">
        <v>4</v>
      </c>
      <c r="K249" s="654">
        <v>2587.02</v>
      </c>
    </row>
    <row r="250" spans="1:11" ht="14.4" customHeight="1" x14ac:dyDescent="0.3">
      <c r="A250" s="649" t="s">
        <v>575</v>
      </c>
      <c r="B250" s="650" t="s">
        <v>576</v>
      </c>
      <c r="C250" s="651" t="s">
        <v>590</v>
      </c>
      <c r="D250" s="652" t="s">
        <v>1759</v>
      </c>
      <c r="E250" s="651" t="s">
        <v>4820</v>
      </c>
      <c r="F250" s="652" t="s">
        <v>4821</v>
      </c>
      <c r="G250" s="651" t="s">
        <v>3245</v>
      </c>
      <c r="H250" s="651" t="s">
        <v>3246</v>
      </c>
      <c r="I250" s="653">
        <v>16.97</v>
      </c>
      <c r="J250" s="653">
        <v>4</v>
      </c>
      <c r="K250" s="654">
        <v>67.88</v>
      </c>
    </row>
    <row r="251" spans="1:11" ht="14.4" customHeight="1" x14ac:dyDescent="0.3">
      <c r="A251" s="649" t="s">
        <v>575</v>
      </c>
      <c r="B251" s="650" t="s">
        <v>576</v>
      </c>
      <c r="C251" s="651" t="s">
        <v>590</v>
      </c>
      <c r="D251" s="652" t="s">
        <v>1759</v>
      </c>
      <c r="E251" s="651" t="s">
        <v>4820</v>
      </c>
      <c r="F251" s="652" t="s">
        <v>4821</v>
      </c>
      <c r="G251" s="651" t="s">
        <v>3247</v>
      </c>
      <c r="H251" s="651" t="s">
        <v>3248</v>
      </c>
      <c r="I251" s="653">
        <v>17.86</v>
      </c>
      <c r="J251" s="653">
        <v>2</v>
      </c>
      <c r="K251" s="654">
        <v>35.72</v>
      </c>
    </row>
    <row r="252" spans="1:11" ht="14.4" customHeight="1" x14ac:dyDescent="0.3">
      <c r="A252" s="649" t="s">
        <v>575</v>
      </c>
      <c r="B252" s="650" t="s">
        <v>576</v>
      </c>
      <c r="C252" s="651" t="s">
        <v>590</v>
      </c>
      <c r="D252" s="652" t="s">
        <v>1759</v>
      </c>
      <c r="E252" s="651" t="s">
        <v>4820</v>
      </c>
      <c r="F252" s="652" t="s">
        <v>4821</v>
      </c>
      <c r="G252" s="651" t="s">
        <v>3249</v>
      </c>
      <c r="H252" s="651" t="s">
        <v>3250</v>
      </c>
      <c r="I252" s="653">
        <v>108.85</v>
      </c>
      <c r="J252" s="653">
        <v>10</v>
      </c>
      <c r="K252" s="654">
        <v>1088.5</v>
      </c>
    </row>
    <row r="253" spans="1:11" ht="14.4" customHeight="1" x14ac:dyDescent="0.3">
      <c r="A253" s="649" t="s">
        <v>575</v>
      </c>
      <c r="B253" s="650" t="s">
        <v>576</v>
      </c>
      <c r="C253" s="651" t="s">
        <v>590</v>
      </c>
      <c r="D253" s="652" t="s">
        <v>1759</v>
      </c>
      <c r="E253" s="651" t="s">
        <v>4820</v>
      </c>
      <c r="F253" s="652" t="s">
        <v>4821</v>
      </c>
      <c r="G253" s="651" t="s">
        <v>2996</v>
      </c>
      <c r="H253" s="651" t="s">
        <v>2997</v>
      </c>
      <c r="I253" s="653">
        <v>8.9700000000000006</v>
      </c>
      <c r="J253" s="653">
        <v>10</v>
      </c>
      <c r="K253" s="654">
        <v>89.7</v>
      </c>
    </row>
    <row r="254" spans="1:11" ht="14.4" customHeight="1" x14ac:dyDescent="0.3">
      <c r="A254" s="649" t="s">
        <v>575</v>
      </c>
      <c r="B254" s="650" t="s">
        <v>576</v>
      </c>
      <c r="C254" s="651" t="s">
        <v>590</v>
      </c>
      <c r="D254" s="652" t="s">
        <v>1759</v>
      </c>
      <c r="E254" s="651" t="s">
        <v>4820</v>
      </c>
      <c r="F254" s="652" t="s">
        <v>4821</v>
      </c>
      <c r="G254" s="651" t="s">
        <v>3000</v>
      </c>
      <c r="H254" s="651" t="s">
        <v>3001</v>
      </c>
      <c r="I254" s="653">
        <v>1.8333333333333333</v>
      </c>
      <c r="J254" s="653">
        <v>750</v>
      </c>
      <c r="K254" s="654">
        <v>1377</v>
      </c>
    </row>
    <row r="255" spans="1:11" ht="14.4" customHeight="1" x14ac:dyDescent="0.3">
      <c r="A255" s="649" t="s">
        <v>575</v>
      </c>
      <c r="B255" s="650" t="s">
        <v>576</v>
      </c>
      <c r="C255" s="651" t="s">
        <v>590</v>
      </c>
      <c r="D255" s="652" t="s">
        <v>1759</v>
      </c>
      <c r="E255" s="651" t="s">
        <v>4820</v>
      </c>
      <c r="F255" s="652" t="s">
        <v>4821</v>
      </c>
      <c r="G255" s="651" t="s">
        <v>3002</v>
      </c>
      <c r="H255" s="651" t="s">
        <v>3003</v>
      </c>
      <c r="I255" s="653">
        <v>1.8050000000000002</v>
      </c>
      <c r="J255" s="653">
        <v>100</v>
      </c>
      <c r="K255" s="654">
        <v>180.5</v>
      </c>
    </row>
    <row r="256" spans="1:11" ht="14.4" customHeight="1" x14ac:dyDescent="0.3">
      <c r="A256" s="649" t="s">
        <v>575</v>
      </c>
      <c r="B256" s="650" t="s">
        <v>576</v>
      </c>
      <c r="C256" s="651" t="s">
        <v>590</v>
      </c>
      <c r="D256" s="652" t="s">
        <v>1759</v>
      </c>
      <c r="E256" s="651" t="s">
        <v>4820</v>
      </c>
      <c r="F256" s="652" t="s">
        <v>4821</v>
      </c>
      <c r="G256" s="651" t="s">
        <v>3004</v>
      </c>
      <c r="H256" s="651" t="s">
        <v>3005</v>
      </c>
      <c r="I256" s="653">
        <v>2.87</v>
      </c>
      <c r="J256" s="653">
        <v>100</v>
      </c>
      <c r="K256" s="654">
        <v>287</v>
      </c>
    </row>
    <row r="257" spans="1:11" ht="14.4" customHeight="1" x14ac:dyDescent="0.3">
      <c r="A257" s="649" t="s">
        <v>575</v>
      </c>
      <c r="B257" s="650" t="s">
        <v>576</v>
      </c>
      <c r="C257" s="651" t="s">
        <v>590</v>
      </c>
      <c r="D257" s="652" t="s">
        <v>1759</v>
      </c>
      <c r="E257" s="651" t="s">
        <v>4820</v>
      </c>
      <c r="F257" s="652" t="s">
        <v>4821</v>
      </c>
      <c r="G257" s="651" t="s">
        <v>3251</v>
      </c>
      <c r="H257" s="651" t="s">
        <v>3252</v>
      </c>
      <c r="I257" s="653">
        <v>1.77</v>
      </c>
      <c r="J257" s="653">
        <v>200</v>
      </c>
      <c r="K257" s="654">
        <v>354</v>
      </c>
    </row>
    <row r="258" spans="1:11" ht="14.4" customHeight="1" x14ac:dyDescent="0.3">
      <c r="A258" s="649" t="s">
        <v>575</v>
      </c>
      <c r="B258" s="650" t="s">
        <v>576</v>
      </c>
      <c r="C258" s="651" t="s">
        <v>590</v>
      </c>
      <c r="D258" s="652" t="s">
        <v>1759</v>
      </c>
      <c r="E258" s="651" t="s">
        <v>4820</v>
      </c>
      <c r="F258" s="652" t="s">
        <v>4821</v>
      </c>
      <c r="G258" s="651" t="s">
        <v>3155</v>
      </c>
      <c r="H258" s="651" t="s">
        <v>3156</v>
      </c>
      <c r="I258" s="653">
        <v>1.3333333333333334E-2</v>
      </c>
      <c r="J258" s="653">
        <v>300</v>
      </c>
      <c r="K258" s="654">
        <v>4</v>
      </c>
    </row>
    <row r="259" spans="1:11" ht="14.4" customHeight="1" x14ac:dyDescent="0.3">
      <c r="A259" s="649" t="s">
        <v>575</v>
      </c>
      <c r="B259" s="650" t="s">
        <v>576</v>
      </c>
      <c r="C259" s="651" t="s">
        <v>590</v>
      </c>
      <c r="D259" s="652" t="s">
        <v>1759</v>
      </c>
      <c r="E259" s="651" t="s">
        <v>4820</v>
      </c>
      <c r="F259" s="652" t="s">
        <v>4821</v>
      </c>
      <c r="G259" s="651" t="s">
        <v>3253</v>
      </c>
      <c r="H259" s="651" t="s">
        <v>3254</v>
      </c>
      <c r="I259" s="653">
        <v>1.99</v>
      </c>
      <c r="J259" s="653">
        <v>50</v>
      </c>
      <c r="K259" s="654">
        <v>99.5</v>
      </c>
    </row>
    <row r="260" spans="1:11" ht="14.4" customHeight="1" x14ac:dyDescent="0.3">
      <c r="A260" s="649" t="s">
        <v>575</v>
      </c>
      <c r="B260" s="650" t="s">
        <v>576</v>
      </c>
      <c r="C260" s="651" t="s">
        <v>590</v>
      </c>
      <c r="D260" s="652" t="s">
        <v>1759</v>
      </c>
      <c r="E260" s="651" t="s">
        <v>4820</v>
      </c>
      <c r="F260" s="652" t="s">
        <v>4821</v>
      </c>
      <c r="G260" s="651" t="s">
        <v>3010</v>
      </c>
      <c r="H260" s="651" t="s">
        <v>3011</v>
      </c>
      <c r="I260" s="653">
        <v>2.06</v>
      </c>
      <c r="J260" s="653">
        <v>100</v>
      </c>
      <c r="K260" s="654">
        <v>206</v>
      </c>
    </row>
    <row r="261" spans="1:11" ht="14.4" customHeight="1" x14ac:dyDescent="0.3">
      <c r="A261" s="649" t="s">
        <v>575</v>
      </c>
      <c r="B261" s="650" t="s">
        <v>576</v>
      </c>
      <c r="C261" s="651" t="s">
        <v>590</v>
      </c>
      <c r="D261" s="652" t="s">
        <v>1759</v>
      </c>
      <c r="E261" s="651" t="s">
        <v>4820</v>
      </c>
      <c r="F261" s="652" t="s">
        <v>4821</v>
      </c>
      <c r="G261" s="651" t="s">
        <v>3255</v>
      </c>
      <c r="H261" s="651" t="s">
        <v>3256</v>
      </c>
      <c r="I261" s="653">
        <v>2.41</v>
      </c>
      <c r="J261" s="653">
        <v>600</v>
      </c>
      <c r="K261" s="654">
        <v>1446</v>
      </c>
    </row>
    <row r="262" spans="1:11" ht="14.4" customHeight="1" x14ac:dyDescent="0.3">
      <c r="A262" s="649" t="s">
        <v>575</v>
      </c>
      <c r="B262" s="650" t="s">
        <v>576</v>
      </c>
      <c r="C262" s="651" t="s">
        <v>590</v>
      </c>
      <c r="D262" s="652" t="s">
        <v>1759</v>
      </c>
      <c r="E262" s="651" t="s">
        <v>4820</v>
      </c>
      <c r="F262" s="652" t="s">
        <v>4821</v>
      </c>
      <c r="G262" s="651" t="s">
        <v>3014</v>
      </c>
      <c r="H262" s="651" t="s">
        <v>3015</v>
      </c>
      <c r="I262" s="653">
        <v>2.1800000000000002</v>
      </c>
      <c r="J262" s="653">
        <v>200</v>
      </c>
      <c r="K262" s="654">
        <v>436</v>
      </c>
    </row>
    <row r="263" spans="1:11" ht="14.4" customHeight="1" x14ac:dyDescent="0.3">
      <c r="A263" s="649" t="s">
        <v>575</v>
      </c>
      <c r="B263" s="650" t="s">
        <v>576</v>
      </c>
      <c r="C263" s="651" t="s">
        <v>590</v>
      </c>
      <c r="D263" s="652" t="s">
        <v>1759</v>
      </c>
      <c r="E263" s="651" t="s">
        <v>4820</v>
      </c>
      <c r="F263" s="652" t="s">
        <v>4821</v>
      </c>
      <c r="G263" s="651" t="s">
        <v>3257</v>
      </c>
      <c r="H263" s="651" t="s">
        <v>3258</v>
      </c>
      <c r="I263" s="653">
        <v>29.9</v>
      </c>
      <c r="J263" s="653">
        <v>35</v>
      </c>
      <c r="K263" s="654">
        <v>1046.5</v>
      </c>
    </row>
    <row r="264" spans="1:11" ht="14.4" customHeight="1" x14ac:dyDescent="0.3">
      <c r="A264" s="649" t="s">
        <v>575</v>
      </c>
      <c r="B264" s="650" t="s">
        <v>576</v>
      </c>
      <c r="C264" s="651" t="s">
        <v>590</v>
      </c>
      <c r="D264" s="652" t="s">
        <v>1759</v>
      </c>
      <c r="E264" s="651" t="s">
        <v>4820</v>
      </c>
      <c r="F264" s="652" t="s">
        <v>4821</v>
      </c>
      <c r="G264" s="651" t="s">
        <v>3259</v>
      </c>
      <c r="H264" s="651" t="s">
        <v>3260</v>
      </c>
      <c r="I264" s="653">
        <v>1.6033333333333335</v>
      </c>
      <c r="J264" s="653">
        <v>1000</v>
      </c>
      <c r="K264" s="654">
        <v>1605.5</v>
      </c>
    </row>
    <row r="265" spans="1:11" ht="14.4" customHeight="1" x14ac:dyDescent="0.3">
      <c r="A265" s="649" t="s">
        <v>575</v>
      </c>
      <c r="B265" s="650" t="s">
        <v>576</v>
      </c>
      <c r="C265" s="651" t="s">
        <v>590</v>
      </c>
      <c r="D265" s="652" t="s">
        <v>1759</v>
      </c>
      <c r="E265" s="651" t="s">
        <v>4820</v>
      </c>
      <c r="F265" s="652" t="s">
        <v>4821</v>
      </c>
      <c r="G265" s="651" t="s">
        <v>3261</v>
      </c>
      <c r="H265" s="651" t="s">
        <v>3262</v>
      </c>
      <c r="I265" s="653">
        <v>2.06</v>
      </c>
      <c r="J265" s="653">
        <v>20</v>
      </c>
      <c r="K265" s="654">
        <v>41.2</v>
      </c>
    </row>
    <row r="266" spans="1:11" ht="14.4" customHeight="1" x14ac:dyDescent="0.3">
      <c r="A266" s="649" t="s">
        <v>575</v>
      </c>
      <c r="B266" s="650" t="s">
        <v>576</v>
      </c>
      <c r="C266" s="651" t="s">
        <v>590</v>
      </c>
      <c r="D266" s="652" t="s">
        <v>1759</v>
      </c>
      <c r="E266" s="651" t="s">
        <v>4820</v>
      </c>
      <c r="F266" s="652" t="s">
        <v>4821</v>
      </c>
      <c r="G266" s="651" t="s">
        <v>3016</v>
      </c>
      <c r="H266" s="651" t="s">
        <v>3017</v>
      </c>
      <c r="I266" s="653">
        <v>5.13</v>
      </c>
      <c r="J266" s="653">
        <v>80</v>
      </c>
      <c r="K266" s="654">
        <v>410.4</v>
      </c>
    </row>
    <row r="267" spans="1:11" ht="14.4" customHeight="1" x14ac:dyDescent="0.3">
      <c r="A267" s="649" t="s">
        <v>575</v>
      </c>
      <c r="B267" s="650" t="s">
        <v>576</v>
      </c>
      <c r="C267" s="651" t="s">
        <v>590</v>
      </c>
      <c r="D267" s="652" t="s">
        <v>1759</v>
      </c>
      <c r="E267" s="651" t="s">
        <v>4820</v>
      </c>
      <c r="F267" s="652" t="s">
        <v>4821</v>
      </c>
      <c r="G267" s="651" t="s">
        <v>3018</v>
      </c>
      <c r="H267" s="651" t="s">
        <v>3019</v>
      </c>
      <c r="I267" s="653">
        <v>7.95</v>
      </c>
      <c r="J267" s="653">
        <v>580</v>
      </c>
      <c r="K267" s="654">
        <v>4611</v>
      </c>
    </row>
    <row r="268" spans="1:11" ht="14.4" customHeight="1" x14ac:dyDescent="0.3">
      <c r="A268" s="649" t="s">
        <v>575</v>
      </c>
      <c r="B268" s="650" t="s">
        <v>576</v>
      </c>
      <c r="C268" s="651" t="s">
        <v>590</v>
      </c>
      <c r="D268" s="652" t="s">
        <v>1759</v>
      </c>
      <c r="E268" s="651" t="s">
        <v>4820</v>
      </c>
      <c r="F268" s="652" t="s">
        <v>4821</v>
      </c>
      <c r="G268" s="651" t="s">
        <v>3263</v>
      </c>
      <c r="H268" s="651" t="s">
        <v>3264</v>
      </c>
      <c r="I268" s="653">
        <v>0.54500000000000004</v>
      </c>
      <c r="J268" s="653">
        <v>450</v>
      </c>
      <c r="K268" s="654">
        <v>246</v>
      </c>
    </row>
    <row r="269" spans="1:11" ht="14.4" customHeight="1" x14ac:dyDescent="0.3">
      <c r="A269" s="649" t="s">
        <v>575</v>
      </c>
      <c r="B269" s="650" t="s">
        <v>576</v>
      </c>
      <c r="C269" s="651" t="s">
        <v>590</v>
      </c>
      <c r="D269" s="652" t="s">
        <v>1759</v>
      </c>
      <c r="E269" s="651" t="s">
        <v>4820</v>
      </c>
      <c r="F269" s="652" t="s">
        <v>4821</v>
      </c>
      <c r="G269" s="651" t="s">
        <v>3265</v>
      </c>
      <c r="H269" s="651" t="s">
        <v>3266</v>
      </c>
      <c r="I269" s="653">
        <v>434.46000000000004</v>
      </c>
      <c r="J269" s="653">
        <v>3</v>
      </c>
      <c r="K269" s="654">
        <v>1303.3699999999999</v>
      </c>
    </row>
    <row r="270" spans="1:11" ht="14.4" customHeight="1" x14ac:dyDescent="0.3">
      <c r="A270" s="649" t="s">
        <v>575</v>
      </c>
      <c r="B270" s="650" t="s">
        <v>576</v>
      </c>
      <c r="C270" s="651" t="s">
        <v>590</v>
      </c>
      <c r="D270" s="652" t="s">
        <v>1759</v>
      </c>
      <c r="E270" s="651" t="s">
        <v>4820</v>
      </c>
      <c r="F270" s="652" t="s">
        <v>4821</v>
      </c>
      <c r="G270" s="651" t="s">
        <v>3267</v>
      </c>
      <c r="H270" s="651" t="s">
        <v>3268</v>
      </c>
      <c r="I270" s="653">
        <v>13.12</v>
      </c>
      <c r="J270" s="653">
        <v>20</v>
      </c>
      <c r="K270" s="654">
        <v>262.41999999999996</v>
      </c>
    </row>
    <row r="271" spans="1:11" ht="14.4" customHeight="1" x14ac:dyDescent="0.3">
      <c r="A271" s="649" t="s">
        <v>575</v>
      </c>
      <c r="B271" s="650" t="s">
        <v>576</v>
      </c>
      <c r="C271" s="651" t="s">
        <v>590</v>
      </c>
      <c r="D271" s="652" t="s">
        <v>1759</v>
      </c>
      <c r="E271" s="651" t="s">
        <v>4820</v>
      </c>
      <c r="F271" s="652" t="s">
        <v>4821</v>
      </c>
      <c r="G271" s="651" t="s">
        <v>3269</v>
      </c>
      <c r="H271" s="651" t="s">
        <v>3270</v>
      </c>
      <c r="I271" s="653">
        <v>447.94</v>
      </c>
      <c r="J271" s="653">
        <v>10</v>
      </c>
      <c r="K271" s="654">
        <v>4479.43</v>
      </c>
    </row>
    <row r="272" spans="1:11" ht="14.4" customHeight="1" x14ac:dyDescent="0.3">
      <c r="A272" s="649" t="s">
        <v>575</v>
      </c>
      <c r="B272" s="650" t="s">
        <v>576</v>
      </c>
      <c r="C272" s="651" t="s">
        <v>590</v>
      </c>
      <c r="D272" s="652" t="s">
        <v>1759</v>
      </c>
      <c r="E272" s="651" t="s">
        <v>4820</v>
      </c>
      <c r="F272" s="652" t="s">
        <v>4821</v>
      </c>
      <c r="G272" s="651" t="s">
        <v>3022</v>
      </c>
      <c r="H272" s="651" t="s">
        <v>3023</v>
      </c>
      <c r="I272" s="653">
        <v>17.98</v>
      </c>
      <c r="J272" s="653">
        <v>20</v>
      </c>
      <c r="K272" s="654">
        <v>359.6</v>
      </c>
    </row>
    <row r="273" spans="1:11" ht="14.4" customHeight="1" x14ac:dyDescent="0.3">
      <c r="A273" s="649" t="s">
        <v>575</v>
      </c>
      <c r="B273" s="650" t="s">
        <v>576</v>
      </c>
      <c r="C273" s="651" t="s">
        <v>590</v>
      </c>
      <c r="D273" s="652" t="s">
        <v>1759</v>
      </c>
      <c r="E273" s="651" t="s">
        <v>4820</v>
      </c>
      <c r="F273" s="652" t="s">
        <v>4821</v>
      </c>
      <c r="G273" s="651" t="s">
        <v>3024</v>
      </c>
      <c r="H273" s="651" t="s">
        <v>3025</v>
      </c>
      <c r="I273" s="653">
        <v>17.98</v>
      </c>
      <c r="J273" s="653">
        <v>80</v>
      </c>
      <c r="K273" s="654">
        <v>1438.4</v>
      </c>
    </row>
    <row r="274" spans="1:11" ht="14.4" customHeight="1" x14ac:dyDescent="0.3">
      <c r="A274" s="649" t="s">
        <v>575</v>
      </c>
      <c r="B274" s="650" t="s">
        <v>576</v>
      </c>
      <c r="C274" s="651" t="s">
        <v>590</v>
      </c>
      <c r="D274" s="652" t="s">
        <v>1759</v>
      </c>
      <c r="E274" s="651" t="s">
        <v>4820</v>
      </c>
      <c r="F274" s="652" t="s">
        <v>4821</v>
      </c>
      <c r="G274" s="651" t="s">
        <v>3271</v>
      </c>
      <c r="H274" s="651" t="s">
        <v>3272</v>
      </c>
      <c r="I274" s="653">
        <v>17.98</v>
      </c>
      <c r="J274" s="653">
        <v>20</v>
      </c>
      <c r="K274" s="654">
        <v>359.6</v>
      </c>
    </row>
    <row r="275" spans="1:11" ht="14.4" customHeight="1" x14ac:dyDescent="0.3">
      <c r="A275" s="649" t="s">
        <v>575</v>
      </c>
      <c r="B275" s="650" t="s">
        <v>576</v>
      </c>
      <c r="C275" s="651" t="s">
        <v>590</v>
      </c>
      <c r="D275" s="652" t="s">
        <v>1759</v>
      </c>
      <c r="E275" s="651" t="s">
        <v>4820</v>
      </c>
      <c r="F275" s="652" t="s">
        <v>4821</v>
      </c>
      <c r="G275" s="651" t="s">
        <v>3163</v>
      </c>
      <c r="H275" s="651" t="s">
        <v>3164</v>
      </c>
      <c r="I275" s="653">
        <v>12.103333333333332</v>
      </c>
      <c r="J275" s="653">
        <v>220</v>
      </c>
      <c r="K275" s="654">
        <v>2662.7</v>
      </c>
    </row>
    <row r="276" spans="1:11" ht="14.4" customHeight="1" x14ac:dyDescent="0.3">
      <c r="A276" s="649" t="s">
        <v>575</v>
      </c>
      <c r="B276" s="650" t="s">
        <v>576</v>
      </c>
      <c r="C276" s="651" t="s">
        <v>590</v>
      </c>
      <c r="D276" s="652" t="s">
        <v>1759</v>
      </c>
      <c r="E276" s="651" t="s">
        <v>4820</v>
      </c>
      <c r="F276" s="652" t="s">
        <v>4821</v>
      </c>
      <c r="G276" s="651" t="s">
        <v>3273</v>
      </c>
      <c r="H276" s="651" t="s">
        <v>3274</v>
      </c>
      <c r="I276" s="653">
        <v>8.9499999999999993</v>
      </c>
      <c r="J276" s="653">
        <v>1</v>
      </c>
      <c r="K276" s="654">
        <v>8.9499999999999993</v>
      </c>
    </row>
    <row r="277" spans="1:11" ht="14.4" customHeight="1" x14ac:dyDescent="0.3">
      <c r="A277" s="649" t="s">
        <v>575</v>
      </c>
      <c r="B277" s="650" t="s">
        <v>576</v>
      </c>
      <c r="C277" s="651" t="s">
        <v>590</v>
      </c>
      <c r="D277" s="652" t="s">
        <v>1759</v>
      </c>
      <c r="E277" s="651" t="s">
        <v>4820</v>
      </c>
      <c r="F277" s="652" t="s">
        <v>4821</v>
      </c>
      <c r="G277" s="651" t="s">
        <v>3273</v>
      </c>
      <c r="H277" s="651" t="s">
        <v>3275</v>
      </c>
      <c r="I277" s="653">
        <v>8.9499999999999993</v>
      </c>
      <c r="J277" s="653">
        <v>4</v>
      </c>
      <c r="K277" s="654">
        <v>35.799999999999997</v>
      </c>
    </row>
    <row r="278" spans="1:11" ht="14.4" customHeight="1" x14ac:dyDescent="0.3">
      <c r="A278" s="649" t="s">
        <v>575</v>
      </c>
      <c r="B278" s="650" t="s">
        <v>576</v>
      </c>
      <c r="C278" s="651" t="s">
        <v>590</v>
      </c>
      <c r="D278" s="652" t="s">
        <v>1759</v>
      </c>
      <c r="E278" s="651" t="s">
        <v>4820</v>
      </c>
      <c r="F278" s="652" t="s">
        <v>4821</v>
      </c>
      <c r="G278" s="651" t="s">
        <v>3028</v>
      </c>
      <c r="H278" s="651" t="s">
        <v>3030</v>
      </c>
      <c r="I278" s="653">
        <v>2.94</v>
      </c>
      <c r="J278" s="653">
        <v>50</v>
      </c>
      <c r="K278" s="654">
        <v>147</v>
      </c>
    </row>
    <row r="279" spans="1:11" ht="14.4" customHeight="1" x14ac:dyDescent="0.3">
      <c r="A279" s="649" t="s">
        <v>575</v>
      </c>
      <c r="B279" s="650" t="s">
        <v>576</v>
      </c>
      <c r="C279" s="651" t="s">
        <v>590</v>
      </c>
      <c r="D279" s="652" t="s">
        <v>1759</v>
      </c>
      <c r="E279" s="651" t="s">
        <v>4820</v>
      </c>
      <c r="F279" s="652" t="s">
        <v>4821</v>
      </c>
      <c r="G279" s="651" t="s">
        <v>3276</v>
      </c>
      <c r="H279" s="651" t="s">
        <v>3277</v>
      </c>
      <c r="I279" s="653">
        <v>1.9333333333333333</v>
      </c>
      <c r="J279" s="653">
        <v>300</v>
      </c>
      <c r="K279" s="654">
        <v>580</v>
      </c>
    </row>
    <row r="280" spans="1:11" ht="14.4" customHeight="1" x14ac:dyDescent="0.3">
      <c r="A280" s="649" t="s">
        <v>575</v>
      </c>
      <c r="B280" s="650" t="s">
        <v>576</v>
      </c>
      <c r="C280" s="651" t="s">
        <v>590</v>
      </c>
      <c r="D280" s="652" t="s">
        <v>1759</v>
      </c>
      <c r="E280" s="651" t="s">
        <v>4820</v>
      </c>
      <c r="F280" s="652" t="s">
        <v>4821</v>
      </c>
      <c r="G280" s="651" t="s">
        <v>3276</v>
      </c>
      <c r="H280" s="651" t="s">
        <v>3278</v>
      </c>
      <c r="I280" s="653">
        <v>1.9333333333333333</v>
      </c>
      <c r="J280" s="653">
        <v>500</v>
      </c>
      <c r="K280" s="654">
        <v>967</v>
      </c>
    </row>
    <row r="281" spans="1:11" ht="14.4" customHeight="1" x14ac:dyDescent="0.3">
      <c r="A281" s="649" t="s">
        <v>575</v>
      </c>
      <c r="B281" s="650" t="s">
        <v>576</v>
      </c>
      <c r="C281" s="651" t="s">
        <v>590</v>
      </c>
      <c r="D281" s="652" t="s">
        <v>1759</v>
      </c>
      <c r="E281" s="651" t="s">
        <v>4820</v>
      </c>
      <c r="F281" s="652" t="s">
        <v>4821</v>
      </c>
      <c r="G281" s="651" t="s">
        <v>3033</v>
      </c>
      <c r="H281" s="651" t="s">
        <v>3034</v>
      </c>
      <c r="I281" s="653">
        <v>13.202000000000002</v>
      </c>
      <c r="J281" s="653">
        <v>60</v>
      </c>
      <c r="K281" s="654">
        <v>792.1</v>
      </c>
    </row>
    <row r="282" spans="1:11" ht="14.4" customHeight="1" x14ac:dyDescent="0.3">
      <c r="A282" s="649" t="s">
        <v>575</v>
      </c>
      <c r="B282" s="650" t="s">
        <v>576</v>
      </c>
      <c r="C282" s="651" t="s">
        <v>590</v>
      </c>
      <c r="D282" s="652" t="s">
        <v>1759</v>
      </c>
      <c r="E282" s="651" t="s">
        <v>4820</v>
      </c>
      <c r="F282" s="652" t="s">
        <v>4821</v>
      </c>
      <c r="G282" s="651" t="s">
        <v>3035</v>
      </c>
      <c r="H282" s="651" t="s">
        <v>3036</v>
      </c>
      <c r="I282" s="653">
        <v>13.2</v>
      </c>
      <c r="J282" s="653">
        <v>20</v>
      </c>
      <c r="K282" s="654">
        <v>264</v>
      </c>
    </row>
    <row r="283" spans="1:11" ht="14.4" customHeight="1" x14ac:dyDescent="0.3">
      <c r="A283" s="649" t="s">
        <v>575</v>
      </c>
      <c r="B283" s="650" t="s">
        <v>576</v>
      </c>
      <c r="C283" s="651" t="s">
        <v>590</v>
      </c>
      <c r="D283" s="652" t="s">
        <v>1759</v>
      </c>
      <c r="E283" s="651" t="s">
        <v>4820</v>
      </c>
      <c r="F283" s="652" t="s">
        <v>4821</v>
      </c>
      <c r="G283" s="651" t="s">
        <v>3037</v>
      </c>
      <c r="H283" s="651" t="s">
        <v>3038</v>
      </c>
      <c r="I283" s="653">
        <v>13.2</v>
      </c>
      <c r="J283" s="653">
        <v>10</v>
      </c>
      <c r="K283" s="654">
        <v>132</v>
      </c>
    </row>
    <row r="284" spans="1:11" ht="14.4" customHeight="1" x14ac:dyDescent="0.3">
      <c r="A284" s="649" t="s">
        <v>575</v>
      </c>
      <c r="B284" s="650" t="s">
        <v>576</v>
      </c>
      <c r="C284" s="651" t="s">
        <v>590</v>
      </c>
      <c r="D284" s="652" t="s">
        <v>1759</v>
      </c>
      <c r="E284" s="651" t="s">
        <v>4820</v>
      </c>
      <c r="F284" s="652" t="s">
        <v>4821</v>
      </c>
      <c r="G284" s="651" t="s">
        <v>3039</v>
      </c>
      <c r="H284" s="651" t="s">
        <v>3040</v>
      </c>
      <c r="I284" s="653">
        <v>13.2</v>
      </c>
      <c r="J284" s="653">
        <v>20</v>
      </c>
      <c r="K284" s="654">
        <v>264</v>
      </c>
    </row>
    <row r="285" spans="1:11" ht="14.4" customHeight="1" x14ac:dyDescent="0.3">
      <c r="A285" s="649" t="s">
        <v>575</v>
      </c>
      <c r="B285" s="650" t="s">
        <v>576</v>
      </c>
      <c r="C285" s="651" t="s">
        <v>590</v>
      </c>
      <c r="D285" s="652" t="s">
        <v>1759</v>
      </c>
      <c r="E285" s="651" t="s">
        <v>4820</v>
      </c>
      <c r="F285" s="652" t="s">
        <v>4821</v>
      </c>
      <c r="G285" s="651" t="s">
        <v>3041</v>
      </c>
      <c r="H285" s="651" t="s">
        <v>3042</v>
      </c>
      <c r="I285" s="653">
        <v>1.5549999999999999</v>
      </c>
      <c r="J285" s="653">
        <v>300</v>
      </c>
      <c r="K285" s="654">
        <v>466.5</v>
      </c>
    </row>
    <row r="286" spans="1:11" ht="14.4" customHeight="1" x14ac:dyDescent="0.3">
      <c r="A286" s="649" t="s">
        <v>575</v>
      </c>
      <c r="B286" s="650" t="s">
        <v>576</v>
      </c>
      <c r="C286" s="651" t="s">
        <v>590</v>
      </c>
      <c r="D286" s="652" t="s">
        <v>1759</v>
      </c>
      <c r="E286" s="651" t="s">
        <v>4820</v>
      </c>
      <c r="F286" s="652" t="s">
        <v>4821</v>
      </c>
      <c r="G286" s="651" t="s">
        <v>3043</v>
      </c>
      <c r="H286" s="651" t="s">
        <v>3044</v>
      </c>
      <c r="I286" s="653">
        <v>12.1</v>
      </c>
      <c r="J286" s="653">
        <v>20</v>
      </c>
      <c r="K286" s="654">
        <v>242</v>
      </c>
    </row>
    <row r="287" spans="1:11" ht="14.4" customHeight="1" x14ac:dyDescent="0.3">
      <c r="A287" s="649" t="s">
        <v>575</v>
      </c>
      <c r="B287" s="650" t="s">
        <v>576</v>
      </c>
      <c r="C287" s="651" t="s">
        <v>590</v>
      </c>
      <c r="D287" s="652" t="s">
        <v>1759</v>
      </c>
      <c r="E287" s="651" t="s">
        <v>4820</v>
      </c>
      <c r="F287" s="652" t="s">
        <v>4821</v>
      </c>
      <c r="G287" s="651" t="s">
        <v>3279</v>
      </c>
      <c r="H287" s="651" t="s">
        <v>3280</v>
      </c>
      <c r="I287" s="653">
        <v>21.24</v>
      </c>
      <c r="J287" s="653">
        <v>50</v>
      </c>
      <c r="K287" s="654">
        <v>1062</v>
      </c>
    </row>
    <row r="288" spans="1:11" ht="14.4" customHeight="1" x14ac:dyDescent="0.3">
      <c r="A288" s="649" t="s">
        <v>575</v>
      </c>
      <c r="B288" s="650" t="s">
        <v>576</v>
      </c>
      <c r="C288" s="651" t="s">
        <v>590</v>
      </c>
      <c r="D288" s="652" t="s">
        <v>1759</v>
      </c>
      <c r="E288" s="651" t="s">
        <v>4820</v>
      </c>
      <c r="F288" s="652" t="s">
        <v>4821</v>
      </c>
      <c r="G288" s="651" t="s">
        <v>3281</v>
      </c>
      <c r="H288" s="651" t="s">
        <v>3282</v>
      </c>
      <c r="I288" s="653">
        <v>6.65</v>
      </c>
      <c r="J288" s="653">
        <v>3</v>
      </c>
      <c r="K288" s="654">
        <v>19.95</v>
      </c>
    </row>
    <row r="289" spans="1:11" ht="14.4" customHeight="1" x14ac:dyDescent="0.3">
      <c r="A289" s="649" t="s">
        <v>575</v>
      </c>
      <c r="B289" s="650" t="s">
        <v>576</v>
      </c>
      <c r="C289" s="651" t="s">
        <v>590</v>
      </c>
      <c r="D289" s="652" t="s">
        <v>1759</v>
      </c>
      <c r="E289" s="651" t="s">
        <v>4820</v>
      </c>
      <c r="F289" s="652" t="s">
        <v>4821</v>
      </c>
      <c r="G289" s="651" t="s">
        <v>3283</v>
      </c>
      <c r="H289" s="651" t="s">
        <v>3284</v>
      </c>
      <c r="I289" s="653">
        <v>6.66</v>
      </c>
      <c r="J289" s="653">
        <v>2</v>
      </c>
      <c r="K289" s="654">
        <v>13.32</v>
      </c>
    </row>
    <row r="290" spans="1:11" ht="14.4" customHeight="1" x14ac:dyDescent="0.3">
      <c r="A290" s="649" t="s">
        <v>575</v>
      </c>
      <c r="B290" s="650" t="s">
        <v>576</v>
      </c>
      <c r="C290" s="651" t="s">
        <v>590</v>
      </c>
      <c r="D290" s="652" t="s">
        <v>1759</v>
      </c>
      <c r="E290" s="651" t="s">
        <v>4820</v>
      </c>
      <c r="F290" s="652" t="s">
        <v>4821</v>
      </c>
      <c r="G290" s="651" t="s">
        <v>3285</v>
      </c>
      <c r="H290" s="651" t="s">
        <v>3286</v>
      </c>
      <c r="I290" s="653">
        <v>6.65</v>
      </c>
      <c r="J290" s="653">
        <v>1</v>
      </c>
      <c r="K290" s="654">
        <v>6.65</v>
      </c>
    </row>
    <row r="291" spans="1:11" ht="14.4" customHeight="1" x14ac:dyDescent="0.3">
      <c r="A291" s="649" t="s">
        <v>575</v>
      </c>
      <c r="B291" s="650" t="s">
        <v>576</v>
      </c>
      <c r="C291" s="651" t="s">
        <v>590</v>
      </c>
      <c r="D291" s="652" t="s">
        <v>1759</v>
      </c>
      <c r="E291" s="651" t="s">
        <v>4820</v>
      </c>
      <c r="F291" s="652" t="s">
        <v>4821</v>
      </c>
      <c r="G291" s="651" t="s">
        <v>3287</v>
      </c>
      <c r="H291" s="651" t="s">
        <v>3288</v>
      </c>
      <c r="I291" s="653">
        <v>220.91</v>
      </c>
      <c r="J291" s="653">
        <v>10</v>
      </c>
      <c r="K291" s="654">
        <v>2209.1</v>
      </c>
    </row>
    <row r="292" spans="1:11" ht="14.4" customHeight="1" x14ac:dyDescent="0.3">
      <c r="A292" s="649" t="s">
        <v>575</v>
      </c>
      <c r="B292" s="650" t="s">
        <v>576</v>
      </c>
      <c r="C292" s="651" t="s">
        <v>590</v>
      </c>
      <c r="D292" s="652" t="s">
        <v>1759</v>
      </c>
      <c r="E292" s="651" t="s">
        <v>4820</v>
      </c>
      <c r="F292" s="652" t="s">
        <v>4821</v>
      </c>
      <c r="G292" s="651" t="s">
        <v>3165</v>
      </c>
      <c r="H292" s="651" t="s">
        <v>3166</v>
      </c>
      <c r="I292" s="653">
        <v>0.46999999999999992</v>
      </c>
      <c r="J292" s="653">
        <v>1000</v>
      </c>
      <c r="K292" s="654">
        <v>470</v>
      </c>
    </row>
    <row r="293" spans="1:11" ht="14.4" customHeight="1" x14ac:dyDescent="0.3">
      <c r="A293" s="649" t="s">
        <v>575</v>
      </c>
      <c r="B293" s="650" t="s">
        <v>576</v>
      </c>
      <c r="C293" s="651" t="s">
        <v>590</v>
      </c>
      <c r="D293" s="652" t="s">
        <v>1759</v>
      </c>
      <c r="E293" s="651" t="s">
        <v>4820</v>
      </c>
      <c r="F293" s="652" t="s">
        <v>4821</v>
      </c>
      <c r="G293" s="651" t="s">
        <v>3047</v>
      </c>
      <c r="H293" s="651" t="s">
        <v>3048</v>
      </c>
      <c r="I293" s="653">
        <v>4.03</v>
      </c>
      <c r="J293" s="653">
        <v>400</v>
      </c>
      <c r="K293" s="654">
        <v>1612</v>
      </c>
    </row>
    <row r="294" spans="1:11" ht="14.4" customHeight="1" x14ac:dyDescent="0.3">
      <c r="A294" s="649" t="s">
        <v>575</v>
      </c>
      <c r="B294" s="650" t="s">
        <v>576</v>
      </c>
      <c r="C294" s="651" t="s">
        <v>590</v>
      </c>
      <c r="D294" s="652" t="s">
        <v>1759</v>
      </c>
      <c r="E294" s="651" t="s">
        <v>4820</v>
      </c>
      <c r="F294" s="652" t="s">
        <v>4821</v>
      </c>
      <c r="G294" s="651" t="s">
        <v>3049</v>
      </c>
      <c r="H294" s="651" t="s">
        <v>3050</v>
      </c>
      <c r="I294" s="653">
        <v>2.605</v>
      </c>
      <c r="J294" s="653">
        <v>300</v>
      </c>
      <c r="K294" s="654">
        <v>782</v>
      </c>
    </row>
    <row r="295" spans="1:11" ht="14.4" customHeight="1" x14ac:dyDescent="0.3">
      <c r="A295" s="649" t="s">
        <v>575</v>
      </c>
      <c r="B295" s="650" t="s">
        <v>576</v>
      </c>
      <c r="C295" s="651" t="s">
        <v>590</v>
      </c>
      <c r="D295" s="652" t="s">
        <v>1759</v>
      </c>
      <c r="E295" s="651" t="s">
        <v>4820</v>
      </c>
      <c r="F295" s="652" t="s">
        <v>4821</v>
      </c>
      <c r="G295" s="651" t="s">
        <v>3051</v>
      </c>
      <c r="H295" s="651" t="s">
        <v>3052</v>
      </c>
      <c r="I295" s="653">
        <v>2.6</v>
      </c>
      <c r="J295" s="653">
        <v>50</v>
      </c>
      <c r="K295" s="654">
        <v>130</v>
      </c>
    </row>
    <row r="296" spans="1:11" ht="14.4" customHeight="1" x14ac:dyDescent="0.3">
      <c r="A296" s="649" t="s">
        <v>575</v>
      </c>
      <c r="B296" s="650" t="s">
        <v>576</v>
      </c>
      <c r="C296" s="651" t="s">
        <v>590</v>
      </c>
      <c r="D296" s="652" t="s">
        <v>1759</v>
      </c>
      <c r="E296" s="651" t="s">
        <v>4820</v>
      </c>
      <c r="F296" s="652" t="s">
        <v>4821</v>
      </c>
      <c r="G296" s="651" t="s">
        <v>3289</v>
      </c>
      <c r="H296" s="651" t="s">
        <v>3290</v>
      </c>
      <c r="I296" s="653">
        <v>8.3800000000000008</v>
      </c>
      <c r="J296" s="653">
        <v>10</v>
      </c>
      <c r="K296" s="654">
        <v>83.8</v>
      </c>
    </row>
    <row r="297" spans="1:11" ht="14.4" customHeight="1" x14ac:dyDescent="0.3">
      <c r="A297" s="649" t="s">
        <v>575</v>
      </c>
      <c r="B297" s="650" t="s">
        <v>576</v>
      </c>
      <c r="C297" s="651" t="s">
        <v>590</v>
      </c>
      <c r="D297" s="652" t="s">
        <v>1759</v>
      </c>
      <c r="E297" s="651" t="s">
        <v>4820</v>
      </c>
      <c r="F297" s="652" t="s">
        <v>4821</v>
      </c>
      <c r="G297" s="651" t="s">
        <v>3060</v>
      </c>
      <c r="H297" s="651" t="s">
        <v>3061</v>
      </c>
      <c r="I297" s="653">
        <v>9.2000000000000011</v>
      </c>
      <c r="J297" s="653">
        <v>550</v>
      </c>
      <c r="K297" s="654">
        <v>5060</v>
      </c>
    </row>
    <row r="298" spans="1:11" ht="14.4" customHeight="1" x14ac:dyDescent="0.3">
      <c r="A298" s="649" t="s">
        <v>575</v>
      </c>
      <c r="B298" s="650" t="s">
        <v>576</v>
      </c>
      <c r="C298" s="651" t="s">
        <v>590</v>
      </c>
      <c r="D298" s="652" t="s">
        <v>1759</v>
      </c>
      <c r="E298" s="651" t="s">
        <v>4820</v>
      </c>
      <c r="F298" s="652" t="s">
        <v>4821</v>
      </c>
      <c r="G298" s="651" t="s">
        <v>3291</v>
      </c>
      <c r="H298" s="651" t="s">
        <v>3292</v>
      </c>
      <c r="I298" s="653">
        <v>33.86</v>
      </c>
      <c r="J298" s="653">
        <v>10</v>
      </c>
      <c r="K298" s="654">
        <v>338.62</v>
      </c>
    </row>
    <row r="299" spans="1:11" ht="14.4" customHeight="1" x14ac:dyDescent="0.3">
      <c r="A299" s="649" t="s">
        <v>575</v>
      </c>
      <c r="B299" s="650" t="s">
        <v>576</v>
      </c>
      <c r="C299" s="651" t="s">
        <v>590</v>
      </c>
      <c r="D299" s="652" t="s">
        <v>1759</v>
      </c>
      <c r="E299" s="651" t="s">
        <v>4820</v>
      </c>
      <c r="F299" s="652" t="s">
        <v>4821</v>
      </c>
      <c r="G299" s="651" t="s">
        <v>3293</v>
      </c>
      <c r="H299" s="651" t="s">
        <v>3294</v>
      </c>
      <c r="I299" s="653">
        <v>12.49</v>
      </c>
      <c r="J299" s="653">
        <v>25</v>
      </c>
      <c r="K299" s="654">
        <v>312.18</v>
      </c>
    </row>
    <row r="300" spans="1:11" ht="14.4" customHeight="1" x14ac:dyDescent="0.3">
      <c r="A300" s="649" t="s">
        <v>575</v>
      </c>
      <c r="B300" s="650" t="s">
        <v>576</v>
      </c>
      <c r="C300" s="651" t="s">
        <v>590</v>
      </c>
      <c r="D300" s="652" t="s">
        <v>1759</v>
      </c>
      <c r="E300" s="651" t="s">
        <v>4820</v>
      </c>
      <c r="F300" s="652" t="s">
        <v>4821</v>
      </c>
      <c r="G300" s="651" t="s">
        <v>3073</v>
      </c>
      <c r="H300" s="651" t="s">
        <v>3295</v>
      </c>
      <c r="I300" s="653">
        <v>36.299999999999997</v>
      </c>
      <c r="J300" s="653">
        <v>70</v>
      </c>
      <c r="K300" s="654">
        <v>2541</v>
      </c>
    </row>
    <row r="301" spans="1:11" ht="14.4" customHeight="1" x14ac:dyDescent="0.3">
      <c r="A301" s="649" t="s">
        <v>575</v>
      </c>
      <c r="B301" s="650" t="s">
        <v>576</v>
      </c>
      <c r="C301" s="651" t="s">
        <v>590</v>
      </c>
      <c r="D301" s="652" t="s">
        <v>1759</v>
      </c>
      <c r="E301" s="651" t="s">
        <v>4820</v>
      </c>
      <c r="F301" s="652" t="s">
        <v>4821</v>
      </c>
      <c r="G301" s="651" t="s">
        <v>3064</v>
      </c>
      <c r="H301" s="651" t="s">
        <v>3065</v>
      </c>
      <c r="I301" s="653">
        <v>66.22</v>
      </c>
      <c r="J301" s="653">
        <v>45</v>
      </c>
      <c r="K301" s="654">
        <v>2979.9</v>
      </c>
    </row>
    <row r="302" spans="1:11" ht="14.4" customHeight="1" x14ac:dyDescent="0.3">
      <c r="A302" s="649" t="s">
        <v>575</v>
      </c>
      <c r="B302" s="650" t="s">
        <v>576</v>
      </c>
      <c r="C302" s="651" t="s">
        <v>590</v>
      </c>
      <c r="D302" s="652" t="s">
        <v>1759</v>
      </c>
      <c r="E302" s="651" t="s">
        <v>4820</v>
      </c>
      <c r="F302" s="652" t="s">
        <v>4821</v>
      </c>
      <c r="G302" s="651" t="s">
        <v>3296</v>
      </c>
      <c r="H302" s="651" t="s">
        <v>3297</v>
      </c>
      <c r="I302" s="653">
        <v>22.99</v>
      </c>
      <c r="J302" s="653">
        <v>20</v>
      </c>
      <c r="K302" s="654">
        <v>459.8</v>
      </c>
    </row>
    <row r="303" spans="1:11" ht="14.4" customHeight="1" x14ac:dyDescent="0.3">
      <c r="A303" s="649" t="s">
        <v>575</v>
      </c>
      <c r="B303" s="650" t="s">
        <v>576</v>
      </c>
      <c r="C303" s="651" t="s">
        <v>590</v>
      </c>
      <c r="D303" s="652" t="s">
        <v>1759</v>
      </c>
      <c r="E303" s="651" t="s">
        <v>4820</v>
      </c>
      <c r="F303" s="652" t="s">
        <v>4821</v>
      </c>
      <c r="G303" s="651" t="s">
        <v>3298</v>
      </c>
      <c r="H303" s="651" t="s">
        <v>3299</v>
      </c>
      <c r="I303" s="653">
        <v>33.86</v>
      </c>
      <c r="J303" s="653">
        <v>10</v>
      </c>
      <c r="K303" s="654">
        <v>338.62</v>
      </c>
    </row>
    <row r="304" spans="1:11" ht="14.4" customHeight="1" x14ac:dyDescent="0.3">
      <c r="A304" s="649" t="s">
        <v>575</v>
      </c>
      <c r="B304" s="650" t="s">
        <v>576</v>
      </c>
      <c r="C304" s="651" t="s">
        <v>590</v>
      </c>
      <c r="D304" s="652" t="s">
        <v>1759</v>
      </c>
      <c r="E304" s="651" t="s">
        <v>4832</v>
      </c>
      <c r="F304" s="652" t="s">
        <v>4833</v>
      </c>
      <c r="G304" s="651" t="s">
        <v>3300</v>
      </c>
      <c r="H304" s="651" t="s">
        <v>3301</v>
      </c>
      <c r="I304" s="653">
        <v>3.125</v>
      </c>
      <c r="J304" s="653">
        <v>225</v>
      </c>
      <c r="K304" s="654">
        <v>704.25</v>
      </c>
    </row>
    <row r="305" spans="1:11" ht="14.4" customHeight="1" x14ac:dyDescent="0.3">
      <c r="A305" s="649" t="s">
        <v>575</v>
      </c>
      <c r="B305" s="650" t="s">
        <v>576</v>
      </c>
      <c r="C305" s="651" t="s">
        <v>590</v>
      </c>
      <c r="D305" s="652" t="s">
        <v>1759</v>
      </c>
      <c r="E305" s="651" t="s">
        <v>4834</v>
      </c>
      <c r="F305" s="652" t="s">
        <v>4835</v>
      </c>
      <c r="G305" s="651" t="s">
        <v>3302</v>
      </c>
      <c r="H305" s="651" t="s">
        <v>3303</v>
      </c>
      <c r="I305" s="653">
        <v>267.78666666666663</v>
      </c>
      <c r="J305" s="653">
        <v>30</v>
      </c>
      <c r="K305" s="654">
        <v>8033.6</v>
      </c>
    </row>
    <row r="306" spans="1:11" ht="14.4" customHeight="1" x14ac:dyDescent="0.3">
      <c r="A306" s="649" t="s">
        <v>575</v>
      </c>
      <c r="B306" s="650" t="s">
        <v>576</v>
      </c>
      <c r="C306" s="651" t="s">
        <v>590</v>
      </c>
      <c r="D306" s="652" t="s">
        <v>1759</v>
      </c>
      <c r="E306" s="651" t="s">
        <v>4822</v>
      </c>
      <c r="F306" s="652" t="s">
        <v>4823</v>
      </c>
      <c r="G306" s="651" t="s">
        <v>3068</v>
      </c>
      <c r="H306" s="651" t="s">
        <v>3069</v>
      </c>
      <c r="I306" s="653">
        <v>8.17</v>
      </c>
      <c r="J306" s="653">
        <v>280</v>
      </c>
      <c r="K306" s="654">
        <v>2287.6</v>
      </c>
    </row>
    <row r="307" spans="1:11" ht="14.4" customHeight="1" x14ac:dyDescent="0.3">
      <c r="A307" s="649" t="s">
        <v>575</v>
      </c>
      <c r="B307" s="650" t="s">
        <v>576</v>
      </c>
      <c r="C307" s="651" t="s">
        <v>590</v>
      </c>
      <c r="D307" s="652" t="s">
        <v>1759</v>
      </c>
      <c r="E307" s="651" t="s">
        <v>4822</v>
      </c>
      <c r="F307" s="652" t="s">
        <v>4823</v>
      </c>
      <c r="G307" s="651" t="s">
        <v>3068</v>
      </c>
      <c r="H307" s="651" t="s">
        <v>3070</v>
      </c>
      <c r="I307" s="653">
        <v>8.17</v>
      </c>
      <c r="J307" s="653">
        <v>300</v>
      </c>
      <c r="K307" s="654">
        <v>2451</v>
      </c>
    </row>
    <row r="308" spans="1:11" ht="14.4" customHeight="1" x14ac:dyDescent="0.3">
      <c r="A308" s="649" t="s">
        <v>575</v>
      </c>
      <c r="B308" s="650" t="s">
        <v>576</v>
      </c>
      <c r="C308" s="651" t="s">
        <v>590</v>
      </c>
      <c r="D308" s="652" t="s">
        <v>1759</v>
      </c>
      <c r="E308" s="651" t="s">
        <v>4822</v>
      </c>
      <c r="F308" s="652" t="s">
        <v>4823</v>
      </c>
      <c r="G308" s="651" t="s">
        <v>3071</v>
      </c>
      <c r="H308" s="651" t="s">
        <v>3072</v>
      </c>
      <c r="I308" s="653">
        <v>7.02</v>
      </c>
      <c r="J308" s="653">
        <v>180</v>
      </c>
      <c r="K308" s="654">
        <v>1263.5</v>
      </c>
    </row>
    <row r="309" spans="1:11" ht="14.4" customHeight="1" x14ac:dyDescent="0.3">
      <c r="A309" s="649" t="s">
        <v>575</v>
      </c>
      <c r="B309" s="650" t="s">
        <v>576</v>
      </c>
      <c r="C309" s="651" t="s">
        <v>590</v>
      </c>
      <c r="D309" s="652" t="s">
        <v>1759</v>
      </c>
      <c r="E309" s="651" t="s">
        <v>4822</v>
      </c>
      <c r="F309" s="652" t="s">
        <v>4823</v>
      </c>
      <c r="G309" s="651" t="s">
        <v>3073</v>
      </c>
      <c r="H309" s="651" t="s">
        <v>3074</v>
      </c>
      <c r="I309" s="653">
        <v>36.299999999999997</v>
      </c>
      <c r="J309" s="653">
        <v>140</v>
      </c>
      <c r="K309" s="654">
        <v>5082</v>
      </c>
    </row>
    <row r="310" spans="1:11" ht="14.4" customHeight="1" x14ac:dyDescent="0.3">
      <c r="A310" s="649" t="s">
        <v>575</v>
      </c>
      <c r="B310" s="650" t="s">
        <v>576</v>
      </c>
      <c r="C310" s="651" t="s">
        <v>590</v>
      </c>
      <c r="D310" s="652" t="s">
        <v>1759</v>
      </c>
      <c r="E310" s="651" t="s">
        <v>4824</v>
      </c>
      <c r="F310" s="652" t="s">
        <v>4825</v>
      </c>
      <c r="G310" s="651" t="s">
        <v>3075</v>
      </c>
      <c r="H310" s="651" t="s">
        <v>3076</v>
      </c>
      <c r="I310" s="653">
        <v>0.30399999999999999</v>
      </c>
      <c r="J310" s="653">
        <v>2200</v>
      </c>
      <c r="K310" s="654">
        <v>670</v>
      </c>
    </row>
    <row r="311" spans="1:11" ht="14.4" customHeight="1" x14ac:dyDescent="0.3">
      <c r="A311" s="649" t="s">
        <v>575</v>
      </c>
      <c r="B311" s="650" t="s">
        <v>576</v>
      </c>
      <c r="C311" s="651" t="s">
        <v>590</v>
      </c>
      <c r="D311" s="652" t="s">
        <v>1759</v>
      </c>
      <c r="E311" s="651" t="s">
        <v>4824</v>
      </c>
      <c r="F311" s="652" t="s">
        <v>4825</v>
      </c>
      <c r="G311" s="651" t="s">
        <v>3304</v>
      </c>
      <c r="H311" s="651" t="s">
        <v>3305</v>
      </c>
      <c r="I311" s="653">
        <v>0.30333333333333329</v>
      </c>
      <c r="J311" s="653">
        <v>1000</v>
      </c>
      <c r="K311" s="654">
        <v>304</v>
      </c>
    </row>
    <row r="312" spans="1:11" ht="14.4" customHeight="1" x14ac:dyDescent="0.3">
      <c r="A312" s="649" t="s">
        <v>575</v>
      </c>
      <c r="B312" s="650" t="s">
        <v>576</v>
      </c>
      <c r="C312" s="651" t="s">
        <v>590</v>
      </c>
      <c r="D312" s="652" t="s">
        <v>1759</v>
      </c>
      <c r="E312" s="651" t="s">
        <v>4824</v>
      </c>
      <c r="F312" s="652" t="s">
        <v>4825</v>
      </c>
      <c r="G312" s="651" t="s">
        <v>3077</v>
      </c>
      <c r="H312" s="651" t="s">
        <v>3078</v>
      </c>
      <c r="I312" s="653">
        <v>0.3</v>
      </c>
      <c r="J312" s="653">
        <v>400</v>
      </c>
      <c r="K312" s="654">
        <v>120</v>
      </c>
    </row>
    <row r="313" spans="1:11" ht="14.4" customHeight="1" x14ac:dyDescent="0.3">
      <c r="A313" s="649" t="s">
        <v>575</v>
      </c>
      <c r="B313" s="650" t="s">
        <v>576</v>
      </c>
      <c r="C313" s="651" t="s">
        <v>590</v>
      </c>
      <c r="D313" s="652" t="s">
        <v>1759</v>
      </c>
      <c r="E313" s="651" t="s">
        <v>4824</v>
      </c>
      <c r="F313" s="652" t="s">
        <v>4825</v>
      </c>
      <c r="G313" s="651" t="s">
        <v>3081</v>
      </c>
      <c r="H313" s="651" t="s">
        <v>3082</v>
      </c>
      <c r="I313" s="653">
        <v>0.32833333333333331</v>
      </c>
      <c r="J313" s="653">
        <v>3500</v>
      </c>
      <c r="K313" s="654">
        <v>1152</v>
      </c>
    </row>
    <row r="314" spans="1:11" ht="14.4" customHeight="1" x14ac:dyDescent="0.3">
      <c r="A314" s="649" t="s">
        <v>575</v>
      </c>
      <c r="B314" s="650" t="s">
        <v>576</v>
      </c>
      <c r="C314" s="651" t="s">
        <v>590</v>
      </c>
      <c r="D314" s="652" t="s">
        <v>1759</v>
      </c>
      <c r="E314" s="651" t="s">
        <v>4824</v>
      </c>
      <c r="F314" s="652" t="s">
        <v>4825</v>
      </c>
      <c r="G314" s="651" t="s">
        <v>3306</v>
      </c>
      <c r="H314" s="651" t="s">
        <v>3307</v>
      </c>
      <c r="I314" s="653">
        <v>1.7566666666666666</v>
      </c>
      <c r="J314" s="653">
        <v>300</v>
      </c>
      <c r="K314" s="654">
        <v>527</v>
      </c>
    </row>
    <row r="315" spans="1:11" ht="14.4" customHeight="1" x14ac:dyDescent="0.3">
      <c r="A315" s="649" t="s">
        <v>575</v>
      </c>
      <c r="B315" s="650" t="s">
        <v>576</v>
      </c>
      <c r="C315" s="651" t="s">
        <v>590</v>
      </c>
      <c r="D315" s="652" t="s">
        <v>1759</v>
      </c>
      <c r="E315" s="651" t="s">
        <v>4826</v>
      </c>
      <c r="F315" s="652" t="s">
        <v>4827</v>
      </c>
      <c r="G315" s="651" t="s">
        <v>3191</v>
      </c>
      <c r="H315" s="651" t="s">
        <v>3192</v>
      </c>
      <c r="I315" s="653">
        <v>0.77249999999999996</v>
      </c>
      <c r="J315" s="653">
        <v>2100</v>
      </c>
      <c r="K315" s="654">
        <v>1625</v>
      </c>
    </row>
    <row r="316" spans="1:11" ht="14.4" customHeight="1" x14ac:dyDescent="0.3">
      <c r="A316" s="649" t="s">
        <v>575</v>
      </c>
      <c r="B316" s="650" t="s">
        <v>576</v>
      </c>
      <c r="C316" s="651" t="s">
        <v>590</v>
      </c>
      <c r="D316" s="652" t="s">
        <v>1759</v>
      </c>
      <c r="E316" s="651" t="s">
        <v>4826</v>
      </c>
      <c r="F316" s="652" t="s">
        <v>4827</v>
      </c>
      <c r="G316" s="651" t="s">
        <v>3085</v>
      </c>
      <c r="H316" s="651" t="s">
        <v>3086</v>
      </c>
      <c r="I316" s="653">
        <v>0.77166666666666683</v>
      </c>
      <c r="J316" s="653">
        <v>10000</v>
      </c>
      <c r="K316" s="654">
        <v>7725</v>
      </c>
    </row>
    <row r="317" spans="1:11" ht="14.4" customHeight="1" x14ac:dyDescent="0.3">
      <c r="A317" s="649" t="s">
        <v>575</v>
      </c>
      <c r="B317" s="650" t="s">
        <v>576</v>
      </c>
      <c r="C317" s="651" t="s">
        <v>590</v>
      </c>
      <c r="D317" s="652" t="s">
        <v>1759</v>
      </c>
      <c r="E317" s="651" t="s">
        <v>4826</v>
      </c>
      <c r="F317" s="652" t="s">
        <v>4827</v>
      </c>
      <c r="G317" s="651" t="s">
        <v>3087</v>
      </c>
      <c r="H317" s="651" t="s">
        <v>3088</v>
      </c>
      <c r="I317" s="653">
        <v>0.71</v>
      </c>
      <c r="J317" s="653">
        <v>6000</v>
      </c>
      <c r="K317" s="654">
        <v>4260</v>
      </c>
    </row>
    <row r="318" spans="1:11" ht="14.4" customHeight="1" x14ac:dyDescent="0.3">
      <c r="A318" s="649" t="s">
        <v>575</v>
      </c>
      <c r="B318" s="650" t="s">
        <v>576</v>
      </c>
      <c r="C318" s="651" t="s">
        <v>590</v>
      </c>
      <c r="D318" s="652" t="s">
        <v>1759</v>
      </c>
      <c r="E318" s="651" t="s">
        <v>4826</v>
      </c>
      <c r="F318" s="652" t="s">
        <v>4827</v>
      </c>
      <c r="G318" s="651" t="s">
        <v>3197</v>
      </c>
      <c r="H318" s="651" t="s">
        <v>3198</v>
      </c>
      <c r="I318" s="653">
        <v>0.71</v>
      </c>
      <c r="J318" s="653">
        <v>1200</v>
      </c>
      <c r="K318" s="654">
        <v>852</v>
      </c>
    </row>
    <row r="319" spans="1:11" ht="14.4" customHeight="1" x14ac:dyDescent="0.3">
      <c r="A319" s="649" t="s">
        <v>575</v>
      </c>
      <c r="B319" s="650" t="s">
        <v>576</v>
      </c>
      <c r="C319" s="651" t="s">
        <v>590</v>
      </c>
      <c r="D319" s="652" t="s">
        <v>1759</v>
      </c>
      <c r="E319" s="651" t="s">
        <v>4828</v>
      </c>
      <c r="F319" s="652" t="s">
        <v>4829</v>
      </c>
      <c r="G319" s="651" t="s">
        <v>3089</v>
      </c>
      <c r="H319" s="651" t="s">
        <v>3090</v>
      </c>
      <c r="I319" s="653">
        <v>139.44</v>
      </c>
      <c r="J319" s="653">
        <v>2</v>
      </c>
      <c r="K319" s="654">
        <v>278.88</v>
      </c>
    </row>
    <row r="320" spans="1:11" ht="14.4" customHeight="1" x14ac:dyDescent="0.3">
      <c r="A320" s="649" t="s">
        <v>575</v>
      </c>
      <c r="B320" s="650" t="s">
        <v>576</v>
      </c>
      <c r="C320" s="651" t="s">
        <v>590</v>
      </c>
      <c r="D320" s="652" t="s">
        <v>1759</v>
      </c>
      <c r="E320" s="651" t="s">
        <v>4828</v>
      </c>
      <c r="F320" s="652" t="s">
        <v>4829</v>
      </c>
      <c r="G320" s="651" t="s">
        <v>3091</v>
      </c>
      <c r="H320" s="651" t="s">
        <v>3092</v>
      </c>
      <c r="I320" s="653">
        <v>139.44</v>
      </c>
      <c r="J320" s="653">
        <v>2</v>
      </c>
      <c r="K320" s="654">
        <v>278.88</v>
      </c>
    </row>
    <row r="321" spans="1:11" ht="14.4" customHeight="1" x14ac:dyDescent="0.3">
      <c r="A321" s="649" t="s">
        <v>575</v>
      </c>
      <c r="B321" s="650" t="s">
        <v>576</v>
      </c>
      <c r="C321" s="651" t="s">
        <v>590</v>
      </c>
      <c r="D321" s="652" t="s">
        <v>1759</v>
      </c>
      <c r="E321" s="651" t="s">
        <v>4828</v>
      </c>
      <c r="F321" s="652" t="s">
        <v>4829</v>
      </c>
      <c r="G321" s="651" t="s">
        <v>3308</v>
      </c>
      <c r="H321" s="651" t="s">
        <v>3309</v>
      </c>
      <c r="I321" s="653">
        <v>152.46</v>
      </c>
      <c r="J321" s="653">
        <v>7</v>
      </c>
      <c r="K321" s="654">
        <v>1067.22</v>
      </c>
    </row>
    <row r="322" spans="1:11" ht="14.4" customHeight="1" x14ac:dyDescent="0.3">
      <c r="A322" s="649" t="s">
        <v>575</v>
      </c>
      <c r="B322" s="650" t="s">
        <v>576</v>
      </c>
      <c r="C322" s="651" t="s">
        <v>593</v>
      </c>
      <c r="D322" s="652" t="s">
        <v>4836</v>
      </c>
      <c r="E322" s="651" t="s">
        <v>4818</v>
      </c>
      <c r="F322" s="652" t="s">
        <v>4819</v>
      </c>
      <c r="G322" s="651" t="s">
        <v>3310</v>
      </c>
      <c r="H322" s="651" t="s">
        <v>3311</v>
      </c>
      <c r="I322" s="653">
        <v>65.2</v>
      </c>
      <c r="J322" s="653">
        <v>30</v>
      </c>
      <c r="K322" s="654">
        <v>1956</v>
      </c>
    </row>
    <row r="323" spans="1:11" ht="14.4" customHeight="1" x14ac:dyDescent="0.3">
      <c r="A323" s="649" t="s">
        <v>575</v>
      </c>
      <c r="B323" s="650" t="s">
        <v>576</v>
      </c>
      <c r="C323" s="651" t="s">
        <v>593</v>
      </c>
      <c r="D323" s="652" t="s">
        <v>4836</v>
      </c>
      <c r="E323" s="651" t="s">
        <v>4818</v>
      </c>
      <c r="F323" s="652" t="s">
        <v>4819</v>
      </c>
      <c r="G323" s="651" t="s">
        <v>3312</v>
      </c>
      <c r="H323" s="651" t="s">
        <v>3313</v>
      </c>
      <c r="I323" s="653">
        <v>15.53</v>
      </c>
      <c r="J323" s="653">
        <v>40</v>
      </c>
      <c r="K323" s="654">
        <v>621.20000000000005</v>
      </c>
    </row>
    <row r="324" spans="1:11" ht="14.4" customHeight="1" x14ac:dyDescent="0.3">
      <c r="A324" s="649" t="s">
        <v>575</v>
      </c>
      <c r="B324" s="650" t="s">
        <v>576</v>
      </c>
      <c r="C324" s="651" t="s">
        <v>593</v>
      </c>
      <c r="D324" s="652" t="s">
        <v>4836</v>
      </c>
      <c r="E324" s="651" t="s">
        <v>4818</v>
      </c>
      <c r="F324" s="652" t="s">
        <v>4819</v>
      </c>
      <c r="G324" s="651" t="s">
        <v>2924</v>
      </c>
      <c r="H324" s="651" t="s">
        <v>2925</v>
      </c>
      <c r="I324" s="653">
        <v>30.18</v>
      </c>
      <c r="J324" s="653">
        <v>30</v>
      </c>
      <c r="K324" s="654">
        <v>905.4</v>
      </c>
    </row>
    <row r="325" spans="1:11" ht="14.4" customHeight="1" x14ac:dyDescent="0.3">
      <c r="A325" s="649" t="s">
        <v>575</v>
      </c>
      <c r="B325" s="650" t="s">
        <v>576</v>
      </c>
      <c r="C325" s="651" t="s">
        <v>593</v>
      </c>
      <c r="D325" s="652" t="s">
        <v>4836</v>
      </c>
      <c r="E325" s="651" t="s">
        <v>4818</v>
      </c>
      <c r="F325" s="652" t="s">
        <v>4819</v>
      </c>
      <c r="G325" s="651" t="s">
        <v>3314</v>
      </c>
      <c r="H325" s="651" t="s">
        <v>3315</v>
      </c>
      <c r="I325" s="653">
        <v>2.62</v>
      </c>
      <c r="J325" s="653">
        <v>100</v>
      </c>
      <c r="K325" s="654">
        <v>262.2</v>
      </c>
    </row>
    <row r="326" spans="1:11" ht="14.4" customHeight="1" x14ac:dyDescent="0.3">
      <c r="A326" s="649" t="s">
        <v>575</v>
      </c>
      <c r="B326" s="650" t="s">
        <v>576</v>
      </c>
      <c r="C326" s="651" t="s">
        <v>593</v>
      </c>
      <c r="D326" s="652" t="s">
        <v>4836</v>
      </c>
      <c r="E326" s="651" t="s">
        <v>4820</v>
      </c>
      <c r="F326" s="652" t="s">
        <v>4821</v>
      </c>
      <c r="G326" s="651" t="s">
        <v>3316</v>
      </c>
      <c r="H326" s="651" t="s">
        <v>3317</v>
      </c>
      <c r="I326" s="653">
        <v>1719.25</v>
      </c>
      <c r="J326" s="653">
        <v>4</v>
      </c>
      <c r="K326" s="654">
        <v>6877</v>
      </c>
    </row>
    <row r="327" spans="1:11" ht="14.4" customHeight="1" x14ac:dyDescent="0.3">
      <c r="A327" s="649" t="s">
        <v>575</v>
      </c>
      <c r="B327" s="650" t="s">
        <v>576</v>
      </c>
      <c r="C327" s="651" t="s">
        <v>593</v>
      </c>
      <c r="D327" s="652" t="s">
        <v>4836</v>
      </c>
      <c r="E327" s="651" t="s">
        <v>4820</v>
      </c>
      <c r="F327" s="652" t="s">
        <v>4821</v>
      </c>
      <c r="G327" s="651" t="s">
        <v>3318</v>
      </c>
      <c r="H327" s="651" t="s">
        <v>3319</v>
      </c>
      <c r="I327" s="653">
        <v>1063.5999999999999</v>
      </c>
      <c r="J327" s="653">
        <v>4</v>
      </c>
      <c r="K327" s="654">
        <v>4254.3999999999996</v>
      </c>
    </row>
    <row r="328" spans="1:11" ht="14.4" customHeight="1" x14ac:dyDescent="0.3">
      <c r="A328" s="649" t="s">
        <v>575</v>
      </c>
      <c r="B328" s="650" t="s">
        <v>576</v>
      </c>
      <c r="C328" s="651" t="s">
        <v>593</v>
      </c>
      <c r="D328" s="652" t="s">
        <v>4836</v>
      </c>
      <c r="E328" s="651" t="s">
        <v>4820</v>
      </c>
      <c r="F328" s="652" t="s">
        <v>4821</v>
      </c>
      <c r="G328" s="651" t="s">
        <v>3320</v>
      </c>
      <c r="H328" s="651" t="s">
        <v>3321</v>
      </c>
      <c r="I328" s="653">
        <v>344.44</v>
      </c>
      <c r="J328" s="653">
        <v>30</v>
      </c>
      <c r="K328" s="654">
        <v>10333.200000000001</v>
      </c>
    </row>
    <row r="329" spans="1:11" ht="14.4" customHeight="1" x14ac:dyDescent="0.3">
      <c r="A329" s="649" t="s">
        <v>575</v>
      </c>
      <c r="B329" s="650" t="s">
        <v>576</v>
      </c>
      <c r="C329" s="651" t="s">
        <v>593</v>
      </c>
      <c r="D329" s="652" t="s">
        <v>4836</v>
      </c>
      <c r="E329" s="651" t="s">
        <v>4820</v>
      </c>
      <c r="F329" s="652" t="s">
        <v>4821</v>
      </c>
      <c r="G329" s="651" t="s">
        <v>3322</v>
      </c>
      <c r="H329" s="651" t="s">
        <v>3323</v>
      </c>
      <c r="I329" s="653">
        <v>1965.01125</v>
      </c>
      <c r="J329" s="653">
        <v>10</v>
      </c>
      <c r="K329" s="654">
        <v>19650.169999999998</v>
      </c>
    </row>
    <row r="330" spans="1:11" ht="14.4" customHeight="1" x14ac:dyDescent="0.3">
      <c r="A330" s="649" t="s">
        <v>575</v>
      </c>
      <c r="B330" s="650" t="s">
        <v>576</v>
      </c>
      <c r="C330" s="651" t="s">
        <v>593</v>
      </c>
      <c r="D330" s="652" t="s">
        <v>4836</v>
      </c>
      <c r="E330" s="651" t="s">
        <v>4820</v>
      </c>
      <c r="F330" s="652" t="s">
        <v>4821</v>
      </c>
      <c r="G330" s="651" t="s">
        <v>3324</v>
      </c>
      <c r="H330" s="651" t="s">
        <v>3325</v>
      </c>
      <c r="I330" s="653">
        <v>595.08000000000004</v>
      </c>
      <c r="J330" s="653">
        <v>5</v>
      </c>
      <c r="K330" s="654">
        <v>2975.4</v>
      </c>
    </row>
    <row r="331" spans="1:11" ht="14.4" customHeight="1" x14ac:dyDescent="0.3">
      <c r="A331" s="649" t="s">
        <v>575</v>
      </c>
      <c r="B331" s="650" t="s">
        <v>576</v>
      </c>
      <c r="C331" s="651" t="s">
        <v>593</v>
      </c>
      <c r="D331" s="652" t="s">
        <v>4836</v>
      </c>
      <c r="E331" s="651" t="s">
        <v>4820</v>
      </c>
      <c r="F331" s="652" t="s">
        <v>4821</v>
      </c>
      <c r="G331" s="651" t="s">
        <v>3326</v>
      </c>
      <c r="H331" s="651" t="s">
        <v>3327</v>
      </c>
      <c r="I331" s="653">
        <v>8712</v>
      </c>
      <c r="J331" s="653">
        <v>14</v>
      </c>
      <c r="K331" s="654">
        <v>124388</v>
      </c>
    </row>
    <row r="332" spans="1:11" ht="14.4" customHeight="1" x14ac:dyDescent="0.3">
      <c r="A332" s="649" t="s">
        <v>575</v>
      </c>
      <c r="B332" s="650" t="s">
        <v>576</v>
      </c>
      <c r="C332" s="651" t="s">
        <v>593</v>
      </c>
      <c r="D332" s="652" t="s">
        <v>4836</v>
      </c>
      <c r="E332" s="651" t="s">
        <v>4820</v>
      </c>
      <c r="F332" s="652" t="s">
        <v>4821</v>
      </c>
      <c r="G332" s="651" t="s">
        <v>3328</v>
      </c>
      <c r="H332" s="651" t="s">
        <v>3329</v>
      </c>
      <c r="I332" s="653">
        <v>128.82</v>
      </c>
      <c r="J332" s="653">
        <v>2</v>
      </c>
      <c r="K332" s="654">
        <v>257.64</v>
      </c>
    </row>
    <row r="333" spans="1:11" ht="14.4" customHeight="1" x14ac:dyDescent="0.3">
      <c r="A333" s="649" t="s">
        <v>575</v>
      </c>
      <c r="B333" s="650" t="s">
        <v>576</v>
      </c>
      <c r="C333" s="651" t="s">
        <v>593</v>
      </c>
      <c r="D333" s="652" t="s">
        <v>4836</v>
      </c>
      <c r="E333" s="651" t="s">
        <v>4820</v>
      </c>
      <c r="F333" s="652" t="s">
        <v>4821</v>
      </c>
      <c r="G333" s="651" t="s">
        <v>3330</v>
      </c>
      <c r="H333" s="651" t="s">
        <v>3331</v>
      </c>
      <c r="I333" s="653">
        <v>759</v>
      </c>
      <c r="J333" s="653">
        <v>1</v>
      </c>
      <c r="K333" s="654">
        <v>759</v>
      </c>
    </row>
    <row r="334" spans="1:11" ht="14.4" customHeight="1" x14ac:dyDescent="0.3">
      <c r="A334" s="649" t="s">
        <v>575</v>
      </c>
      <c r="B334" s="650" t="s">
        <v>576</v>
      </c>
      <c r="C334" s="651" t="s">
        <v>593</v>
      </c>
      <c r="D334" s="652" t="s">
        <v>4836</v>
      </c>
      <c r="E334" s="651" t="s">
        <v>4820</v>
      </c>
      <c r="F334" s="652" t="s">
        <v>4821</v>
      </c>
      <c r="G334" s="651" t="s">
        <v>3332</v>
      </c>
      <c r="H334" s="651" t="s">
        <v>3333</v>
      </c>
      <c r="I334" s="653">
        <v>2197.36</v>
      </c>
      <c r="J334" s="653">
        <v>1</v>
      </c>
      <c r="K334" s="654">
        <v>2197.36</v>
      </c>
    </row>
    <row r="335" spans="1:11" ht="14.4" customHeight="1" x14ac:dyDescent="0.3">
      <c r="A335" s="649" t="s">
        <v>575</v>
      </c>
      <c r="B335" s="650" t="s">
        <v>576</v>
      </c>
      <c r="C335" s="651" t="s">
        <v>593</v>
      </c>
      <c r="D335" s="652" t="s">
        <v>4836</v>
      </c>
      <c r="E335" s="651" t="s">
        <v>4820</v>
      </c>
      <c r="F335" s="652" t="s">
        <v>4821</v>
      </c>
      <c r="G335" s="651" t="s">
        <v>3334</v>
      </c>
      <c r="H335" s="651" t="s">
        <v>3335</v>
      </c>
      <c r="I335" s="653">
        <v>595.08000000000004</v>
      </c>
      <c r="J335" s="653">
        <v>1</v>
      </c>
      <c r="K335" s="654">
        <v>595.08000000000004</v>
      </c>
    </row>
    <row r="336" spans="1:11" ht="14.4" customHeight="1" x14ac:dyDescent="0.3">
      <c r="A336" s="649" t="s">
        <v>575</v>
      </c>
      <c r="B336" s="650" t="s">
        <v>576</v>
      </c>
      <c r="C336" s="651" t="s">
        <v>593</v>
      </c>
      <c r="D336" s="652" t="s">
        <v>4836</v>
      </c>
      <c r="E336" s="651" t="s">
        <v>4820</v>
      </c>
      <c r="F336" s="652" t="s">
        <v>4821</v>
      </c>
      <c r="G336" s="651" t="s">
        <v>3336</v>
      </c>
      <c r="H336" s="651" t="s">
        <v>3337</v>
      </c>
      <c r="I336" s="653">
        <v>1898.49</v>
      </c>
      <c r="J336" s="653">
        <v>1</v>
      </c>
      <c r="K336" s="654">
        <v>1898.49</v>
      </c>
    </row>
    <row r="337" spans="1:11" ht="14.4" customHeight="1" x14ac:dyDescent="0.3">
      <c r="A337" s="649" t="s">
        <v>575</v>
      </c>
      <c r="B337" s="650" t="s">
        <v>576</v>
      </c>
      <c r="C337" s="651" t="s">
        <v>593</v>
      </c>
      <c r="D337" s="652" t="s">
        <v>4836</v>
      </c>
      <c r="E337" s="651" t="s">
        <v>4820</v>
      </c>
      <c r="F337" s="652" t="s">
        <v>4821</v>
      </c>
      <c r="G337" s="651" t="s">
        <v>3338</v>
      </c>
      <c r="H337" s="651" t="s">
        <v>3339</v>
      </c>
      <c r="I337" s="653">
        <v>6056</v>
      </c>
      <c r="J337" s="653">
        <v>1</v>
      </c>
      <c r="K337" s="654">
        <v>6056</v>
      </c>
    </row>
    <row r="338" spans="1:11" ht="14.4" customHeight="1" x14ac:dyDescent="0.3">
      <c r="A338" s="649" t="s">
        <v>575</v>
      </c>
      <c r="B338" s="650" t="s">
        <v>576</v>
      </c>
      <c r="C338" s="651" t="s">
        <v>593</v>
      </c>
      <c r="D338" s="652" t="s">
        <v>4836</v>
      </c>
      <c r="E338" s="651" t="s">
        <v>4820</v>
      </c>
      <c r="F338" s="652" t="s">
        <v>4821</v>
      </c>
      <c r="G338" s="651" t="s">
        <v>3340</v>
      </c>
      <c r="H338" s="651" t="s">
        <v>3341</v>
      </c>
      <c r="I338" s="653">
        <v>1928.7233333333334</v>
      </c>
      <c r="J338" s="653">
        <v>4</v>
      </c>
      <c r="K338" s="654">
        <v>7714.92</v>
      </c>
    </row>
    <row r="339" spans="1:11" ht="14.4" customHeight="1" x14ac:dyDescent="0.3">
      <c r="A339" s="649" t="s">
        <v>575</v>
      </c>
      <c r="B339" s="650" t="s">
        <v>576</v>
      </c>
      <c r="C339" s="651" t="s">
        <v>593</v>
      </c>
      <c r="D339" s="652" t="s">
        <v>4836</v>
      </c>
      <c r="E339" s="651" t="s">
        <v>4820</v>
      </c>
      <c r="F339" s="652" t="s">
        <v>4821</v>
      </c>
      <c r="G339" s="651" t="s">
        <v>3342</v>
      </c>
      <c r="H339" s="651" t="s">
        <v>3343</v>
      </c>
      <c r="I339" s="653">
        <v>4191.8999999999996</v>
      </c>
      <c r="J339" s="653">
        <v>1</v>
      </c>
      <c r="K339" s="654">
        <v>4191.8999999999996</v>
      </c>
    </row>
    <row r="340" spans="1:11" ht="14.4" customHeight="1" x14ac:dyDescent="0.3">
      <c r="A340" s="649" t="s">
        <v>575</v>
      </c>
      <c r="B340" s="650" t="s">
        <v>576</v>
      </c>
      <c r="C340" s="651" t="s">
        <v>593</v>
      </c>
      <c r="D340" s="652" t="s">
        <v>4836</v>
      </c>
      <c r="E340" s="651" t="s">
        <v>4820</v>
      </c>
      <c r="F340" s="652" t="s">
        <v>4821</v>
      </c>
      <c r="G340" s="651" t="s">
        <v>3344</v>
      </c>
      <c r="H340" s="651" t="s">
        <v>3345</v>
      </c>
      <c r="I340" s="653">
        <v>4445.9000000000005</v>
      </c>
      <c r="J340" s="653">
        <v>14</v>
      </c>
      <c r="K340" s="654">
        <v>62242.600000000006</v>
      </c>
    </row>
    <row r="341" spans="1:11" ht="14.4" customHeight="1" x14ac:dyDescent="0.3">
      <c r="A341" s="649" t="s">
        <v>575</v>
      </c>
      <c r="B341" s="650" t="s">
        <v>576</v>
      </c>
      <c r="C341" s="651" t="s">
        <v>593</v>
      </c>
      <c r="D341" s="652" t="s">
        <v>4836</v>
      </c>
      <c r="E341" s="651" t="s">
        <v>4820</v>
      </c>
      <c r="F341" s="652" t="s">
        <v>4821</v>
      </c>
      <c r="G341" s="651" t="s">
        <v>3346</v>
      </c>
      <c r="H341" s="651" t="s">
        <v>3347</v>
      </c>
      <c r="I341" s="653">
        <v>101.64</v>
      </c>
      <c r="J341" s="653">
        <v>20</v>
      </c>
      <c r="K341" s="654">
        <v>2032.8</v>
      </c>
    </row>
    <row r="342" spans="1:11" ht="14.4" customHeight="1" x14ac:dyDescent="0.3">
      <c r="A342" s="649" t="s">
        <v>575</v>
      </c>
      <c r="B342" s="650" t="s">
        <v>576</v>
      </c>
      <c r="C342" s="651" t="s">
        <v>593</v>
      </c>
      <c r="D342" s="652" t="s">
        <v>4836</v>
      </c>
      <c r="E342" s="651" t="s">
        <v>4820</v>
      </c>
      <c r="F342" s="652" t="s">
        <v>4821</v>
      </c>
      <c r="G342" s="651" t="s">
        <v>3348</v>
      </c>
      <c r="H342" s="651" t="s">
        <v>3349</v>
      </c>
      <c r="I342" s="653">
        <v>344.44333333333333</v>
      </c>
      <c r="J342" s="653">
        <v>30</v>
      </c>
      <c r="K342" s="654">
        <v>10333.26</v>
      </c>
    </row>
    <row r="343" spans="1:11" ht="14.4" customHeight="1" x14ac:dyDescent="0.3">
      <c r="A343" s="649" t="s">
        <v>575</v>
      </c>
      <c r="B343" s="650" t="s">
        <v>576</v>
      </c>
      <c r="C343" s="651" t="s">
        <v>593</v>
      </c>
      <c r="D343" s="652" t="s">
        <v>4836</v>
      </c>
      <c r="E343" s="651" t="s">
        <v>4820</v>
      </c>
      <c r="F343" s="652" t="s">
        <v>4821</v>
      </c>
      <c r="G343" s="651" t="s">
        <v>3350</v>
      </c>
      <c r="H343" s="651" t="s">
        <v>3351</v>
      </c>
      <c r="I343" s="653">
        <v>582.01666666666665</v>
      </c>
      <c r="J343" s="653">
        <v>3</v>
      </c>
      <c r="K343" s="654">
        <v>1746.05</v>
      </c>
    </row>
    <row r="344" spans="1:11" ht="14.4" customHeight="1" x14ac:dyDescent="0.3">
      <c r="A344" s="649" t="s">
        <v>575</v>
      </c>
      <c r="B344" s="650" t="s">
        <v>576</v>
      </c>
      <c r="C344" s="651" t="s">
        <v>593</v>
      </c>
      <c r="D344" s="652" t="s">
        <v>4836</v>
      </c>
      <c r="E344" s="651" t="s">
        <v>4820</v>
      </c>
      <c r="F344" s="652" t="s">
        <v>4821</v>
      </c>
      <c r="G344" s="651" t="s">
        <v>3352</v>
      </c>
      <c r="H344" s="651" t="s">
        <v>3353</v>
      </c>
      <c r="I344" s="653">
        <v>1119.31</v>
      </c>
      <c r="J344" s="653">
        <v>1</v>
      </c>
      <c r="K344" s="654">
        <v>1119.31</v>
      </c>
    </row>
    <row r="345" spans="1:11" ht="14.4" customHeight="1" x14ac:dyDescent="0.3">
      <c r="A345" s="649" t="s">
        <v>575</v>
      </c>
      <c r="B345" s="650" t="s">
        <v>576</v>
      </c>
      <c r="C345" s="651" t="s">
        <v>593</v>
      </c>
      <c r="D345" s="652" t="s">
        <v>4836</v>
      </c>
      <c r="E345" s="651" t="s">
        <v>4820</v>
      </c>
      <c r="F345" s="652" t="s">
        <v>4821</v>
      </c>
      <c r="G345" s="651" t="s">
        <v>3354</v>
      </c>
      <c r="H345" s="651" t="s">
        <v>3355</v>
      </c>
      <c r="I345" s="653">
        <v>874.39</v>
      </c>
      <c r="J345" s="653">
        <v>2</v>
      </c>
      <c r="K345" s="654">
        <v>1748.78</v>
      </c>
    </row>
    <row r="346" spans="1:11" ht="14.4" customHeight="1" x14ac:dyDescent="0.3">
      <c r="A346" s="649" t="s">
        <v>575</v>
      </c>
      <c r="B346" s="650" t="s">
        <v>576</v>
      </c>
      <c r="C346" s="651" t="s">
        <v>593</v>
      </c>
      <c r="D346" s="652" t="s">
        <v>4836</v>
      </c>
      <c r="E346" s="651" t="s">
        <v>4820</v>
      </c>
      <c r="F346" s="652" t="s">
        <v>4821</v>
      </c>
      <c r="G346" s="651" t="s">
        <v>3356</v>
      </c>
      <c r="H346" s="651" t="s">
        <v>3357</v>
      </c>
      <c r="I346" s="653">
        <v>273.81</v>
      </c>
      <c r="J346" s="653">
        <v>10</v>
      </c>
      <c r="K346" s="654">
        <v>2738.08</v>
      </c>
    </row>
    <row r="347" spans="1:11" ht="14.4" customHeight="1" x14ac:dyDescent="0.3">
      <c r="A347" s="649" t="s">
        <v>575</v>
      </c>
      <c r="B347" s="650" t="s">
        <v>576</v>
      </c>
      <c r="C347" s="651" t="s">
        <v>593</v>
      </c>
      <c r="D347" s="652" t="s">
        <v>4836</v>
      </c>
      <c r="E347" s="651" t="s">
        <v>4820</v>
      </c>
      <c r="F347" s="652" t="s">
        <v>4821</v>
      </c>
      <c r="G347" s="651" t="s">
        <v>3358</v>
      </c>
      <c r="H347" s="651" t="s">
        <v>3359</v>
      </c>
      <c r="I347" s="653">
        <v>2197.38</v>
      </c>
      <c r="J347" s="653">
        <v>2</v>
      </c>
      <c r="K347" s="654">
        <v>4394.76</v>
      </c>
    </row>
    <row r="348" spans="1:11" ht="14.4" customHeight="1" x14ac:dyDescent="0.3">
      <c r="A348" s="649" t="s">
        <v>575</v>
      </c>
      <c r="B348" s="650" t="s">
        <v>576</v>
      </c>
      <c r="C348" s="651" t="s">
        <v>593</v>
      </c>
      <c r="D348" s="652" t="s">
        <v>4836</v>
      </c>
      <c r="E348" s="651" t="s">
        <v>4820</v>
      </c>
      <c r="F348" s="652" t="s">
        <v>4821</v>
      </c>
      <c r="G348" s="651" t="s">
        <v>3360</v>
      </c>
      <c r="H348" s="651" t="s">
        <v>3361</v>
      </c>
      <c r="I348" s="653">
        <v>861.52</v>
      </c>
      <c r="J348" s="653">
        <v>1</v>
      </c>
      <c r="K348" s="654">
        <v>861.52</v>
      </c>
    </row>
    <row r="349" spans="1:11" ht="14.4" customHeight="1" x14ac:dyDescent="0.3">
      <c r="A349" s="649" t="s">
        <v>575</v>
      </c>
      <c r="B349" s="650" t="s">
        <v>576</v>
      </c>
      <c r="C349" s="651" t="s">
        <v>593</v>
      </c>
      <c r="D349" s="652" t="s">
        <v>4836</v>
      </c>
      <c r="E349" s="651" t="s">
        <v>4820</v>
      </c>
      <c r="F349" s="652" t="s">
        <v>4821</v>
      </c>
      <c r="G349" s="651" t="s">
        <v>3362</v>
      </c>
      <c r="H349" s="651" t="s">
        <v>3363</v>
      </c>
      <c r="I349" s="653">
        <v>3760.5</v>
      </c>
      <c r="J349" s="653">
        <v>5</v>
      </c>
      <c r="K349" s="654">
        <v>18802.5</v>
      </c>
    </row>
    <row r="350" spans="1:11" ht="14.4" customHeight="1" x14ac:dyDescent="0.3">
      <c r="A350" s="649" t="s">
        <v>575</v>
      </c>
      <c r="B350" s="650" t="s">
        <v>576</v>
      </c>
      <c r="C350" s="651" t="s">
        <v>593</v>
      </c>
      <c r="D350" s="652" t="s">
        <v>4836</v>
      </c>
      <c r="E350" s="651" t="s">
        <v>4820</v>
      </c>
      <c r="F350" s="652" t="s">
        <v>4821</v>
      </c>
      <c r="G350" s="651" t="s">
        <v>3364</v>
      </c>
      <c r="H350" s="651" t="s">
        <v>3365</v>
      </c>
      <c r="I350" s="653">
        <v>1691.58</v>
      </c>
      <c r="J350" s="653">
        <v>1</v>
      </c>
      <c r="K350" s="654">
        <v>1691.58</v>
      </c>
    </row>
    <row r="351" spans="1:11" ht="14.4" customHeight="1" x14ac:dyDescent="0.3">
      <c r="A351" s="649" t="s">
        <v>575</v>
      </c>
      <c r="B351" s="650" t="s">
        <v>576</v>
      </c>
      <c r="C351" s="651" t="s">
        <v>593</v>
      </c>
      <c r="D351" s="652" t="s">
        <v>4836</v>
      </c>
      <c r="E351" s="651" t="s">
        <v>4820</v>
      </c>
      <c r="F351" s="652" t="s">
        <v>4821</v>
      </c>
      <c r="G351" s="651" t="s">
        <v>3366</v>
      </c>
      <c r="H351" s="651" t="s">
        <v>3367</v>
      </c>
      <c r="I351" s="653">
        <v>7096.7</v>
      </c>
      <c r="J351" s="653">
        <v>1</v>
      </c>
      <c r="K351" s="654">
        <v>7096.7</v>
      </c>
    </row>
    <row r="352" spans="1:11" ht="14.4" customHeight="1" x14ac:dyDescent="0.3">
      <c r="A352" s="649" t="s">
        <v>575</v>
      </c>
      <c r="B352" s="650" t="s">
        <v>576</v>
      </c>
      <c r="C352" s="651" t="s">
        <v>593</v>
      </c>
      <c r="D352" s="652" t="s">
        <v>4836</v>
      </c>
      <c r="E352" s="651" t="s">
        <v>4820</v>
      </c>
      <c r="F352" s="652" t="s">
        <v>4821</v>
      </c>
      <c r="G352" s="651" t="s">
        <v>3368</v>
      </c>
      <c r="H352" s="651" t="s">
        <v>3369</v>
      </c>
      <c r="I352" s="653">
        <v>1043</v>
      </c>
      <c r="J352" s="653">
        <v>1</v>
      </c>
      <c r="K352" s="654">
        <v>1043</v>
      </c>
    </row>
    <row r="353" spans="1:11" ht="14.4" customHeight="1" x14ac:dyDescent="0.3">
      <c r="A353" s="649" t="s">
        <v>575</v>
      </c>
      <c r="B353" s="650" t="s">
        <v>576</v>
      </c>
      <c r="C353" s="651" t="s">
        <v>593</v>
      </c>
      <c r="D353" s="652" t="s">
        <v>4836</v>
      </c>
      <c r="E353" s="651" t="s">
        <v>4820</v>
      </c>
      <c r="F353" s="652" t="s">
        <v>4821</v>
      </c>
      <c r="G353" s="651" t="s">
        <v>3370</v>
      </c>
      <c r="H353" s="651" t="s">
        <v>3371</v>
      </c>
      <c r="I353" s="653">
        <v>532.4</v>
      </c>
      <c r="J353" s="653">
        <v>2</v>
      </c>
      <c r="K353" s="654">
        <v>1064.8</v>
      </c>
    </row>
    <row r="354" spans="1:11" ht="14.4" customHeight="1" x14ac:dyDescent="0.3">
      <c r="A354" s="649" t="s">
        <v>575</v>
      </c>
      <c r="B354" s="650" t="s">
        <v>576</v>
      </c>
      <c r="C354" s="651" t="s">
        <v>593</v>
      </c>
      <c r="D354" s="652" t="s">
        <v>4836</v>
      </c>
      <c r="E354" s="651" t="s">
        <v>4820</v>
      </c>
      <c r="F354" s="652" t="s">
        <v>4821</v>
      </c>
      <c r="G354" s="651" t="s">
        <v>3372</v>
      </c>
      <c r="H354" s="651" t="s">
        <v>3373</v>
      </c>
      <c r="I354" s="653">
        <v>2424.8000000000002</v>
      </c>
      <c r="J354" s="653">
        <v>1</v>
      </c>
      <c r="K354" s="654">
        <v>2424.8000000000002</v>
      </c>
    </row>
    <row r="355" spans="1:11" ht="14.4" customHeight="1" x14ac:dyDescent="0.3">
      <c r="A355" s="649" t="s">
        <v>575</v>
      </c>
      <c r="B355" s="650" t="s">
        <v>576</v>
      </c>
      <c r="C355" s="651" t="s">
        <v>593</v>
      </c>
      <c r="D355" s="652" t="s">
        <v>4836</v>
      </c>
      <c r="E355" s="651" t="s">
        <v>4820</v>
      </c>
      <c r="F355" s="652" t="s">
        <v>4821</v>
      </c>
      <c r="G355" s="651" t="s">
        <v>3374</v>
      </c>
      <c r="H355" s="651" t="s">
        <v>3375</v>
      </c>
      <c r="I355" s="653">
        <v>9801</v>
      </c>
      <c r="J355" s="653">
        <v>1</v>
      </c>
      <c r="K355" s="654">
        <v>9801</v>
      </c>
    </row>
    <row r="356" spans="1:11" ht="14.4" customHeight="1" x14ac:dyDescent="0.3">
      <c r="A356" s="649" t="s">
        <v>575</v>
      </c>
      <c r="B356" s="650" t="s">
        <v>576</v>
      </c>
      <c r="C356" s="651" t="s">
        <v>593</v>
      </c>
      <c r="D356" s="652" t="s">
        <v>4836</v>
      </c>
      <c r="E356" s="651" t="s">
        <v>4820</v>
      </c>
      <c r="F356" s="652" t="s">
        <v>4821</v>
      </c>
      <c r="G356" s="651" t="s">
        <v>3376</v>
      </c>
      <c r="H356" s="651" t="s">
        <v>3377</v>
      </c>
      <c r="I356" s="653">
        <v>8591</v>
      </c>
      <c r="J356" s="653">
        <v>1</v>
      </c>
      <c r="K356" s="654">
        <v>8591</v>
      </c>
    </row>
    <row r="357" spans="1:11" ht="14.4" customHeight="1" x14ac:dyDescent="0.3">
      <c r="A357" s="649" t="s">
        <v>575</v>
      </c>
      <c r="B357" s="650" t="s">
        <v>576</v>
      </c>
      <c r="C357" s="651" t="s">
        <v>593</v>
      </c>
      <c r="D357" s="652" t="s">
        <v>4836</v>
      </c>
      <c r="E357" s="651" t="s">
        <v>4820</v>
      </c>
      <c r="F357" s="652" t="s">
        <v>4821</v>
      </c>
      <c r="G357" s="651" t="s">
        <v>3378</v>
      </c>
      <c r="H357" s="651" t="s">
        <v>3379</v>
      </c>
      <c r="I357" s="653">
        <v>9250.7000000000007</v>
      </c>
      <c r="J357" s="653">
        <v>1</v>
      </c>
      <c r="K357" s="654">
        <v>9250.7000000000007</v>
      </c>
    </row>
    <row r="358" spans="1:11" ht="14.4" customHeight="1" x14ac:dyDescent="0.3">
      <c r="A358" s="649" t="s">
        <v>575</v>
      </c>
      <c r="B358" s="650" t="s">
        <v>576</v>
      </c>
      <c r="C358" s="651" t="s">
        <v>593</v>
      </c>
      <c r="D358" s="652" t="s">
        <v>4836</v>
      </c>
      <c r="E358" s="651" t="s">
        <v>4820</v>
      </c>
      <c r="F358" s="652" t="s">
        <v>4821</v>
      </c>
      <c r="G358" s="651" t="s">
        <v>3380</v>
      </c>
      <c r="H358" s="651" t="s">
        <v>3381</v>
      </c>
      <c r="I358" s="653">
        <v>4235</v>
      </c>
      <c r="J358" s="653">
        <v>1</v>
      </c>
      <c r="K358" s="654">
        <v>4235</v>
      </c>
    </row>
    <row r="359" spans="1:11" ht="14.4" customHeight="1" x14ac:dyDescent="0.3">
      <c r="A359" s="649" t="s">
        <v>575</v>
      </c>
      <c r="B359" s="650" t="s">
        <v>576</v>
      </c>
      <c r="C359" s="651" t="s">
        <v>593</v>
      </c>
      <c r="D359" s="652" t="s">
        <v>4836</v>
      </c>
      <c r="E359" s="651" t="s">
        <v>4820</v>
      </c>
      <c r="F359" s="652" t="s">
        <v>4821</v>
      </c>
      <c r="G359" s="651" t="s">
        <v>3382</v>
      </c>
      <c r="H359" s="651" t="s">
        <v>3383</v>
      </c>
      <c r="I359" s="653">
        <v>3388</v>
      </c>
      <c r="J359" s="653">
        <v>3</v>
      </c>
      <c r="K359" s="654">
        <v>10164</v>
      </c>
    </row>
    <row r="360" spans="1:11" ht="14.4" customHeight="1" x14ac:dyDescent="0.3">
      <c r="A360" s="649" t="s">
        <v>575</v>
      </c>
      <c r="B360" s="650" t="s">
        <v>576</v>
      </c>
      <c r="C360" s="651" t="s">
        <v>593</v>
      </c>
      <c r="D360" s="652" t="s">
        <v>4836</v>
      </c>
      <c r="E360" s="651" t="s">
        <v>4820</v>
      </c>
      <c r="F360" s="652" t="s">
        <v>4821</v>
      </c>
      <c r="G360" s="651" t="s">
        <v>3384</v>
      </c>
      <c r="H360" s="651" t="s">
        <v>3385</v>
      </c>
      <c r="I360" s="653">
        <v>9520.5</v>
      </c>
      <c r="J360" s="653">
        <v>2</v>
      </c>
      <c r="K360" s="654">
        <v>19041</v>
      </c>
    </row>
    <row r="361" spans="1:11" ht="14.4" customHeight="1" x14ac:dyDescent="0.3">
      <c r="A361" s="649" t="s">
        <v>575</v>
      </c>
      <c r="B361" s="650" t="s">
        <v>576</v>
      </c>
      <c r="C361" s="651" t="s">
        <v>593</v>
      </c>
      <c r="D361" s="652" t="s">
        <v>4836</v>
      </c>
      <c r="E361" s="651" t="s">
        <v>4820</v>
      </c>
      <c r="F361" s="652" t="s">
        <v>4821</v>
      </c>
      <c r="G361" s="651" t="s">
        <v>3386</v>
      </c>
      <c r="H361" s="651" t="s">
        <v>3387</v>
      </c>
      <c r="I361" s="653">
        <v>3143.6</v>
      </c>
      <c r="J361" s="653">
        <v>1</v>
      </c>
      <c r="K361" s="654">
        <v>3143.6</v>
      </c>
    </row>
    <row r="362" spans="1:11" ht="14.4" customHeight="1" x14ac:dyDescent="0.3">
      <c r="A362" s="649" t="s">
        <v>575</v>
      </c>
      <c r="B362" s="650" t="s">
        <v>576</v>
      </c>
      <c r="C362" s="651" t="s">
        <v>593</v>
      </c>
      <c r="D362" s="652" t="s">
        <v>4836</v>
      </c>
      <c r="E362" s="651" t="s">
        <v>4820</v>
      </c>
      <c r="F362" s="652" t="s">
        <v>4821</v>
      </c>
      <c r="G362" s="651" t="s">
        <v>3388</v>
      </c>
      <c r="H362" s="651" t="s">
        <v>3389</v>
      </c>
      <c r="I362" s="653">
        <v>3256.1166666666663</v>
      </c>
      <c r="J362" s="653">
        <v>3</v>
      </c>
      <c r="K362" s="654">
        <v>9768.3499999999985</v>
      </c>
    </row>
    <row r="363" spans="1:11" ht="14.4" customHeight="1" x14ac:dyDescent="0.3">
      <c r="A363" s="649" t="s">
        <v>575</v>
      </c>
      <c r="B363" s="650" t="s">
        <v>576</v>
      </c>
      <c r="C363" s="651" t="s">
        <v>593</v>
      </c>
      <c r="D363" s="652" t="s">
        <v>4836</v>
      </c>
      <c r="E363" s="651" t="s">
        <v>4820</v>
      </c>
      <c r="F363" s="652" t="s">
        <v>4821</v>
      </c>
      <c r="G363" s="651" t="s">
        <v>3390</v>
      </c>
      <c r="H363" s="651" t="s">
        <v>3391</v>
      </c>
      <c r="I363" s="653">
        <v>3143.6</v>
      </c>
      <c r="J363" s="653">
        <v>1</v>
      </c>
      <c r="K363" s="654">
        <v>3143.6</v>
      </c>
    </row>
    <row r="364" spans="1:11" ht="14.4" customHeight="1" x14ac:dyDescent="0.3">
      <c r="A364" s="649" t="s">
        <v>575</v>
      </c>
      <c r="B364" s="650" t="s">
        <v>576</v>
      </c>
      <c r="C364" s="651" t="s">
        <v>593</v>
      </c>
      <c r="D364" s="652" t="s">
        <v>4836</v>
      </c>
      <c r="E364" s="651" t="s">
        <v>4820</v>
      </c>
      <c r="F364" s="652" t="s">
        <v>4821</v>
      </c>
      <c r="G364" s="651" t="s">
        <v>3392</v>
      </c>
      <c r="H364" s="651" t="s">
        <v>3393</v>
      </c>
      <c r="I364" s="653">
        <v>199.65</v>
      </c>
      <c r="J364" s="653">
        <v>2</v>
      </c>
      <c r="K364" s="654">
        <v>399.3</v>
      </c>
    </row>
    <row r="365" spans="1:11" ht="14.4" customHeight="1" x14ac:dyDescent="0.3">
      <c r="A365" s="649" t="s">
        <v>575</v>
      </c>
      <c r="B365" s="650" t="s">
        <v>576</v>
      </c>
      <c r="C365" s="651" t="s">
        <v>593</v>
      </c>
      <c r="D365" s="652" t="s">
        <v>4836</v>
      </c>
      <c r="E365" s="651" t="s">
        <v>4820</v>
      </c>
      <c r="F365" s="652" t="s">
        <v>4821</v>
      </c>
      <c r="G365" s="651" t="s">
        <v>3394</v>
      </c>
      <c r="H365" s="651" t="s">
        <v>3395</v>
      </c>
      <c r="I365" s="653">
        <v>1470.1666666666667</v>
      </c>
      <c r="J365" s="653">
        <v>3</v>
      </c>
      <c r="K365" s="654">
        <v>4410.5</v>
      </c>
    </row>
    <row r="366" spans="1:11" ht="14.4" customHeight="1" x14ac:dyDescent="0.3">
      <c r="A366" s="649" t="s">
        <v>575</v>
      </c>
      <c r="B366" s="650" t="s">
        <v>576</v>
      </c>
      <c r="C366" s="651" t="s">
        <v>593</v>
      </c>
      <c r="D366" s="652" t="s">
        <v>4836</v>
      </c>
      <c r="E366" s="651" t="s">
        <v>4820</v>
      </c>
      <c r="F366" s="652" t="s">
        <v>4821</v>
      </c>
      <c r="G366" s="651" t="s">
        <v>3396</v>
      </c>
      <c r="H366" s="651" t="s">
        <v>3397</v>
      </c>
      <c r="I366" s="653">
        <v>2057</v>
      </c>
      <c r="J366" s="653">
        <v>1</v>
      </c>
      <c r="K366" s="654">
        <v>2057</v>
      </c>
    </row>
    <row r="367" spans="1:11" ht="14.4" customHeight="1" x14ac:dyDescent="0.3">
      <c r="A367" s="649" t="s">
        <v>575</v>
      </c>
      <c r="B367" s="650" t="s">
        <v>576</v>
      </c>
      <c r="C367" s="651" t="s">
        <v>593</v>
      </c>
      <c r="D367" s="652" t="s">
        <v>4836</v>
      </c>
      <c r="E367" s="651" t="s">
        <v>4820</v>
      </c>
      <c r="F367" s="652" t="s">
        <v>4821</v>
      </c>
      <c r="G367" s="651" t="s">
        <v>3398</v>
      </c>
      <c r="H367" s="651" t="s">
        <v>3399</v>
      </c>
      <c r="I367" s="653">
        <v>3388</v>
      </c>
      <c r="J367" s="653">
        <v>1</v>
      </c>
      <c r="K367" s="654">
        <v>3388</v>
      </c>
    </row>
    <row r="368" spans="1:11" ht="14.4" customHeight="1" x14ac:dyDescent="0.3">
      <c r="A368" s="649" t="s">
        <v>575</v>
      </c>
      <c r="B368" s="650" t="s">
        <v>576</v>
      </c>
      <c r="C368" s="651" t="s">
        <v>593</v>
      </c>
      <c r="D368" s="652" t="s">
        <v>4836</v>
      </c>
      <c r="E368" s="651" t="s">
        <v>4820</v>
      </c>
      <c r="F368" s="652" t="s">
        <v>4821</v>
      </c>
      <c r="G368" s="651" t="s">
        <v>3400</v>
      </c>
      <c r="H368" s="651" t="s">
        <v>3401</v>
      </c>
      <c r="I368" s="653">
        <v>12645.71</v>
      </c>
      <c r="J368" s="653">
        <v>1</v>
      </c>
      <c r="K368" s="654">
        <v>12645.71</v>
      </c>
    </row>
    <row r="369" spans="1:11" ht="14.4" customHeight="1" x14ac:dyDescent="0.3">
      <c r="A369" s="649" t="s">
        <v>575</v>
      </c>
      <c r="B369" s="650" t="s">
        <v>576</v>
      </c>
      <c r="C369" s="651" t="s">
        <v>593</v>
      </c>
      <c r="D369" s="652" t="s">
        <v>4836</v>
      </c>
      <c r="E369" s="651" t="s">
        <v>4820</v>
      </c>
      <c r="F369" s="652" t="s">
        <v>4821</v>
      </c>
      <c r="G369" s="651" t="s">
        <v>3402</v>
      </c>
      <c r="H369" s="651" t="s">
        <v>3403</v>
      </c>
      <c r="I369" s="653">
        <v>5409.6</v>
      </c>
      <c r="J369" s="653">
        <v>3</v>
      </c>
      <c r="K369" s="654">
        <v>16228.800000000001</v>
      </c>
    </row>
    <row r="370" spans="1:11" ht="14.4" customHeight="1" x14ac:dyDescent="0.3">
      <c r="A370" s="649" t="s">
        <v>575</v>
      </c>
      <c r="B370" s="650" t="s">
        <v>576</v>
      </c>
      <c r="C370" s="651" t="s">
        <v>593</v>
      </c>
      <c r="D370" s="652" t="s">
        <v>4836</v>
      </c>
      <c r="E370" s="651" t="s">
        <v>4820</v>
      </c>
      <c r="F370" s="652" t="s">
        <v>4821</v>
      </c>
      <c r="G370" s="651" t="s">
        <v>3404</v>
      </c>
      <c r="H370" s="651" t="s">
        <v>3405</v>
      </c>
      <c r="I370" s="653">
        <v>1488.3</v>
      </c>
      <c r="J370" s="653">
        <v>1</v>
      </c>
      <c r="K370" s="654">
        <v>1488.3</v>
      </c>
    </row>
    <row r="371" spans="1:11" ht="14.4" customHeight="1" x14ac:dyDescent="0.3">
      <c r="A371" s="649" t="s">
        <v>575</v>
      </c>
      <c r="B371" s="650" t="s">
        <v>576</v>
      </c>
      <c r="C371" s="651" t="s">
        <v>593</v>
      </c>
      <c r="D371" s="652" t="s">
        <v>4836</v>
      </c>
      <c r="E371" s="651" t="s">
        <v>4820</v>
      </c>
      <c r="F371" s="652" t="s">
        <v>4821</v>
      </c>
      <c r="G371" s="651" t="s">
        <v>3406</v>
      </c>
      <c r="H371" s="651" t="s">
        <v>3407</v>
      </c>
      <c r="I371" s="653">
        <v>3028.63</v>
      </c>
      <c r="J371" s="653">
        <v>1</v>
      </c>
      <c r="K371" s="654">
        <v>3028.63</v>
      </c>
    </row>
    <row r="372" spans="1:11" ht="14.4" customHeight="1" x14ac:dyDescent="0.3">
      <c r="A372" s="649" t="s">
        <v>575</v>
      </c>
      <c r="B372" s="650" t="s">
        <v>576</v>
      </c>
      <c r="C372" s="651" t="s">
        <v>593</v>
      </c>
      <c r="D372" s="652" t="s">
        <v>4836</v>
      </c>
      <c r="E372" s="651" t="s">
        <v>4820</v>
      </c>
      <c r="F372" s="652" t="s">
        <v>4821</v>
      </c>
      <c r="G372" s="651" t="s">
        <v>3408</v>
      </c>
      <c r="H372" s="651" t="s">
        <v>3409</v>
      </c>
      <c r="I372" s="653">
        <v>210.84</v>
      </c>
      <c r="J372" s="653">
        <v>2</v>
      </c>
      <c r="K372" s="654">
        <v>421.69</v>
      </c>
    </row>
    <row r="373" spans="1:11" ht="14.4" customHeight="1" x14ac:dyDescent="0.3">
      <c r="A373" s="649" t="s">
        <v>575</v>
      </c>
      <c r="B373" s="650" t="s">
        <v>576</v>
      </c>
      <c r="C373" s="651" t="s">
        <v>593</v>
      </c>
      <c r="D373" s="652" t="s">
        <v>4836</v>
      </c>
      <c r="E373" s="651" t="s">
        <v>4820</v>
      </c>
      <c r="F373" s="652" t="s">
        <v>4821</v>
      </c>
      <c r="G373" s="651" t="s">
        <v>3410</v>
      </c>
      <c r="H373" s="651" t="s">
        <v>3411</v>
      </c>
      <c r="I373" s="653">
        <v>3388</v>
      </c>
      <c r="J373" s="653">
        <v>1</v>
      </c>
      <c r="K373" s="654">
        <v>3388</v>
      </c>
    </row>
    <row r="374" spans="1:11" ht="14.4" customHeight="1" x14ac:dyDescent="0.3">
      <c r="A374" s="649" t="s">
        <v>575</v>
      </c>
      <c r="B374" s="650" t="s">
        <v>576</v>
      </c>
      <c r="C374" s="651" t="s">
        <v>593</v>
      </c>
      <c r="D374" s="652" t="s">
        <v>4836</v>
      </c>
      <c r="E374" s="651" t="s">
        <v>4820</v>
      </c>
      <c r="F374" s="652" t="s">
        <v>4821</v>
      </c>
      <c r="G374" s="651" t="s">
        <v>3412</v>
      </c>
      <c r="H374" s="651" t="s">
        <v>3413</v>
      </c>
      <c r="I374" s="653">
        <v>1050.26</v>
      </c>
      <c r="J374" s="653">
        <v>1</v>
      </c>
      <c r="K374" s="654">
        <v>1050.26</v>
      </c>
    </row>
    <row r="375" spans="1:11" ht="14.4" customHeight="1" x14ac:dyDescent="0.3">
      <c r="A375" s="649" t="s">
        <v>575</v>
      </c>
      <c r="B375" s="650" t="s">
        <v>576</v>
      </c>
      <c r="C375" s="651" t="s">
        <v>593</v>
      </c>
      <c r="D375" s="652" t="s">
        <v>4836</v>
      </c>
      <c r="E375" s="651" t="s">
        <v>4820</v>
      </c>
      <c r="F375" s="652" t="s">
        <v>4821</v>
      </c>
      <c r="G375" s="651" t="s">
        <v>3414</v>
      </c>
      <c r="H375" s="651" t="s">
        <v>3415</v>
      </c>
      <c r="I375" s="653">
        <v>2776.4</v>
      </c>
      <c r="J375" s="653">
        <v>1</v>
      </c>
      <c r="K375" s="654">
        <v>2776.4</v>
      </c>
    </row>
    <row r="376" spans="1:11" ht="14.4" customHeight="1" x14ac:dyDescent="0.3">
      <c r="A376" s="649" t="s">
        <v>575</v>
      </c>
      <c r="B376" s="650" t="s">
        <v>576</v>
      </c>
      <c r="C376" s="651" t="s">
        <v>593</v>
      </c>
      <c r="D376" s="652" t="s">
        <v>4836</v>
      </c>
      <c r="E376" s="651" t="s">
        <v>4820</v>
      </c>
      <c r="F376" s="652" t="s">
        <v>4821</v>
      </c>
      <c r="G376" s="651" t="s">
        <v>3416</v>
      </c>
      <c r="H376" s="651" t="s">
        <v>3417</v>
      </c>
      <c r="I376" s="653">
        <v>1499.1</v>
      </c>
      <c r="J376" s="653">
        <v>1</v>
      </c>
      <c r="K376" s="654">
        <v>1499.1</v>
      </c>
    </row>
    <row r="377" spans="1:11" ht="14.4" customHeight="1" x14ac:dyDescent="0.3">
      <c r="A377" s="649" t="s">
        <v>575</v>
      </c>
      <c r="B377" s="650" t="s">
        <v>576</v>
      </c>
      <c r="C377" s="651" t="s">
        <v>593</v>
      </c>
      <c r="D377" s="652" t="s">
        <v>4836</v>
      </c>
      <c r="E377" s="651" t="s">
        <v>4820</v>
      </c>
      <c r="F377" s="652" t="s">
        <v>4821</v>
      </c>
      <c r="G377" s="651" t="s">
        <v>3418</v>
      </c>
      <c r="H377" s="651" t="s">
        <v>3419</v>
      </c>
      <c r="I377" s="653">
        <v>1888.08</v>
      </c>
      <c r="J377" s="653">
        <v>1</v>
      </c>
      <c r="K377" s="654">
        <v>1888.08</v>
      </c>
    </row>
    <row r="378" spans="1:11" ht="14.4" customHeight="1" x14ac:dyDescent="0.3">
      <c r="A378" s="649" t="s">
        <v>575</v>
      </c>
      <c r="B378" s="650" t="s">
        <v>576</v>
      </c>
      <c r="C378" s="651" t="s">
        <v>593</v>
      </c>
      <c r="D378" s="652" t="s">
        <v>4836</v>
      </c>
      <c r="E378" s="651" t="s">
        <v>4820</v>
      </c>
      <c r="F378" s="652" t="s">
        <v>4821</v>
      </c>
      <c r="G378" s="651" t="s">
        <v>3420</v>
      </c>
      <c r="H378" s="651" t="s">
        <v>3421</v>
      </c>
      <c r="I378" s="653">
        <v>1818</v>
      </c>
      <c r="J378" s="653">
        <v>2</v>
      </c>
      <c r="K378" s="654">
        <v>3636</v>
      </c>
    </row>
    <row r="379" spans="1:11" ht="14.4" customHeight="1" x14ac:dyDescent="0.3">
      <c r="A379" s="649" t="s">
        <v>575</v>
      </c>
      <c r="B379" s="650" t="s">
        <v>576</v>
      </c>
      <c r="C379" s="651" t="s">
        <v>593</v>
      </c>
      <c r="D379" s="652" t="s">
        <v>4836</v>
      </c>
      <c r="E379" s="651" t="s">
        <v>4820</v>
      </c>
      <c r="F379" s="652" t="s">
        <v>4821</v>
      </c>
      <c r="G379" s="651" t="s">
        <v>3422</v>
      </c>
      <c r="H379" s="651" t="s">
        <v>3423</v>
      </c>
      <c r="I379" s="653">
        <v>2387.4</v>
      </c>
      <c r="J379" s="653">
        <v>1</v>
      </c>
      <c r="K379" s="654">
        <v>2387.4</v>
      </c>
    </row>
    <row r="380" spans="1:11" ht="14.4" customHeight="1" x14ac:dyDescent="0.3">
      <c r="A380" s="649" t="s">
        <v>575</v>
      </c>
      <c r="B380" s="650" t="s">
        <v>576</v>
      </c>
      <c r="C380" s="651" t="s">
        <v>593</v>
      </c>
      <c r="D380" s="652" t="s">
        <v>4836</v>
      </c>
      <c r="E380" s="651" t="s">
        <v>4820</v>
      </c>
      <c r="F380" s="652" t="s">
        <v>4821</v>
      </c>
      <c r="G380" s="651" t="s">
        <v>3424</v>
      </c>
      <c r="H380" s="651" t="s">
        <v>3425</v>
      </c>
      <c r="I380" s="653">
        <v>1506.45</v>
      </c>
      <c r="J380" s="653">
        <v>2</v>
      </c>
      <c r="K380" s="654">
        <v>3012.9</v>
      </c>
    </row>
    <row r="381" spans="1:11" ht="14.4" customHeight="1" x14ac:dyDescent="0.3">
      <c r="A381" s="649" t="s">
        <v>575</v>
      </c>
      <c r="B381" s="650" t="s">
        <v>576</v>
      </c>
      <c r="C381" s="651" t="s">
        <v>593</v>
      </c>
      <c r="D381" s="652" t="s">
        <v>4836</v>
      </c>
      <c r="E381" s="651" t="s">
        <v>4820</v>
      </c>
      <c r="F381" s="652" t="s">
        <v>4821</v>
      </c>
      <c r="G381" s="651" t="s">
        <v>3426</v>
      </c>
      <c r="H381" s="651" t="s">
        <v>3427</v>
      </c>
      <c r="I381" s="653">
        <v>2002.31</v>
      </c>
      <c r="J381" s="653">
        <v>1</v>
      </c>
      <c r="K381" s="654">
        <v>2002.31</v>
      </c>
    </row>
    <row r="382" spans="1:11" ht="14.4" customHeight="1" x14ac:dyDescent="0.3">
      <c r="A382" s="649" t="s">
        <v>575</v>
      </c>
      <c r="B382" s="650" t="s">
        <v>576</v>
      </c>
      <c r="C382" s="651" t="s">
        <v>593</v>
      </c>
      <c r="D382" s="652" t="s">
        <v>4836</v>
      </c>
      <c r="E382" s="651" t="s">
        <v>4820</v>
      </c>
      <c r="F382" s="652" t="s">
        <v>4821</v>
      </c>
      <c r="G382" s="651" t="s">
        <v>3428</v>
      </c>
      <c r="H382" s="651" t="s">
        <v>3429</v>
      </c>
      <c r="I382" s="653">
        <v>2844.7</v>
      </c>
      <c r="J382" s="653">
        <v>1</v>
      </c>
      <c r="K382" s="654">
        <v>2844.7</v>
      </c>
    </row>
    <row r="383" spans="1:11" ht="14.4" customHeight="1" x14ac:dyDescent="0.3">
      <c r="A383" s="649" t="s">
        <v>575</v>
      </c>
      <c r="B383" s="650" t="s">
        <v>576</v>
      </c>
      <c r="C383" s="651" t="s">
        <v>593</v>
      </c>
      <c r="D383" s="652" t="s">
        <v>4836</v>
      </c>
      <c r="E383" s="651" t="s">
        <v>4837</v>
      </c>
      <c r="F383" s="652" t="s">
        <v>4838</v>
      </c>
      <c r="G383" s="651" t="s">
        <v>3430</v>
      </c>
      <c r="H383" s="651" t="s">
        <v>3431</v>
      </c>
      <c r="I383" s="653">
        <v>4734.415</v>
      </c>
      <c r="J383" s="653">
        <v>2</v>
      </c>
      <c r="K383" s="654">
        <v>9468.83</v>
      </c>
    </row>
    <row r="384" spans="1:11" ht="14.4" customHeight="1" x14ac:dyDescent="0.3">
      <c r="A384" s="649" t="s">
        <v>575</v>
      </c>
      <c r="B384" s="650" t="s">
        <v>576</v>
      </c>
      <c r="C384" s="651" t="s">
        <v>593</v>
      </c>
      <c r="D384" s="652" t="s">
        <v>4836</v>
      </c>
      <c r="E384" s="651" t="s">
        <v>4837</v>
      </c>
      <c r="F384" s="652" t="s">
        <v>4838</v>
      </c>
      <c r="G384" s="651" t="s">
        <v>3432</v>
      </c>
      <c r="H384" s="651" t="s">
        <v>3433</v>
      </c>
      <c r="I384" s="653">
        <v>1274.5525</v>
      </c>
      <c r="J384" s="653">
        <v>10</v>
      </c>
      <c r="K384" s="654">
        <v>12745.470000000001</v>
      </c>
    </row>
    <row r="385" spans="1:11" ht="14.4" customHeight="1" x14ac:dyDescent="0.3">
      <c r="A385" s="649" t="s">
        <v>575</v>
      </c>
      <c r="B385" s="650" t="s">
        <v>576</v>
      </c>
      <c r="C385" s="651" t="s">
        <v>593</v>
      </c>
      <c r="D385" s="652" t="s">
        <v>4836</v>
      </c>
      <c r="E385" s="651" t="s">
        <v>4837</v>
      </c>
      <c r="F385" s="652" t="s">
        <v>4838</v>
      </c>
      <c r="G385" s="651" t="s">
        <v>3434</v>
      </c>
      <c r="H385" s="651" t="s">
        <v>3435</v>
      </c>
      <c r="I385" s="653">
        <v>1274.5200000000002</v>
      </c>
      <c r="J385" s="653">
        <v>10</v>
      </c>
      <c r="K385" s="654">
        <v>12745.2</v>
      </c>
    </row>
    <row r="386" spans="1:11" ht="14.4" customHeight="1" x14ac:dyDescent="0.3">
      <c r="A386" s="649" t="s">
        <v>575</v>
      </c>
      <c r="B386" s="650" t="s">
        <v>576</v>
      </c>
      <c r="C386" s="651" t="s">
        <v>593</v>
      </c>
      <c r="D386" s="652" t="s">
        <v>4836</v>
      </c>
      <c r="E386" s="651" t="s">
        <v>4837</v>
      </c>
      <c r="F386" s="652" t="s">
        <v>4838</v>
      </c>
      <c r="G386" s="651" t="s">
        <v>3436</v>
      </c>
      <c r="H386" s="651" t="s">
        <v>3437</v>
      </c>
      <c r="I386" s="653">
        <v>1358.87</v>
      </c>
      <c r="J386" s="653">
        <v>2</v>
      </c>
      <c r="K386" s="654">
        <v>2717.74</v>
      </c>
    </row>
    <row r="387" spans="1:11" ht="14.4" customHeight="1" x14ac:dyDescent="0.3">
      <c r="A387" s="649" t="s">
        <v>575</v>
      </c>
      <c r="B387" s="650" t="s">
        <v>576</v>
      </c>
      <c r="C387" s="651" t="s">
        <v>593</v>
      </c>
      <c r="D387" s="652" t="s">
        <v>4836</v>
      </c>
      <c r="E387" s="651" t="s">
        <v>4837</v>
      </c>
      <c r="F387" s="652" t="s">
        <v>4838</v>
      </c>
      <c r="G387" s="651" t="s">
        <v>3438</v>
      </c>
      <c r="H387" s="651" t="s">
        <v>3439</v>
      </c>
      <c r="I387" s="653">
        <v>1358.8733333333332</v>
      </c>
      <c r="J387" s="653">
        <v>4</v>
      </c>
      <c r="K387" s="654">
        <v>5435.49</v>
      </c>
    </row>
    <row r="388" spans="1:11" ht="14.4" customHeight="1" x14ac:dyDescent="0.3">
      <c r="A388" s="649" t="s">
        <v>575</v>
      </c>
      <c r="B388" s="650" t="s">
        <v>576</v>
      </c>
      <c r="C388" s="651" t="s">
        <v>593</v>
      </c>
      <c r="D388" s="652" t="s">
        <v>4836</v>
      </c>
      <c r="E388" s="651" t="s">
        <v>4837</v>
      </c>
      <c r="F388" s="652" t="s">
        <v>4838</v>
      </c>
      <c r="G388" s="651" t="s">
        <v>3440</v>
      </c>
      <c r="H388" s="651" t="s">
        <v>3441</v>
      </c>
      <c r="I388" s="653">
        <v>344.27499999999998</v>
      </c>
      <c r="J388" s="653">
        <v>3</v>
      </c>
      <c r="K388" s="654">
        <v>1032.83</v>
      </c>
    </row>
    <row r="389" spans="1:11" ht="14.4" customHeight="1" x14ac:dyDescent="0.3">
      <c r="A389" s="649" t="s">
        <v>575</v>
      </c>
      <c r="B389" s="650" t="s">
        <v>576</v>
      </c>
      <c r="C389" s="651" t="s">
        <v>593</v>
      </c>
      <c r="D389" s="652" t="s">
        <v>4836</v>
      </c>
      <c r="E389" s="651" t="s">
        <v>4837</v>
      </c>
      <c r="F389" s="652" t="s">
        <v>4838</v>
      </c>
      <c r="G389" s="651" t="s">
        <v>3442</v>
      </c>
      <c r="H389" s="651" t="s">
        <v>3443</v>
      </c>
      <c r="I389" s="653">
        <v>473.1</v>
      </c>
      <c r="J389" s="653">
        <v>1</v>
      </c>
      <c r="K389" s="654">
        <v>473.1</v>
      </c>
    </row>
    <row r="390" spans="1:11" ht="14.4" customHeight="1" x14ac:dyDescent="0.3">
      <c r="A390" s="649" t="s">
        <v>575</v>
      </c>
      <c r="B390" s="650" t="s">
        <v>576</v>
      </c>
      <c r="C390" s="651" t="s">
        <v>593</v>
      </c>
      <c r="D390" s="652" t="s">
        <v>4836</v>
      </c>
      <c r="E390" s="651" t="s">
        <v>4837</v>
      </c>
      <c r="F390" s="652" t="s">
        <v>4838</v>
      </c>
      <c r="G390" s="651" t="s">
        <v>3444</v>
      </c>
      <c r="H390" s="651" t="s">
        <v>3445</v>
      </c>
      <c r="I390" s="653">
        <v>1419.4024999999999</v>
      </c>
      <c r="J390" s="653">
        <v>19</v>
      </c>
      <c r="K390" s="654">
        <v>26969.119999999995</v>
      </c>
    </row>
    <row r="391" spans="1:11" ht="14.4" customHeight="1" x14ac:dyDescent="0.3">
      <c r="A391" s="649" t="s">
        <v>575</v>
      </c>
      <c r="B391" s="650" t="s">
        <v>576</v>
      </c>
      <c r="C391" s="651" t="s">
        <v>593</v>
      </c>
      <c r="D391" s="652" t="s">
        <v>4836</v>
      </c>
      <c r="E391" s="651" t="s">
        <v>4837</v>
      </c>
      <c r="F391" s="652" t="s">
        <v>4838</v>
      </c>
      <c r="G391" s="651" t="s">
        <v>3446</v>
      </c>
      <c r="H391" s="651" t="s">
        <v>3447</v>
      </c>
      <c r="I391" s="653">
        <v>1546.98</v>
      </c>
      <c r="J391" s="653">
        <v>5</v>
      </c>
      <c r="K391" s="654">
        <v>7734.9</v>
      </c>
    </row>
    <row r="392" spans="1:11" ht="14.4" customHeight="1" x14ac:dyDescent="0.3">
      <c r="A392" s="649" t="s">
        <v>575</v>
      </c>
      <c r="B392" s="650" t="s">
        <v>576</v>
      </c>
      <c r="C392" s="651" t="s">
        <v>593</v>
      </c>
      <c r="D392" s="652" t="s">
        <v>4836</v>
      </c>
      <c r="E392" s="651" t="s">
        <v>4837</v>
      </c>
      <c r="F392" s="652" t="s">
        <v>4838</v>
      </c>
      <c r="G392" s="651" t="s">
        <v>3448</v>
      </c>
      <c r="H392" s="651" t="s">
        <v>3449</v>
      </c>
      <c r="I392" s="653">
        <v>1547.0242857142855</v>
      </c>
      <c r="J392" s="653">
        <v>12</v>
      </c>
      <c r="K392" s="654">
        <v>18564.449999999997</v>
      </c>
    </row>
    <row r="393" spans="1:11" ht="14.4" customHeight="1" x14ac:dyDescent="0.3">
      <c r="A393" s="649" t="s">
        <v>575</v>
      </c>
      <c r="B393" s="650" t="s">
        <v>576</v>
      </c>
      <c r="C393" s="651" t="s">
        <v>593</v>
      </c>
      <c r="D393" s="652" t="s">
        <v>4836</v>
      </c>
      <c r="E393" s="651" t="s">
        <v>4837</v>
      </c>
      <c r="F393" s="652" t="s">
        <v>4838</v>
      </c>
      <c r="G393" s="651" t="s">
        <v>3450</v>
      </c>
      <c r="H393" s="651" t="s">
        <v>3451</v>
      </c>
      <c r="I393" s="653">
        <v>1547.0374999999999</v>
      </c>
      <c r="J393" s="653">
        <v>7</v>
      </c>
      <c r="K393" s="654">
        <v>10829.09</v>
      </c>
    </row>
    <row r="394" spans="1:11" ht="14.4" customHeight="1" x14ac:dyDescent="0.3">
      <c r="A394" s="649" t="s">
        <v>575</v>
      </c>
      <c r="B394" s="650" t="s">
        <v>576</v>
      </c>
      <c r="C394" s="651" t="s">
        <v>593</v>
      </c>
      <c r="D394" s="652" t="s">
        <v>4836</v>
      </c>
      <c r="E394" s="651" t="s">
        <v>4837</v>
      </c>
      <c r="F394" s="652" t="s">
        <v>4838</v>
      </c>
      <c r="G394" s="651" t="s">
        <v>3452</v>
      </c>
      <c r="H394" s="651" t="s">
        <v>3453</v>
      </c>
      <c r="I394" s="653">
        <v>11571</v>
      </c>
      <c r="J394" s="653">
        <v>2</v>
      </c>
      <c r="K394" s="654">
        <v>23142</v>
      </c>
    </row>
    <row r="395" spans="1:11" ht="14.4" customHeight="1" x14ac:dyDescent="0.3">
      <c r="A395" s="649" t="s">
        <v>575</v>
      </c>
      <c r="B395" s="650" t="s">
        <v>576</v>
      </c>
      <c r="C395" s="651" t="s">
        <v>593</v>
      </c>
      <c r="D395" s="652" t="s">
        <v>4836</v>
      </c>
      <c r="E395" s="651" t="s">
        <v>4837</v>
      </c>
      <c r="F395" s="652" t="s">
        <v>4838</v>
      </c>
      <c r="G395" s="651" t="s">
        <v>3454</v>
      </c>
      <c r="H395" s="651" t="s">
        <v>3455</v>
      </c>
      <c r="I395" s="653">
        <v>2073.6680000000001</v>
      </c>
      <c r="J395" s="653">
        <v>7</v>
      </c>
      <c r="K395" s="654">
        <v>14515.669999999998</v>
      </c>
    </row>
    <row r="396" spans="1:11" ht="14.4" customHeight="1" x14ac:dyDescent="0.3">
      <c r="A396" s="649" t="s">
        <v>575</v>
      </c>
      <c r="B396" s="650" t="s">
        <v>576</v>
      </c>
      <c r="C396" s="651" t="s">
        <v>593</v>
      </c>
      <c r="D396" s="652" t="s">
        <v>4836</v>
      </c>
      <c r="E396" s="651" t="s">
        <v>4837</v>
      </c>
      <c r="F396" s="652" t="s">
        <v>4838</v>
      </c>
      <c r="G396" s="651" t="s">
        <v>3456</v>
      </c>
      <c r="H396" s="651" t="s">
        <v>3457</v>
      </c>
      <c r="I396" s="653">
        <v>1435.2628571428572</v>
      </c>
      <c r="J396" s="653">
        <v>9</v>
      </c>
      <c r="K396" s="654">
        <v>12917.37</v>
      </c>
    </row>
    <row r="397" spans="1:11" ht="14.4" customHeight="1" x14ac:dyDescent="0.3">
      <c r="A397" s="649" t="s">
        <v>575</v>
      </c>
      <c r="B397" s="650" t="s">
        <v>576</v>
      </c>
      <c r="C397" s="651" t="s">
        <v>593</v>
      </c>
      <c r="D397" s="652" t="s">
        <v>4836</v>
      </c>
      <c r="E397" s="651" t="s">
        <v>4837</v>
      </c>
      <c r="F397" s="652" t="s">
        <v>4838</v>
      </c>
      <c r="G397" s="651" t="s">
        <v>3458</v>
      </c>
      <c r="H397" s="651" t="s">
        <v>3459</v>
      </c>
      <c r="I397" s="653">
        <v>471.95857142857142</v>
      </c>
      <c r="J397" s="653">
        <v>14</v>
      </c>
      <c r="K397" s="654">
        <v>6607.43</v>
      </c>
    </row>
    <row r="398" spans="1:11" ht="14.4" customHeight="1" x14ac:dyDescent="0.3">
      <c r="A398" s="649" t="s">
        <v>575</v>
      </c>
      <c r="B398" s="650" t="s">
        <v>576</v>
      </c>
      <c r="C398" s="651" t="s">
        <v>593</v>
      </c>
      <c r="D398" s="652" t="s">
        <v>4836</v>
      </c>
      <c r="E398" s="651" t="s">
        <v>4837</v>
      </c>
      <c r="F398" s="652" t="s">
        <v>4838</v>
      </c>
      <c r="G398" s="651" t="s">
        <v>3460</v>
      </c>
      <c r="H398" s="651" t="s">
        <v>3461</v>
      </c>
      <c r="I398" s="653">
        <v>471.96125000000001</v>
      </c>
      <c r="J398" s="653">
        <v>20</v>
      </c>
      <c r="K398" s="654">
        <v>9439.23</v>
      </c>
    </row>
    <row r="399" spans="1:11" ht="14.4" customHeight="1" x14ac:dyDescent="0.3">
      <c r="A399" s="649" t="s">
        <v>575</v>
      </c>
      <c r="B399" s="650" t="s">
        <v>576</v>
      </c>
      <c r="C399" s="651" t="s">
        <v>593</v>
      </c>
      <c r="D399" s="652" t="s">
        <v>4836</v>
      </c>
      <c r="E399" s="651" t="s">
        <v>4837</v>
      </c>
      <c r="F399" s="652" t="s">
        <v>4838</v>
      </c>
      <c r="G399" s="651" t="s">
        <v>3462</v>
      </c>
      <c r="H399" s="651" t="s">
        <v>3463</v>
      </c>
      <c r="I399" s="653">
        <v>471.95999999999992</v>
      </c>
      <c r="J399" s="653">
        <v>11</v>
      </c>
      <c r="K399" s="654">
        <v>5191.57</v>
      </c>
    </row>
    <row r="400" spans="1:11" ht="14.4" customHeight="1" x14ac:dyDescent="0.3">
      <c r="A400" s="649" t="s">
        <v>575</v>
      </c>
      <c r="B400" s="650" t="s">
        <v>576</v>
      </c>
      <c r="C400" s="651" t="s">
        <v>593</v>
      </c>
      <c r="D400" s="652" t="s">
        <v>4836</v>
      </c>
      <c r="E400" s="651" t="s">
        <v>4837</v>
      </c>
      <c r="F400" s="652" t="s">
        <v>4838</v>
      </c>
      <c r="G400" s="651" t="s">
        <v>3464</v>
      </c>
      <c r="H400" s="651" t="s">
        <v>3465</v>
      </c>
      <c r="I400" s="653">
        <v>471.95875000000001</v>
      </c>
      <c r="J400" s="653">
        <v>14</v>
      </c>
      <c r="K400" s="654">
        <v>6607.42</v>
      </c>
    </row>
    <row r="401" spans="1:11" ht="14.4" customHeight="1" x14ac:dyDescent="0.3">
      <c r="A401" s="649" t="s">
        <v>575</v>
      </c>
      <c r="B401" s="650" t="s">
        <v>576</v>
      </c>
      <c r="C401" s="651" t="s">
        <v>593</v>
      </c>
      <c r="D401" s="652" t="s">
        <v>4836</v>
      </c>
      <c r="E401" s="651" t="s">
        <v>4837</v>
      </c>
      <c r="F401" s="652" t="s">
        <v>4838</v>
      </c>
      <c r="G401" s="651" t="s">
        <v>3466</v>
      </c>
      <c r="H401" s="651" t="s">
        <v>3467</v>
      </c>
      <c r="I401" s="653">
        <v>4124.5166666666673</v>
      </c>
      <c r="J401" s="653">
        <v>6</v>
      </c>
      <c r="K401" s="654">
        <v>24747.100000000002</v>
      </c>
    </row>
    <row r="402" spans="1:11" ht="14.4" customHeight="1" x14ac:dyDescent="0.3">
      <c r="A402" s="649" t="s">
        <v>575</v>
      </c>
      <c r="B402" s="650" t="s">
        <v>576</v>
      </c>
      <c r="C402" s="651" t="s">
        <v>593</v>
      </c>
      <c r="D402" s="652" t="s">
        <v>4836</v>
      </c>
      <c r="E402" s="651" t="s">
        <v>4837</v>
      </c>
      <c r="F402" s="652" t="s">
        <v>4838</v>
      </c>
      <c r="G402" s="651" t="s">
        <v>3468</v>
      </c>
      <c r="H402" s="651" t="s">
        <v>3469</v>
      </c>
      <c r="I402" s="653">
        <v>1033.9549999999999</v>
      </c>
      <c r="J402" s="653">
        <v>3</v>
      </c>
      <c r="K402" s="654">
        <v>3101.8900000000003</v>
      </c>
    </row>
    <row r="403" spans="1:11" ht="14.4" customHeight="1" x14ac:dyDescent="0.3">
      <c r="A403" s="649" t="s">
        <v>575</v>
      </c>
      <c r="B403" s="650" t="s">
        <v>576</v>
      </c>
      <c r="C403" s="651" t="s">
        <v>593</v>
      </c>
      <c r="D403" s="652" t="s">
        <v>4836</v>
      </c>
      <c r="E403" s="651" t="s">
        <v>4837</v>
      </c>
      <c r="F403" s="652" t="s">
        <v>4838</v>
      </c>
      <c r="G403" s="651" t="s">
        <v>3470</v>
      </c>
      <c r="H403" s="651" t="s">
        <v>3471</v>
      </c>
      <c r="I403" s="653">
        <v>1247.1583333333333</v>
      </c>
      <c r="J403" s="653">
        <v>21</v>
      </c>
      <c r="K403" s="654">
        <v>26190.36</v>
      </c>
    </row>
    <row r="404" spans="1:11" ht="14.4" customHeight="1" x14ac:dyDescent="0.3">
      <c r="A404" s="649" t="s">
        <v>575</v>
      </c>
      <c r="B404" s="650" t="s">
        <v>576</v>
      </c>
      <c r="C404" s="651" t="s">
        <v>593</v>
      </c>
      <c r="D404" s="652" t="s">
        <v>4836</v>
      </c>
      <c r="E404" s="651" t="s">
        <v>4837</v>
      </c>
      <c r="F404" s="652" t="s">
        <v>4838</v>
      </c>
      <c r="G404" s="651" t="s">
        <v>3472</v>
      </c>
      <c r="H404" s="651" t="s">
        <v>3473</v>
      </c>
      <c r="I404" s="653">
        <v>1655.2840000000001</v>
      </c>
      <c r="J404" s="653">
        <v>6</v>
      </c>
      <c r="K404" s="654">
        <v>9931.7000000000007</v>
      </c>
    </row>
    <row r="405" spans="1:11" ht="14.4" customHeight="1" x14ac:dyDescent="0.3">
      <c r="A405" s="649" t="s">
        <v>575</v>
      </c>
      <c r="B405" s="650" t="s">
        <v>576</v>
      </c>
      <c r="C405" s="651" t="s">
        <v>593</v>
      </c>
      <c r="D405" s="652" t="s">
        <v>4836</v>
      </c>
      <c r="E405" s="651" t="s">
        <v>4837</v>
      </c>
      <c r="F405" s="652" t="s">
        <v>4838</v>
      </c>
      <c r="G405" s="651" t="s">
        <v>3474</v>
      </c>
      <c r="H405" s="651" t="s">
        <v>3475</v>
      </c>
      <c r="I405" s="653">
        <v>4752.9499999999989</v>
      </c>
      <c r="J405" s="653">
        <v>18</v>
      </c>
      <c r="K405" s="654">
        <v>85553.099999999991</v>
      </c>
    </row>
    <row r="406" spans="1:11" ht="14.4" customHeight="1" x14ac:dyDescent="0.3">
      <c r="A406" s="649" t="s">
        <v>575</v>
      </c>
      <c r="B406" s="650" t="s">
        <v>576</v>
      </c>
      <c r="C406" s="651" t="s">
        <v>593</v>
      </c>
      <c r="D406" s="652" t="s">
        <v>4836</v>
      </c>
      <c r="E406" s="651" t="s">
        <v>4837</v>
      </c>
      <c r="F406" s="652" t="s">
        <v>4838</v>
      </c>
      <c r="G406" s="651" t="s">
        <v>3476</v>
      </c>
      <c r="H406" s="651" t="s">
        <v>3477</v>
      </c>
      <c r="I406" s="653">
        <v>1247.1600000000001</v>
      </c>
      <c r="J406" s="653">
        <v>4</v>
      </c>
      <c r="K406" s="654">
        <v>4988.66</v>
      </c>
    </row>
    <row r="407" spans="1:11" ht="14.4" customHeight="1" x14ac:dyDescent="0.3">
      <c r="A407" s="649" t="s">
        <v>575</v>
      </c>
      <c r="B407" s="650" t="s">
        <v>576</v>
      </c>
      <c r="C407" s="651" t="s">
        <v>593</v>
      </c>
      <c r="D407" s="652" t="s">
        <v>4836</v>
      </c>
      <c r="E407" s="651" t="s">
        <v>4837</v>
      </c>
      <c r="F407" s="652" t="s">
        <v>4838</v>
      </c>
      <c r="G407" s="651" t="s">
        <v>3478</v>
      </c>
      <c r="H407" s="651" t="s">
        <v>3479</v>
      </c>
      <c r="I407" s="653">
        <v>1421.58</v>
      </c>
      <c r="J407" s="653">
        <v>6</v>
      </c>
      <c r="K407" s="654">
        <v>8529.48</v>
      </c>
    </row>
    <row r="408" spans="1:11" ht="14.4" customHeight="1" x14ac:dyDescent="0.3">
      <c r="A408" s="649" t="s">
        <v>575</v>
      </c>
      <c r="B408" s="650" t="s">
        <v>576</v>
      </c>
      <c r="C408" s="651" t="s">
        <v>593</v>
      </c>
      <c r="D408" s="652" t="s">
        <v>4836</v>
      </c>
      <c r="E408" s="651" t="s">
        <v>4837</v>
      </c>
      <c r="F408" s="652" t="s">
        <v>4838</v>
      </c>
      <c r="G408" s="651" t="s">
        <v>3480</v>
      </c>
      <c r="H408" s="651" t="s">
        <v>3481</v>
      </c>
      <c r="I408" s="653">
        <v>1421.58</v>
      </c>
      <c r="J408" s="653">
        <v>2</v>
      </c>
      <c r="K408" s="654">
        <v>2843.16</v>
      </c>
    </row>
    <row r="409" spans="1:11" ht="14.4" customHeight="1" x14ac:dyDescent="0.3">
      <c r="A409" s="649" t="s">
        <v>575</v>
      </c>
      <c r="B409" s="650" t="s">
        <v>576</v>
      </c>
      <c r="C409" s="651" t="s">
        <v>593</v>
      </c>
      <c r="D409" s="652" t="s">
        <v>4836</v>
      </c>
      <c r="E409" s="651" t="s">
        <v>4837</v>
      </c>
      <c r="F409" s="652" t="s">
        <v>4838</v>
      </c>
      <c r="G409" s="651" t="s">
        <v>3482</v>
      </c>
      <c r="H409" s="651" t="s">
        <v>3483</v>
      </c>
      <c r="I409" s="653">
        <v>1421.58</v>
      </c>
      <c r="J409" s="653">
        <v>8</v>
      </c>
      <c r="K409" s="654">
        <v>11372.66</v>
      </c>
    </row>
    <row r="410" spans="1:11" ht="14.4" customHeight="1" x14ac:dyDescent="0.3">
      <c r="A410" s="649" t="s">
        <v>575</v>
      </c>
      <c r="B410" s="650" t="s">
        <v>576</v>
      </c>
      <c r="C410" s="651" t="s">
        <v>593</v>
      </c>
      <c r="D410" s="652" t="s">
        <v>4836</v>
      </c>
      <c r="E410" s="651" t="s">
        <v>4837</v>
      </c>
      <c r="F410" s="652" t="s">
        <v>4838</v>
      </c>
      <c r="G410" s="651" t="s">
        <v>3484</v>
      </c>
      <c r="H410" s="651" t="s">
        <v>3485</v>
      </c>
      <c r="I410" s="653">
        <v>1655.2819999999999</v>
      </c>
      <c r="J410" s="653">
        <v>10</v>
      </c>
      <c r="K410" s="654">
        <v>16552.8</v>
      </c>
    </row>
    <row r="411" spans="1:11" ht="14.4" customHeight="1" x14ac:dyDescent="0.3">
      <c r="A411" s="649" t="s">
        <v>575</v>
      </c>
      <c r="B411" s="650" t="s">
        <v>576</v>
      </c>
      <c r="C411" s="651" t="s">
        <v>593</v>
      </c>
      <c r="D411" s="652" t="s">
        <v>4836</v>
      </c>
      <c r="E411" s="651" t="s">
        <v>4837</v>
      </c>
      <c r="F411" s="652" t="s">
        <v>4838</v>
      </c>
      <c r="G411" s="651" t="s">
        <v>3486</v>
      </c>
      <c r="H411" s="651" t="s">
        <v>3487</v>
      </c>
      <c r="I411" s="653">
        <v>1655.28</v>
      </c>
      <c r="J411" s="653">
        <v>13</v>
      </c>
      <c r="K411" s="654">
        <v>21518.620000000003</v>
      </c>
    </row>
    <row r="412" spans="1:11" ht="14.4" customHeight="1" x14ac:dyDescent="0.3">
      <c r="A412" s="649" t="s">
        <v>575</v>
      </c>
      <c r="B412" s="650" t="s">
        <v>576</v>
      </c>
      <c r="C412" s="651" t="s">
        <v>593</v>
      </c>
      <c r="D412" s="652" t="s">
        <v>4836</v>
      </c>
      <c r="E412" s="651" t="s">
        <v>4837</v>
      </c>
      <c r="F412" s="652" t="s">
        <v>4838</v>
      </c>
      <c r="G412" s="651" t="s">
        <v>3488</v>
      </c>
      <c r="H412" s="651" t="s">
        <v>3489</v>
      </c>
      <c r="I412" s="653">
        <v>547.21</v>
      </c>
      <c r="J412" s="653">
        <v>2</v>
      </c>
      <c r="K412" s="654">
        <v>1094.4100000000001</v>
      </c>
    </row>
    <row r="413" spans="1:11" ht="14.4" customHeight="1" x14ac:dyDescent="0.3">
      <c r="A413" s="649" t="s">
        <v>575</v>
      </c>
      <c r="B413" s="650" t="s">
        <v>576</v>
      </c>
      <c r="C413" s="651" t="s">
        <v>593</v>
      </c>
      <c r="D413" s="652" t="s">
        <v>4836</v>
      </c>
      <c r="E413" s="651" t="s">
        <v>4837</v>
      </c>
      <c r="F413" s="652" t="s">
        <v>4838</v>
      </c>
      <c r="G413" s="651" t="s">
        <v>3490</v>
      </c>
      <c r="H413" s="651" t="s">
        <v>3491</v>
      </c>
      <c r="I413" s="653">
        <v>506</v>
      </c>
      <c r="J413" s="653">
        <v>4</v>
      </c>
      <c r="K413" s="654">
        <v>2024</v>
      </c>
    </row>
    <row r="414" spans="1:11" ht="14.4" customHeight="1" x14ac:dyDescent="0.3">
      <c r="A414" s="649" t="s">
        <v>575</v>
      </c>
      <c r="B414" s="650" t="s">
        <v>576</v>
      </c>
      <c r="C414" s="651" t="s">
        <v>593</v>
      </c>
      <c r="D414" s="652" t="s">
        <v>4836</v>
      </c>
      <c r="E414" s="651" t="s">
        <v>4837</v>
      </c>
      <c r="F414" s="652" t="s">
        <v>4838</v>
      </c>
      <c r="G414" s="651" t="s">
        <v>3492</v>
      </c>
      <c r="H414" s="651" t="s">
        <v>3493</v>
      </c>
      <c r="I414" s="653">
        <v>506</v>
      </c>
      <c r="J414" s="653">
        <v>15</v>
      </c>
      <c r="K414" s="654">
        <v>7590</v>
      </c>
    </row>
    <row r="415" spans="1:11" ht="14.4" customHeight="1" x14ac:dyDescent="0.3">
      <c r="A415" s="649" t="s">
        <v>575</v>
      </c>
      <c r="B415" s="650" t="s">
        <v>576</v>
      </c>
      <c r="C415" s="651" t="s">
        <v>593</v>
      </c>
      <c r="D415" s="652" t="s">
        <v>4836</v>
      </c>
      <c r="E415" s="651" t="s">
        <v>4837</v>
      </c>
      <c r="F415" s="652" t="s">
        <v>4838</v>
      </c>
      <c r="G415" s="651" t="s">
        <v>3494</v>
      </c>
      <c r="H415" s="651" t="s">
        <v>3495</v>
      </c>
      <c r="I415" s="653">
        <v>4452.8000000000011</v>
      </c>
      <c r="J415" s="653">
        <v>16</v>
      </c>
      <c r="K415" s="654">
        <v>71244.800000000017</v>
      </c>
    </row>
    <row r="416" spans="1:11" ht="14.4" customHeight="1" x14ac:dyDescent="0.3">
      <c r="A416" s="649" t="s">
        <v>575</v>
      </c>
      <c r="B416" s="650" t="s">
        <v>576</v>
      </c>
      <c r="C416" s="651" t="s">
        <v>593</v>
      </c>
      <c r="D416" s="652" t="s">
        <v>4836</v>
      </c>
      <c r="E416" s="651" t="s">
        <v>4837</v>
      </c>
      <c r="F416" s="652" t="s">
        <v>4838</v>
      </c>
      <c r="G416" s="651" t="s">
        <v>3496</v>
      </c>
      <c r="H416" s="651" t="s">
        <v>3497</v>
      </c>
      <c r="I416" s="653">
        <v>1664.4</v>
      </c>
      <c r="J416" s="653">
        <v>1</v>
      </c>
      <c r="K416" s="654">
        <v>1664.4</v>
      </c>
    </row>
    <row r="417" spans="1:11" ht="14.4" customHeight="1" x14ac:dyDescent="0.3">
      <c r="A417" s="649" t="s">
        <v>575</v>
      </c>
      <c r="B417" s="650" t="s">
        <v>576</v>
      </c>
      <c r="C417" s="651" t="s">
        <v>593</v>
      </c>
      <c r="D417" s="652" t="s">
        <v>4836</v>
      </c>
      <c r="E417" s="651" t="s">
        <v>4837</v>
      </c>
      <c r="F417" s="652" t="s">
        <v>4838</v>
      </c>
      <c r="G417" s="651" t="s">
        <v>3498</v>
      </c>
      <c r="H417" s="651" t="s">
        <v>3499</v>
      </c>
      <c r="I417" s="653">
        <v>6037.5</v>
      </c>
      <c r="J417" s="653">
        <v>7</v>
      </c>
      <c r="K417" s="654">
        <v>42262.5</v>
      </c>
    </row>
    <row r="418" spans="1:11" ht="14.4" customHeight="1" x14ac:dyDescent="0.3">
      <c r="A418" s="649" t="s">
        <v>575</v>
      </c>
      <c r="B418" s="650" t="s">
        <v>576</v>
      </c>
      <c r="C418" s="651" t="s">
        <v>593</v>
      </c>
      <c r="D418" s="652" t="s">
        <v>4836</v>
      </c>
      <c r="E418" s="651" t="s">
        <v>4837</v>
      </c>
      <c r="F418" s="652" t="s">
        <v>4838</v>
      </c>
      <c r="G418" s="651" t="s">
        <v>3500</v>
      </c>
      <c r="H418" s="651" t="s">
        <v>3501</v>
      </c>
      <c r="I418" s="653">
        <v>1856.1000000000001</v>
      </c>
      <c r="J418" s="653">
        <v>8</v>
      </c>
      <c r="K418" s="654">
        <v>14848.800000000001</v>
      </c>
    </row>
    <row r="419" spans="1:11" ht="14.4" customHeight="1" x14ac:dyDescent="0.3">
      <c r="A419" s="649" t="s">
        <v>575</v>
      </c>
      <c r="B419" s="650" t="s">
        <v>576</v>
      </c>
      <c r="C419" s="651" t="s">
        <v>593</v>
      </c>
      <c r="D419" s="652" t="s">
        <v>4836</v>
      </c>
      <c r="E419" s="651" t="s">
        <v>4837</v>
      </c>
      <c r="F419" s="652" t="s">
        <v>4838</v>
      </c>
      <c r="G419" s="651" t="s">
        <v>3502</v>
      </c>
      <c r="H419" s="651" t="s">
        <v>3503</v>
      </c>
      <c r="I419" s="653">
        <v>1856.1</v>
      </c>
      <c r="J419" s="653">
        <v>5</v>
      </c>
      <c r="K419" s="654">
        <v>9280.5</v>
      </c>
    </row>
    <row r="420" spans="1:11" ht="14.4" customHeight="1" x14ac:dyDescent="0.3">
      <c r="A420" s="649" t="s">
        <v>575</v>
      </c>
      <c r="B420" s="650" t="s">
        <v>576</v>
      </c>
      <c r="C420" s="651" t="s">
        <v>593</v>
      </c>
      <c r="D420" s="652" t="s">
        <v>4836</v>
      </c>
      <c r="E420" s="651" t="s">
        <v>4837</v>
      </c>
      <c r="F420" s="652" t="s">
        <v>4838</v>
      </c>
      <c r="G420" s="651" t="s">
        <v>3504</v>
      </c>
      <c r="H420" s="651" t="s">
        <v>3505</v>
      </c>
      <c r="I420" s="653">
        <v>329.46171428571404</v>
      </c>
      <c r="J420" s="653">
        <v>93</v>
      </c>
      <c r="K420" s="654">
        <v>30639.94999999999</v>
      </c>
    </row>
    <row r="421" spans="1:11" ht="14.4" customHeight="1" x14ac:dyDescent="0.3">
      <c r="A421" s="649" t="s">
        <v>575</v>
      </c>
      <c r="B421" s="650" t="s">
        <v>576</v>
      </c>
      <c r="C421" s="651" t="s">
        <v>593</v>
      </c>
      <c r="D421" s="652" t="s">
        <v>4836</v>
      </c>
      <c r="E421" s="651" t="s">
        <v>4837</v>
      </c>
      <c r="F421" s="652" t="s">
        <v>4838</v>
      </c>
      <c r="G421" s="651" t="s">
        <v>3506</v>
      </c>
      <c r="H421" s="651" t="s">
        <v>3507</v>
      </c>
      <c r="I421" s="653">
        <v>3859.2</v>
      </c>
      <c r="J421" s="653">
        <v>1</v>
      </c>
      <c r="K421" s="654">
        <v>3859.2</v>
      </c>
    </row>
    <row r="422" spans="1:11" ht="14.4" customHeight="1" x14ac:dyDescent="0.3">
      <c r="A422" s="649" t="s">
        <v>575</v>
      </c>
      <c r="B422" s="650" t="s">
        <v>576</v>
      </c>
      <c r="C422" s="651" t="s">
        <v>593</v>
      </c>
      <c r="D422" s="652" t="s">
        <v>4836</v>
      </c>
      <c r="E422" s="651" t="s">
        <v>4837</v>
      </c>
      <c r="F422" s="652" t="s">
        <v>4838</v>
      </c>
      <c r="G422" s="651" t="s">
        <v>3508</v>
      </c>
      <c r="H422" s="651" t="s">
        <v>3509</v>
      </c>
      <c r="I422" s="653">
        <v>329.46342857142832</v>
      </c>
      <c r="J422" s="653">
        <v>90</v>
      </c>
      <c r="K422" s="654">
        <v>29651.769999999986</v>
      </c>
    </row>
    <row r="423" spans="1:11" ht="14.4" customHeight="1" x14ac:dyDescent="0.3">
      <c r="A423" s="649" t="s">
        <v>575</v>
      </c>
      <c r="B423" s="650" t="s">
        <v>576</v>
      </c>
      <c r="C423" s="651" t="s">
        <v>593</v>
      </c>
      <c r="D423" s="652" t="s">
        <v>4836</v>
      </c>
      <c r="E423" s="651" t="s">
        <v>4837</v>
      </c>
      <c r="F423" s="652" t="s">
        <v>4838</v>
      </c>
      <c r="G423" s="651" t="s">
        <v>3510</v>
      </c>
      <c r="H423" s="651" t="s">
        <v>3511</v>
      </c>
      <c r="I423" s="653">
        <v>329.4628947368418</v>
      </c>
      <c r="J423" s="653">
        <v>97</v>
      </c>
      <c r="K423" s="654">
        <v>31957.849999999995</v>
      </c>
    </row>
    <row r="424" spans="1:11" ht="14.4" customHeight="1" x14ac:dyDescent="0.3">
      <c r="A424" s="649" t="s">
        <v>575</v>
      </c>
      <c r="B424" s="650" t="s">
        <v>576</v>
      </c>
      <c r="C424" s="651" t="s">
        <v>593</v>
      </c>
      <c r="D424" s="652" t="s">
        <v>4836</v>
      </c>
      <c r="E424" s="651" t="s">
        <v>4837</v>
      </c>
      <c r="F424" s="652" t="s">
        <v>4838</v>
      </c>
      <c r="G424" s="651" t="s">
        <v>3512</v>
      </c>
      <c r="H424" s="651" t="s">
        <v>3513</v>
      </c>
      <c r="I424" s="653">
        <v>329.46083333333331</v>
      </c>
      <c r="J424" s="653">
        <v>45</v>
      </c>
      <c r="K424" s="654">
        <v>14825.83</v>
      </c>
    </row>
    <row r="425" spans="1:11" ht="14.4" customHeight="1" x14ac:dyDescent="0.3">
      <c r="A425" s="649" t="s">
        <v>575</v>
      </c>
      <c r="B425" s="650" t="s">
        <v>576</v>
      </c>
      <c r="C425" s="651" t="s">
        <v>593</v>
      </c>
      <c r="D425" s="652" t="s">
        <v>4836</v>
      </c>
      <c r="E425" s="651" t="s">
        <v>4837</v>
      </c>
      <c r="F425" s="652" t="s">
        <v>4838</v>
      </c>
      <c r="G425" s="651" t="s">
        <v>3514</v>
      </c>
      <c r="H425" s="651" t="s">
        <v>3515</v>
      </c>
      <c r="I425" s="653">
        <v>851.59</v>
      </c>
      <c r="J425" s="653">
        <v>3</v>
      </c>
      <c r="K425" s="654">
        <v>2554.7800000000002</v>
      </c>
    </row>
    <row r="426" spans="1:11" ht="14.4" customHeight="1" x14ac:dyDescent="0.3">
      <c r="A426" s="649" t="s">
        <v>575</v>
      </c>
      <c r="B426" s="650" t="s">
        <v>576</v>
      </c>
      <c r="C426" s="651" t="s">
        <v>593</v>
      </c>
      <c r="D426" s="652" t="s">
        <v>4836</v>
      </c>
      <c r="E426" s="651" t="s">
        <v>4837</v>
      </c>
      <c r="F426" s="652" t="s">
        <v>4838</v>
      </c>
      <c r="G426" s="651" t="s">
        <v>3516</v>
      </c>
      <c r="H426" s="651" t="s">
        <v>3517</v>
      </c>
      <c r="I426" s="653">
        <v>1385.75</v>
      </c>
      <c r="J426" s="653">
        <v>8</v>
      </c>
      <c r="K426" s="654">
        <v>11086</v>
      </c>
    </row>
    <row r="427" spans="1:11" ht="14.4" customHeight="1" x14ac:dyDescent="0.3">
      <c r="A427" s="649" t="s">
        <v>575</v>
      </c>
      <c r="B427" s="650" t="s">
        <v>576</v>
      </c>
      <c r="C427" s="651" t="s">
        <v>593</v>
      </c>
      <c r="D427" s="652" t="s">
        <v>4836</v>
      </c>
      <c r="E427" s="651" t="s">
        <v>4837</v>
      </c>
      <c r="F427" s="652" t="s">
        <v>4838</v>
      </c>
      <c r="G427" s="651" t="s">
        <v>3518</v>
      </c>
      <c r="H427" s="651" t="s">
        <v>3519</v>
      </c>
      <c r="I427" s="653">
        <v>1385.75</v>
      </c>
      <c r="J427" s="653">
        <v>6</v>
      </c>
      <c r="K427" s="654">
        <v>8314.5</v>
      </c>
    </row>
    <row r="428" spans="1:11" ht="14.4" customHeight="1" x14ac:dyDescent="0.3">
      <c r="A428" s="649" t="s">
        <v>575</v>
      </c>
      <c r="B428" s="650" t="s">
        <v>576</v>
      </c>
      <c r="C428" s="651" t="s">
        <v>593</v>
      </c>
      <c r="D428" s="652" t="s">
        <v>4836</v>
      </c>
      <c r="E428" s="651" t="s">
        <v>4837</v>
      </c>
      <c r="F428" s="652" t="s">
        <v>4838</v>
      </c>
      <c r="G428" s="651" t="s">
        <v>3520</v>
      </c>
      <c r="H428" s="651" t="s">
        <v>3521</v>
      </c>
      <c r="I428" s="653">
        <v>1000.5</v>
      </c>
      <c r="J428" s="653">
        <v>8</v>
      </c>
      <c r="K428" s="654">
        <v>8004</v>
      </c>
    </row>
    <row r="429" spans="1:11" ht="14.4" customHeight="1" x14ac:dyDescent="0.3">
      <c r="A429" s="649" t="s">
        <v>575</v>
      </c>
      <c r="B429" s="650" t="s">
        <v>576</v>
      </c>
      <c r="C429" s="651" t="s">
        <v>593</v>
      </c>
      <c r="D429" s="652" t="s">
        <v>4836</v>
      </c>
      <c r="E429" s="651" t="s">
        <v>4837</v>
      </c>
      <c r="F429" s="652" t="s">
        <v>4838</v>
      </c>
      <c r="G429" s="651" t="s">
        <v>3522</v>
      </c>
      <c r="H429" s="651" t="s">
        <v>3523</v>
      </c>
      <c r="I429" s="653">
        <v>1092.5</v>
      </c>
      <c r="J429" s="653">
        <v>34</v>
      </c>
      <c r="K429" s="654">
        <v>37145</v>
      </c>
    </row>
    <row r="430" spans="1:11" ht="14.4" customHeight="1" x14ac:dyDescent="0.3">
      <c r="A430" s="649" t="s">
        <v>575</v>
      </c>
      <c r="B430" s="650" t="s">
        <v>576</v>
      </c>
      <c r="C430" s="651" t="s">
        <v>593</v>
      </c>
      <c r="D430" s="652" t="s">
        <v>4836</v>
      </c>
      <c r="E430" s="651" t="s">
        <v>4837</v>
      </c>
      <c r="F430" s="652" t="s">
        <v>4838</v>
      </c>
      <c r="G430" s="651" t="s">
        <v>3524</v>
      </c>
      <c r="H430" s="651" t="s">
        <v>3525</v>
      </c>
      <c r="I430" s="653">
        <v>1000.5</v>
      </c>
      <c r="J430" s="653">
        <v>8</v>
      </c>
      <c r="K430" s="654">
        <v>8004</v>
      </c>
    </row>
    <row r="431" spans="1:11" ht="14.4" customHeight="1" x14ac:dyDescent="0.3">
      <c r="A431" s="649" t="s">
        <v>575</v>
      </c>
      <c r="B431" s="650" t="s">
        <v>576</v>
      </c>
      <c r="C431" s="651" t="s">
        <v>593</v>
      </c>
      <c r="D431" s="652" t="s">
        <v>4836</v>
      </c>
      <c r="E431" s="651" t="s">
        <v>4837</v>
      </c>
      <c r="F431" s="652" t="s">
        <v>4838</v>
      </c>
      <c r="G431" s="651" t="s">
        <v>3526</v>
      </c>
      <c r="H431" s="651" t="s">
        <v>3527</v>
      </c>
      <c r="I431" s="653">
        <v>1000.5</v>
      </c>
      <c r="J431" s="653">
        <v>5</v>
      </c>
      <c r="K431" s="654">
        <v>5002.5</v>
      </c>
    </row>
    <row r="432" spans="1:11" ht="14.4" customHeight="1" x14ac:dyDescent="0.3">
      <c r="A432" s="649" t="s">
        <v>575</v>
      </c>
      <c r="B432" s="650" t="s">
        <v>576</v>
      </c>
      <c r="C432" s="651" t="s">
        <v>593</v>
      </c>
      <c r="D432" s="652" t="s">
        <v>4836</v>
      </c>
      <c r="E432" s="651" t="s">
        <v>4837</v>
      </c>
      <c r="F432" s="652" t="s">
        <v>4838</v>
      </c>
      <c r="G432" s="651" t="s">
        <v>3528</v>
      </c>
      <c r="H432" s="651" t="s">
        <v>3529</v>
      </c>
      <c r="I432" s="653">
        <v>471.97</v>
      </c>
      <c r="J432" s="653">
        <v>2</v>
      </c>
      <c r="K432" s="654">
        <v>943.94</v>
      </c>
    </row>
    <row r="433" spans="1:11" ht="14.4" customHeight="1" x14ac:dyDescent="0.3">
      <c r="A433" s="649" t="s">
        <v>575</v>
      </c>
      <c r="B433" s="650" t="s">
        <v>576</v>
      </c>
      <c r="C433" s="651" t="s">
        <v>593</v>
      </c>
      <c r="D433" s="652" t="s">
        <v>4836</v>
      </c>
      <c r="E433" s="651" t="s">
        <v>4837</v>
      </c>
      <c r="F433" s="652" t="s">
        <v>4838</v>
      </c>
      <c r="G433" s="651" t="s">
        <v>3530</v>
      </c>
      <c r="H433" s="651" t="s">
        <v>3531</v>
      </c>
      <c r="I433" s="653">
        <v>471.96272727272731</v>
      </c>
      <c r="J433" s="653">
        <v>18</v>
      </c>
      <c r="K433" s="654">
        <v>8495.2999999999993</v>
      </c>
    </row>
    <row r="434" spans="1:11" ht="14.4" customHeight="1" x14ac:dyDescent="0.3">
      <c r="A434" s="649" t="s">
        <v>575</v>
      </c>
      <c r="B434" s="650" t="s">
        <v>576</v>
      </c>
      <c r="C434" s="651" t="s">
        <v>593</v>
      </c>
      <c r="D434" s="652" t="s">
        <v>4836</v>
      </c>
      <c r="E434" s="651" t="s">
        <v>4837</v>
      </c>
      <c r="F434" s="652" t="s">
        <v>4838</v>
      </c>
      <c r="G434" s="651" t="s">
        <v>3532</v>
      </c>
      <c r="H434" s="651" t="s">
        <v>3533</v>
      </c>
      <c r="I434" s="653">
        <v>1552.5</v>
      </c>
      <c r="J434" s="653">
        <v>3</v>
      </c>
      <c r="K434" s="654">
        <v>4657.5</v>
      </c>
    </row>
    <row r="435" spans="1:11" ht="14.4" customHeight="1" x14ac:dyDescent="0.3">
      <c r="A435" s="649" t="s">
        <v>575</v>
      </c>
      <c r="B435" s="650" t="s">
        <v>576</v>
      </c>
      <c r="C435" s="651" t="s">
        <v>593</v>
      </c>
      <c r="D435" s="652" t="s">
        <v>4836</v>
      </c>
      <c r="E435" s="651" t="s">
        <v>4837</v>
      </c>
      <c r="F435" s="652" t="s">
        <v>4838</v>
      </c>
      <c r="G435" s="651" t="s">
        <v>3534</v>
      </c>
      <c r="H435" s="651" t="s">
        <v>3535</v>
      </c>
      <c r="I435" s="653">
        <v>1552.5</v>
      </c>
      <c r="J435" s="653">
        <v>3</v>
      </c>
      <c r="K435" s="654">
        <v>4657.5</v>
      </c>
    </row>
    <row r="436" spans="1:11" ht="14.4" customHeight="1" x14ac:dyDescent="0.3">
      <c r="A436" s="649" t="s">
        <v>575</v>
      </c>
      <c r="B436" s="650" t="s">
        <v>576</v>
      </c>
      <c r="C436" s="651" t="s">
        <v>593</v>
      </c>
      <c r="D436" s="652" t="s">
        <v>4836</v>
      </c>
      <c r="E436" s="651" t="s">
        <v>4837</v>
      </c>
      <c r="F436" s="652" t="s">
        <v>4838</v>
      </c>
      <c r="G436" s="651" t="s">
        <v>3536</v>
      </c>
      <c r="H436" s="651" t="s">
        <v>3537</v>
      </c>
      <c r="I436" s="653">
        <v>1725</v>
      </c>
      <c r="J436" s="653">
        <v>8</v>
      </c>
      <c r="K436" s="654">
        <v>13800</v>
      </c>
    </row>
    <row r="437" spans="1:11" ht="14.4" customHeight="1" x14ac:dyDescent="0.3">
      <c r="A437" s="649" t="s">
        <v>575</v>
      </c>
      <c r="B437" s="650" t="s">
        <v>576</v>
      </c>
      <c r="C437" s="651" t="s">
        <v>593</v>
      </c>
      <c r="D437" s="652" t="s">
        <v>4836</v>
      </c>
      <c r="E437" s="651" t="s">
        <v>4837</v>
      </c>
      <c r="F437" s="652" t="s">
        <v>4838</v>
      </c>
      <c r="G437" s="651" t="s">
        <v>3538</v>
      </c>
      <c r="H437" s="651" t="s">
        <v>3539</v>
      </c>
      <c r="I437" s="653">
        <v>1725</v>
      </c>
      <c r="J437" s="653">
        <v>5</v>
      </c>
      <c r="K437" s="654">
        <v>8625</v>
      </c>
    </row>
    <row r="438" spans="1:11" ht="14.4" customHeight="1" x14ac:dyDescent="0.3">
      <c r="A438" s="649" t="s">
        <v>575</v>
      </c>
      <c r="B438" s="650" t="s">
        <v>576</v>
      </c>
      <c r="C438" s="651" t="s">
        <v>593</v>
      </c>
      <c r="D438" s="652" t="s">
        <v>4836</v>
      </c>
      <c r="E438" s="651" t="s">
        <v>4837</v>
      </c>
      <c r="F438" s="652" t="s">
        <v>4838</v>
      </c>
      <c r="G438" s="651" t="s">
        <v>3540</v>
      </c>
      <c r="H438" s="651" t="s">
        <v>3541</v>
      </c>
      <c r="I438" s="653">
        <v>1725</v>
      </c>
      <c r="J438" s="653">
        <v>3</v>
      </c>
      <c r="K438" s="654">
        <v>5175</v>
      </c>
    </row>
    <row r="439" spans="1:11" ht="14.4" customHeight="1" x14ac:dyDescent="0.3">
      <c r="A439" s="649" t="s">
        <v>575</v>
      </c>
      <c r="B439" s="650" t="s">
        <v>576</v>
      </c>
      <c r="C439" s="651" t="s">
        <v>593</v>
      </c>
      <c r="D439" s="652" t="s">
        <v>4836</v>
      </c>
      <c r="E439" s="651" t="s">
        <v>4837</v>
      </c>
      <c r="F439" s="652" t="s">
        <v>4838</v>
      </c>
      <c r="G439" s="651" t="s">
        <v>3542</v>
      </c>
      <c r="H439" s="651" t="s">
        <v>3543</v>
      </c>
      <c r="I439" s="653">
        <v>506</v>
      </c>
      <c r="J439" s="653">
        <v>9</v>
      </c>
      <c r="K439" s="654">
        <v>4554</v>
      </c>
    </row>
    <row r="440" spans="1:11" ht="14.4" customHeight="1" x14ac:dyDescent="0.3">
      <c r="A440" s="649" t="s">
        <v>575</v>
      </c>
      <c r="B440" s="650" t="s">
        <v>576</v>
      </c>
      <c r="C440" s="651" t="s">
        <v>593</v>
      </c>
      <c r="D440" s="652" t="s">
        <v>4836</v>
      </c>
      <c r="E440" s="651" t="s">
        <v>4837</v>
      </c>
      <c r="F440" s="652" t="s">
        <v>4838</v>
      </c>
      <c r="G440" s="651" t="s">
        <v>3544</v>
      </c>
      <c r="H440" s="651" t="s">
        <v>3545</v>
      </c>
      <c r="I440" s="653">
        <v>506</v>
      </c>
      <c r="J440" s="653">
        <v>5</v>
      </c>
      <c r="K440" s="654">
        <v>2530</v>
      </c>
    </row>
    <row r="441" spans="1:11" ht="14.4" customHeight="1" x14ac:dyDescent="0.3">
      <c r="A441" s="649" t="s">
        <v>575</v>
      </c>
      <c r="B441" s="650" t="s">
        <v>576</v>
      </c>
      <c r="C441" s="651" t="s">
        <v>593</v>
      </c>
      <c r="D441" s="652" t="s">
        <v>4836</v>
      </c>
      <c r="E441" s="651" t="s">
        <v>4837</v>
      </c>
      <c r="F441" s="652" t="s">
        <v>4838</v>
      </c>
      <c r="G441" s="651" t="s">
        <v>3546</v>
      </c>
      <c r="H441" s="651" t="s">
        <v>3547</v>
      </c>
      <c r="I441" s="653">
        <v>471.94499999999999</v>
      </c>
      <c r="J441" s="653">
        <v>12</v>
      </c>
      <c r="K441" s="654">
        <v>5663.42</v>
      </c>
    </row>
    <row r="442" spans="1:11" ht="14.4" customHeight="1" x14ac:dyDescent="0.3">
      <c r="A442" s="649" t="s">
        <v>575</v>
      </c>
      <c r="B442" s="650" t="s">
        <v>576</v>
      </c>
      <c r="C442" s="651" t="s">
        <v>593</v>
      </c>
      <c r="D442" s="652" t="s">
        <v>4836</v>
      </c>
      <c r="E442" s="651" t="s">
        <v>4837</v>
      </c>
      <c r="F442" s="652" t="s">
        <v>4838</v>
      </c>
      <c r="G442" s="651" t="s">
        <v>3548</v>
      </c>
      <c r="H442" s="651" t="s">
        <v>3549</v>
      </c>
      <c r="I442" s="653">
        <v>1385.75</v>
      </c>
      <c r="J442" s="653">
        <v>8</v>
      </c>
      <c r="K442" s="654">
        <v>11086</v>
      </c>
    </row>
    <row r="443" spans="1:11" ht="14.4" customHeight="1" x14ac:dyDescent="0.3">
      <c r="A443" s="649" t="s">
        <v>575</v>
      </c>
      <c r="B443" s="650" t="s">
        <v>576</v>
      </c>
      <c r="C443" s="651" t="s">
        <v>593</v>
      </c>
      <c r="D443" s="652" t="s">
        <v>4836</v>
      </c>
      <c r="E443" s="651" t="s">
        <v>4837</v>
      </c>
      <c r="F443" s="652" t="s">
        <v>4838</v>
      </c>
      <c r="G443" s="651" t="s">
        <v>3550</v>
      </c>
      <c r="H443" s="651" t="s">
        <v>3551</v>
      </c>
      <c r="I443" s="653">
        <v>329.46714285714279</v>
      </c>
      <c r="J443" s="653">
        <v>53</v>
      </c>
      <c r="K443" s="654">
        <v>17461.769999999993</v>
      </c>
    </row>
    <row r="444" spans="1:11" ht="14.4" customHeight="1" x14ac:dyDescent="0.3">
      <c r="A444" s="649" t="s">
        <v>575</v>
      </c>
      <c r="B444" s="650" t="s">
        <v>576</v>
      </c>
      <c r="C444" s="651" t="s">
        <v>593</v>
      </c>
      <c r="D444" s="652" t="s">
        <v>4836</v>
      </c>
      <c r="E444" s="651" t="s">
        <v>4837</v>
      </c>
      <c r="F444" s="652" t="s">
        <v>4838</v>
      </c>
      <c r="G444" s="651" t="s">
        <v>3552</v>
      </c>
      <c r="H444" s="651" t="s">
        <v>3553</v>
      </c>
      <c r="I444" s="653">
        <v>329.47105263157897</v>
      </c>
      <c r="J444" s="653">
        <v>28</v>
      </c>
      <c r="K444" s="654">
        <v>9225.2300000000014</v>
      </c>
    </row>
    <row r="445" spans="1:11" ht="14.4" customHeight="1" x14ac:dyDescent="0.3">
      <c r="A445" s="649" t="s">
        <v>575</v>
      </c>
      <c r="B445" s="650" t="s">
        <v>576</v>
      </c>
      <c r="C445" s="651" t="s">
        <v>593</v>
      </c>
      <c r="D445" s="652" t="s">
        <v>4836</v>
      </c>
      <c r="E445" s="651" t="s">
        <v>4837</v>
      </c>
      <c r="F445" s="652" t="s">
        <v>4838</v>
      </c>
      <c r="G445" s="651" t="s">
        <v>3554</v>
      </c>
      <c r="H445" s="651" t="s">
        <v>3555</v>
      </c>
      <c r="I445" s="653">
        <v>4452.8</v>
      </c>
      <c r="J445" s="653">
        <v>6</v>
      </c>
      <c r="K445" s="654">
        <v>26716.799999999999</v>
      </c>
    </row>
    <row r="446" spans="1:11" ht="14.4" customHeight="1" x14ac:dyDescent="0.3">
      <c r="A446" s="649" t="s">
        <v>575</v>
      </c>
      <c r="B446" s="650" t="s">
        <v>576</v>
      </c>
      <c r="C446" s="651" t="s">
        <v>593</v>
      </c>
      <c r="D446" s="652" t="s">
        <v>4836</v>
      </c>
      <c r="E446" s="651" t="s">
        <v>4837</v>
      </c>
      <c r="F446" s="652" t="s">
        <v>4838</v>
      </c>
      <c r="G446" s="651" t="s">
        <v>3556</v>
      </c>
      <c r="H446" s="651" t="s">
        <v>3557</v>
      </c>
      <c r="I446" s="653">
        <v>1179.9071428571428</v>
      </c>
      <c r="J446" s="653">
        <v>24</v>
      </c>
      <c r="K446" s="654">
        <v>28317.700000000004</v>
      </c>
    </row>
    <row r="447" spans="1:11" ht="14.4" customHeight="1" x14ac:dyDescent="0.3">
      <c r="A447" s="649" t="s">
        <v>575</v>
      </c>
      <c r="B447" s="650" t="s">
        <v>576</v>
      </c>
      <c r="C447" s="651" t="s">
        <v>593</v>
      </c>
      <c r="D447" s="652" t="s">
        <v>4836</v>
      </c>
      <c r="E447" s="651" t="s">
        <v>4837</v>
      </c>
      <c r="F447" s="652" t="s">
        <v>4838</v>
      </c>
      <c r="G447" s="651" t="s">
        <v>3558</v>
      </c>
      <c r="H447" s="651" t="s">
        <v>3559</v>
      </c>
      <c r="I447" s="653">
        <v>1000.5</v>
      </c>
      <c r="J447" s="653">
        <v>7</v>
      </c>
      <c r="K447" s="654">
        <v>7003.5</v>
      </c>
    </row>
    <row r="448" spans="1:11" ht="14.4" customHeight="1" x14ac:dyDescent="0.3">
      <c r="A448" s="649" t="s">
        <v>575</v>
      </c>
      <c r="B448" s="650" t="s">
        <v>576</v>
      </c>
      <c r="C448" s="651" t="s">
        <v>593</v>
      </c>
      <c r="D448" s="652" t="s">
        <v>4836</v>
      </c>
      <c r="E448" s="651" t="s">
        <v>4837</v>
      </c>
      <c r="F448" s="652" t="s">
        <v>4838</v>
      </c>
      <c r="G448" s="651" t="s">
        <v>3560</v>
      </c>
      <c r="H448" s="651" t="s">
        <v>3561</v>
      </c>
      <c r="I448" s="653">
        <v>712.51</v>
      </c>
      <c r="J448" s="653">
        <v>10</v>
      </c>
      <c r="K448" s="654">
        <v>7125.1</v>
      </c>
    </row>
    <row r="449" spans="1:11" ht="14.4" customHeight="1" x14ac:dyDescent="0.3">
      <c r="A449" s="649" t="s">
        <v>575</v>
      </c>
      <c r="B449" s="650" t="s">
        <v>576</v>
      </c>
      <c r="C449" s="651" t="s">
        <v>593</v>
      </c>
      <c r="D449" s="652" t="s">
        <v>4836</v>
      </c>
      <c r="E449" s="651" t="s">
        <v>4837</v>
      </c>
      <c r="F449" s="652" t="s">
        <v>4838</v>
      </c>
      <c r="G449" s="651" t="s">
        <v>3562</v>
      </c>
      <c r="H449" s="651" t="s">
        <v>3563</v>
      </c>
      <c r="I449" s="653">
        <v>527.86153846153854</v>
      </c>
      <c r="J449" s="653">
        <v>20</v>
      </c>
      <c r="K449" s="654">
        <v>10557.45</v>
      </c>
    </row>
    <row r="450" spans="1:11" ht="14.4" customHeight="1" x14ac:dyDescent="0.3">
      <c r="A450" s="649" t="s">
        <v>575</v>
      </c>
      <c r="B450" s="650" t="s">
        <v>576</v>
      </c>
      <c r="C450" s="651" t="s">
        <v>593</v>
      </c>
      <c r="D450" s="652" t="s">
        <v>4836</v>
      </c>
      <c r="E450" s="651" t="s">
        <v>4837</v>
      </c>
      <c r="F450" s="652" t="s">
        <v>4838</v>
      </c>
      <c r="G450" s="651" t="s">
        <v>3564</v>
      </c>
      <c r="H450" s="651" t="s">
        <v>3565</v>
      </c>
      <c r="I450" s="653">
        <v>527.85</v>
      </c>
      <c r="J450" s="653">
        <v>4</v>
      </c>
      <c r="K450" s="654">
        <v>2111.4</v>
      </c>
    </row>
    <row r="451" spans="1:11" ht="14.4" customHeight="1" x14ac:dyDescent="0.3">
      <c r="A451" s="649" t="s">
        <v>575</v>
      </c>
      <c r="B451" s="650" t="s">
        <v>576</v>
      </c>
      <c r="C451" s="651" t="s">
        <v>593</v>
      </c>
      <c r="D451" s="652" t="s">
        <v>4836</v>
      </c>
      <c r="E451" s="651" t="s">
        <v>4837</v>
      </c>
      <c r="F451" s="652" t="s">
        <v>4838</v>
      </c>
      <c r="G451" s="651" t="s">
        <v>3566</v>
      </c>
      <c r="H451" s="651" t="s">
        <v>3567</v>
      </c>
      <c r="I451" s="653">
        <v>527.85</v>
      </c>
      <c r="J451" s="653">
        <v>10</v>
      </c>
      <c r="K451" s="654">
        <v>5278.5</v>
      </c>
    </row>
    <row r="452" spans="1:11" ht="14.4" customHeight="1" x14ac:dyDescent="0.3">
      <c r="A452" s="649" t="s">
        <v>575</v>
      </c>
      <c r="B452" s="650" t="s">
        <v>576</v>
      </c>
      <c r="C452" s="651" t="s">
        <v>593</v>
      </c>
      <c r="D452" s="652" t="s">
        <v>4836</v>
      </c>
      <c r="E452" s="651" t="s">
        <v>4837</v>
      </c>
      <c r="F452" s="652" t="s">
        <v>4838</v>
      </c>
      <c r="G452" s="651" t="s">
        <v>3568</v>
      </c>
      <c r="H452" s="651" t="s">
        <v>3569</v>
      </c>
      <c r="I452" s="653">
        <v>527.86363636363649</v>
      </c>
      <c r="J452" s="653">
        <v>18</v>
      </c>
      <c r="K452" s="654">
        <v>9502.0500000000011</v>
      </c>
    </row>
    <row r="453" spans="1:11" ht="14.4" customHeight="1" x14ac:dyDescent="0.3">
      <c r="A453" s="649" t="s">
        <v>575</v>
      </c>
      <c r="B453" s="650" t="s">
        <v>576</v>
      </c>
      <c r="C453" s="651" t="s">
        <v>593</v>
      </c>
      <c r="D453" s="652" t="s">
        <v>4836</v>
      </c>
      <c r="E453" s="651" t="s">
        <v>4837</v>
      </c>
      <c r="F453" s="652" t="s">
        <v>4838</v>
      </c>
      <c r="G453" s="651" t="s">
        <v>3570</v>
      </c>
      <c r="H453" s="651" t="s">
        <v>3571</v>
      </c>
      <c r="I453" s="653">
        <v>1847.9344444444444</v>
      </c>
      <c r="J453" s="653">
        <v>50</v>
      </c>
      <c r="K453" s="654">
        <v>92396.750000000015</v>
      </c>
    </row>
    <row r="454" spans="1:11" ht="14.4" customHeight="1" x14ac:dyDescent="0.3">
      <c r="A454" s="649" t="s">
        <v>575</v>
      </c>
      <c r="B454" s="650" t="s">
        <v>576</v>
      </c>
      <c r="C454" s="651" t="s">
        <v>593</v>
      </c>
      <c r="D454" s="652" t="s">
        <v>4836</v>
      </c>
      <c r="E454" s="651" t="s">
        <v>4837</v>
      </c>
      <c r="F454" s="652" t="s">
        <v>4838</v>
      </c>
      <c r="G454" s="651" t="s">
        <v>3572</v>
      </c>
      <c r="H454" s="651" t="s">
        <v>3573</v>
      </c>
      <c r="I454" s="653">
        <v>329.46333333333337</v>
      </c>
      <c r="J454" s="653">
        <v>15</v>
      </c>
      <c r="K454" s="654">
        <v>4941.99</v>
      </c>
    </row>
    <row r="455" spans="1:11" ht="14.4" customHeight="1" x14ac:dyDescent="0.3">
      <c r="A455" s="649" t="s">
        <v>575</v>
      </c>
      <c r="B455" s="650" t="s">
        <v>576</v>
      </c>
      <c r="C455" s="651" t="s">
        <v>593</v>
      </c>
      <c r="D455" s="652" t="s">
        <v>4836</v>
      </c>
      <c r="E455" s="651" t="s">
        <v>4837</v>
      </c>
      <c r="F455" s="652" t="s">
        <v>4838</v>
      </c>
      <c r="G455" s="651" t="s">
        <v>3574</v>
      </c>
      <c r="H455" s="651" t="s">
        <v>3575</v>
      </c>
      <c r="I455" s="653">
        <v>433.20833333333331</v>
      </c>
      <c r="J455" s="653">
        <v>8</v>
      </c>
      <c r="K455" s="654">
        <v>3465.67</v>
      </c>
    </row>
    <row r="456" spans="1:11" ht="14.4" customHeight="1" x14ac:dyDescent="0.3">
      <c r="A456" s="649" t="s">
        <v>575</v>
      </c>
      <c r="B456" s="650" t="s">
        <v>576</v>
      </c>
      <c r="C456" s="651" t="s">
        <v>593</v>
      </c>
      <c r="D456" s="652" t="s">
        <v>4836</v>
      </c>
      <c r="E456" s="651" t="s">
        <v>4837</v>
      </c>
      <c r="F456" s="652" t="s">
        <v>4838</v>
      </c>
      <c r="G456" s="651" t="s">
        <v>3576</v>
      </c>
      <c r="H456" s="651" t="s">
        <v>3577</v>
      </c>
      <c r="I456" s="653">
        <v>517.58399999999995</v>
      </c>
      <c r="J456" s="653">
        <v>5</v>
      </c>
      <c r="K456" s="654">
        <v>2587.9199999999996</v>
      </c>
    </row>
    <row r="457" spans="1:11" ht="14.4" customHeight="1" x14ac:dyDescent="0.3">
      <c r="A457" s="649" t="s">
        <v>575</v>
      </c>
      <c r="B457" s="650" t="s">
        <v>576</v>
      </c>
      <c r="C457" s="651" t="s">
        <v>593</v>
      </c>
      <c r="D457" s="652" t="s">
        <v>4836</v>
      </c>
      <c r="E457" s="651" t="s">
        <v>4837</v>
      </c>
      <c r="F457" s="652" t="s">
        <v>4838</v>
      </c>
      <c r="G457" s="651" t="s">
        <v>3576</v>
      </c>
      <c r="H457" s="651" t="s">
        <v>3578</v>
      </c>
      <c r="I457" s="653">
        <v>517.57499999999993</v>
      </c>
      <c r="J457" s="653">
        <v>4</v>
      </c>
      <c r="K457" s="654">
        <v>2070.2999999999997</v>
      </c>
    </row>
    <row r="458" spans="1:11" ht="14.4" customHeight="1" x14ac:dyDescent="0.3">
      <c r="A458" s="649" t="s">
        <v>575</v>
      </c>
      <c r="B458" s="650" t="s">
        <v>576</v>
      </c>
      <c r="C458" s="651" t="s">
        <v>593</v>
      </c>
      <c r="D458" s="652" t="s">
        <v>4836</v>
      </c>
      <c r="E458" s="651" t="s">
        <v>4837</v>
      </c>
      <c r="F458" s="652" t="s">
        <v>4838</v>
      </c>
      <c r="G458" s="651" t="s">
        <v>3579</v>
      </c>
      <c r="H458" s="651" t="s">
        <v>3580</v>
      </c>
      <c r="I458" s="653">
        <v>1847.9309999999998</v>
      </c>
      <c r="J458" s="653">
        <v>56</v>
      </c>
      <c r="K458" s="654">
        <v>103484.28000000003</v>
      </c>
    </row>
    <row r="459" spans="1:11" ht="14.4" customHeight="1" x14ac:dyDescent="0.3">
      <c r="A459" s="649" t="s">
        <v>575</v>
      </c>
      <c r="B459" s="650" t="s">
        <v>576</v>
      </c>
      <c r="C459" s="651" t="s">
        <v>593</v>
      </c>
      <c r="D459" s="652" t="s">
        <v>4836</v>
      </c>
      <c r="E459" s="651" t="s">
        <v>4837</v>
      </c>
      <c r="F459" s="652" t="s">
        <v>4838</v>
      </c>
      <c r="G459" s="651" t="s">
        <v>3581</v>
      </c>
      <c r="H459" s="651" t="s">
        <v>3582</v>
      </c>
      <c r="I459" s="653">
        <v>517.56999999999994</v>
      </c>
      <c r="J459" s="653">
        <v>6</v>
      </c>
      <c r="K459" s="654">
        <v>3105.39</v>
      </c>
    </row>
    <row r="460" spans="1:11" ht="14.4" customHeight="1" x14ac:dyDescent="0.3">
      <c r="A460" s="649" t="s">
        <v>575</v>
      </c>
      <c r="B460" s="650" t="s">
        <v>576</v>
      </c>
      <c r="C460" s="651" t="s">
        <v>593</v>
      </c>
      <c r="D460" s="652" t="s">
        <v>4836</v>
      </c>
      <c r="E460" s="651" t="s">
        <v>4837</v>
      </c>
      <c r="F460" s="652" t="s">
        <v>4838</v>
      </c>
      <c r="G460" s="651" t="s">
        <v>3583</v>
      </c>
      <c r="H460" s="651" t="s">
        <v>3584</v>
      </c>
      <c r="I460" s="653">
        <v>229.12699999999995</v>
      </c>
      <c r="J460" s="653">
        <v>12</v>
      </c>
      <c r="K460" s="654">
        <v>2749.4699999999993</v>
      </c>
    </row>
    <row r="461" spans="1:11" ht="14.4" customHeight="1" x14ac:dyDescent="0.3">
      <c r="A461" s="649" t="s">
        <v>575</v>
      </c>
      <c r="B461" s="650" t="s">
        <v>576</v>
      </c>
      <c r="C461" s="651" t="s">
        <v>593</v>
      </c>
      <c r="D461" s="652" t="s">
        <v>4836</v>
      </c>
      <c r="E461" s="651" t="s">
        <v>4837</v>
      </c>
      <c r="F461" s="652" t="s">
        <v>4838</v>
      </c>
      <c r="G461" s="651" t="s">
        <v>3585</v>
      </c>
      <c r="H461" s="651" t="s">
        <v>3586</v>
      </c>
      <c r="I461" s="653">
        <v>11384.049999999997</v>
      </c>
      <c r="J461" s="653">
        <v>3</v>
      </c>
      <c r="K461" s="654">
        <v>34152.149999999994</v>
      </c>
    </row>
    <row r="462" spans="1:11" ht="14.4" customHeight="1" x14ac:dyDescent="0.3">
      <c r="A462" s="649" t="s">
        <v>575</v>
      </c>
      <c r="B462" s="650" t="s">
        <v>576</v>
      </c>
      <c r="C462" s="651" t="s">
        <v>593</v>
      </c>
      <c r="D462" s="652" t="s">
        <v>4836</v>
      </c>
      <c r="E462" s="651" t="s">
        <v>4837</v>
      </c>
      <c r="F462" s="652" t="s">
        <v>4838</v>
      </c>
      <c r="G462" s="651" t="s">
        <v>3587</v>
      </c>
      <c r="H462" s="651" t="s">
        <v>3588</v>
      </c>
      <c r="I462" s="653">
        <v>712.51111111111118</v>
      </c>
      <c r="J462" s="653">
        <v>9</v>
      </c>
      <c r="K462" s="654">
        <v>6412.6</v>
      </c>
    </row>
    <row r="463" spans="1:11" ht="14.4" customHeight="1" x14ac:dyDescent="0.3">
      <c r="A463" s="649" t="s">
        <v>575</v>
      </c>
      <c r="B463" s="650" t="s">
        <v>576</v>
      </c>
      <c r="C463" s="651" t="s">
        <v>593</v>
      </c>
      <c r="D463" s="652" t="s">
        <v>4836</v>
      </c>
      <c r="E463" s="651" t="s">
        <v>4837</v>
      </c>
      <c r="F463" s="652" t="s">
        <v>4838</v>
      </c>
      <c r="G463" s="651" t="s">
        <v>3589</v>
      </c>
      <c r="H463" s="651" t="s">
        <v>3590</v>
      </c>
      <c r="I463" s="653">
        <v>68.970000000000013</v>
      </c>
      <c r="J463" s="653">
        <v>300</v>
      </c>
      <c r="K463" s="654">
        <v>20690.989999999998</v>
      </c>
    </row>
    <row r="464" spans="1:11" ht="14.4" customHeight="1" x14ac:dyDescent="0.3">
      <c r="A464" s="649" t="s">
        <v>575</v>
      </c>
      <c r="B464" s="650" t="s">
        <v>576</v>
      </c>
      <c r="C464" s="651" t="s">
        <v>593</v>
      </c>
      <c r="D464" s="652" t="s">
        <v>4836</v>
      </c>
      <c r="E464" s="651" t="s">
        <v>4837</v>
      </c>
      <c r="F464" s="652" t="s">
        <v>4838</v>
      </c>
      <c r="G464" s="651" t="s">
        <v>3591</v>
      </c>
      <c r="H464" s="651" t="s">
        <v>3592</v>
      </c>
      <c r="I464" s="653">
        <v>1029.43</v>
      </c>
      <c r="J464" s="653">
        <v>1</v>
      </c>
      <c r="K464" s="654">
        <v>1029.43</v>
      </c>
    </row>
    <row r="465" spans="1:11" ht="14.4" customHeight="1" x14ac:dyDescent="0.3">
      <c r="A465" s="649" t="s">
        <v>575</v>
      </c>
      <c r="B465" s="650" t="s">
        <v>576</v>
      </c>
      <c r="C465" s="651" t="s">
        <v>593</v>
      </c>
      <c r="D465" s="652" t="s">
        <v>4836</v>
      </c>
      <c r="E465" s="651" t="s">
        <v>4837</v>
      </c>
      <c r="F465" s="652" t="s">
        <v>4838</v>
      </c>
      <c r="G465" s="651" t="s">
        <v>3593</v>
      </c>
      <c r="H465" s="651" t="s">
        <v>3594</v>
      </c>
      <c r="I465" s="653">
        <v>1029.43</v>
      </c>
      <c r="J465" s="653">
        <v>1</v>
      </c>
      <c r="K465" s="654">
        <v>1029.43</v>
      </c>
    </row>
    <row r="466" spans="1:11" ht="14.4" customHeight="1" x14ac:dyDescent="0.3">
      <c r="A466" s="649" t="s">
        <v>575</v>
      </c>
      <c r="B466" s="650" t="s">
        <v>576</v>
      </c>
      <c r="C466" s="651" t="s">
        <v>593</v>
      </c>
      <c r="D466" s="652" t="s">
        <v>4836</v>
      </c>
      <c r="E466" s="651" t="s">
        <v>4837</v>
      </c>
      <c r="F466" s="652" t="s">
        <v>4838</v>
      </c>
      <c r="G466" s="651" t="s">
        <v>3595</v>
      </c>
      <c r="H466" s="651" t="s">
        <v>3596</v>
      </c>
      <c r="I466" s="653">
        <v>7705</v>
      </c>
      <c r="J466" s="653">
        <v>7</v>
      </c>
      <c r="K466" s="654">
        <v>53935</v>
      </c>
    </row>
    <row r="467" spans="1:11" ht="14.4" customHeight="1" x14ac:dyDescent="0.3">
      <c r="A467" s="649" t="s">
        <v>575</v>
      </c>
      <c r="B467" s="650" t="s">
        <v>576</v>
      </c>
      <c r="C467" s="651" t="s">
        <v>593</v>
      </c>
      <c r="D467" s="652" t="s">
        <v>4836</v>
      </c>
      <c r="E467" s="651" t="s">
        <v>4837</v>
      </c>
      <c r="F467" s="652" t="s">
        <v>4838</v>
      </c>
      <c r="G467" s="651" t="s">
        <v>3597</v>
      </c>
      <c r="H467" s="651" t="s">
        <v>3598</v>
      </c>
      <c r="I467" s="653">
        <v>1692.9035714285717</v>
      </c>
      <c r="J467" s="653">
        <v>29</v>
      </c>
      <c r="K467" s="654">
        <v>49094.229999999996</v>
      </c>
    </row>
    <row r="468" spans="1:11" ht="14.4" customHeight="1" x14ac:dyDescent="0.3">
      <c r="A468" s="649" t="s">
        <v>575</v>
      </c>
      <c r="B468" s="650" t="s">
        <v>576</v>
      </c>
      <c r="C468" s="651" t="s">
        <v>593</v>
      </c>
      <c r="D468" s="652" t="s">
        <v>4836</v>
      </c>
      <c r="E468" s="651" t="s">
        <v>4837</v>
      </c>
      <c r="F468" s="652" t="s">
        <v>4838</v>
      </c>
      <c r="G468" s="651" t="s">
        <v>3599</v>
      </c>
      <c r="H468" s="651" t="s">
        <v>3600</v>
      </c>
      <c r="I468" s="653">
        <v>7791.9033333333327</v>
      </c>
      <c r="J468" s="653">
        <v>3</v>
      </c>
      <c r="K468" s="654">
        <v>23375.71</v>
      </c>
    </row>
    <row r="469" spans="1:11" ht="14.4" customHeight="1" x14ac:dyDescent="0.3">
      <c r="A469" s="649" t="s">
        <v>575</v>
      </c>
      <c r="B469" s="650" t="s">
        <v>576</v>
      </c>
      <c r="C469" s="651" t="s">
        <v>593</v>
      </c>
      <c r="D469" s="652" t="s">
        <v>4836</v>
      </c>
      <c r="E469" s="651" t="s">
        <v>4837</v>
      </c>
      <c r="F469" s="652" t="s">
        <v>4838</v>
      </c>
      <c r="G469" s="651" t="s">
        <v>3601</v>
      </c>
      <c r="H469" s="651" t="s">
        <v>3602</v>
      </c>
      <c r="I469" s="653">
        <v>1094.4000000000001</v>
      </c>
      <c r="J469" s="653">
        <v>3</v>
      </c>
      <c r="K469" s="654">
        <v>3283.2000000000003</v>
      </c>
    </row>
    <row r="470" spans="1:11" ht="14.4" customHeight="1" x14ac:dyDescent="0.3">
      <c r="A470" s="649" t="s">
        <v>575</v>
      </c>
      <c r="B470" s="650" t="s">
        <v>576</v>
      </c>
      <c r="C470" s="651" t="s">
        <v>593</v>
      </c>
      <c r="D470" s="652" t="s">
        <v>4836</v>
      </c>
      <c r="E470" s="651" t="s">
        <v>4837</v>
      </c>
      <c r="F470" s="652" t="s">
        <v>4838</v>
      </c>
      <c r="G470" s="651" t="s">
        <v>3603</v>
      </c>
      <c r="H470" s="651" t="s">
        <v>3604</v>
      </c>
      <c r="I470" s="653">
        <v>1094.4000000000001</v>
      </c>
      <c r="J470" s="653">
        <v>2</v>
      </c>
      <c r="K470" s="654">
        <v>2188.8000000000002</v>
      </c>
    </row>
    <row r="471" spans="1:11" ht="14.4" customHeight="1" x14ac:dyDescent="0.3">
      <c r="A471" s="649" t="s">
        <v>575</v>
      </c>
      <c r="B471" s="650" t="s">
        <v>576</v>
      </c>
      <c r="C471" s="651" t="s">
        <v>593</v>
      </c>
      <c r="D471" s="652" t="s">
        <v>4836</v>
      </c>
      <c r="E471" s="651" t="s">
        <v>4837</v>
      </c>
      <c r="F471" s="652" t="s">
        <v>4838</v>
      </c>
      <c r="G471" s="651" t="s">
        <v>3605</v>
      </c>
      <c r="H471" s="651" t="s">
        <v>3606</v>
      </c>
      <c r="I471" s="653">
        <v>9504.18</v>
      </c>
      <c r="J471" s="653">
        <v>2</v>
      </c>
      <c r="K471" s="654">
        <v>19008.36</v>
      </c>
    </row>
    <row r="472" spans="1:11" ht="14.4" customHeight="1" x14ac:dyDescent="0.3">
      <c r="A472" s="649" t="s">
        <v>575</v>
      </c>
      <c r="B472" s="650" t="s">
        <v>576</v>
      </c>
      <c r="C472" s="651" t="s">
        <v>593</v>
      </c>
      <c r="D472" s="652" t="s">
        <v>4836</v>
      </c>
      <c r="E472" s="651" t="s">
        <v>4837</v>
      </c>
      <c r="F472" s="652" t="s">
        <v>4838</v>
      </c>
      <c r="G472" s="651" t="s">
        <v>3607</v>
      </c>
      <c r="H472" s="651" t="s">
        <v>3608</v>
      </c>
      <c r="I472" s="653">
        <v>1253.99</v>
      </c>
      <c r="J472" s="653">
        <v>2</v>
      </c>
      <c r="K472" s="654">
        <v>2507.9899999999998</v>
      </c>
    </row>
    <row r="473" spans="1:11" ht="14.4" customHeight="1" x14ac:dyDescent="0.3">
      <c r="A473" s="649" t="s">
        <v>575</v>
      </c>
      <c r="B473" s="650" t="s">
        <v>576</v>
      </c>
      <c r="C473" s="651" t="s">
        <v>593</v>
      </c>
      <c r="D473" s="652" t="s">
        <v>4836</v>
      </c>
      <c r="E473" s="651" t="s">
        <v>4837</v>
      </c>
      <c r="F473" s="652" t="s">
        <v>4838</v>
      </c>
      <c r="G473" s="651" t="s">
        <v>3609</v>
      </c>
      <c r="H473" s="651" t="s">
        <v>3610</v>
      </c>
      <c r="I473" s="653">
        <v>1347.48</v>
      </c>
      <c r="J473" s="653">
        <v>2</v>
      </c>
      <c r="K473" s="654">
        <v>2694.96</v>
      </c>
    </row>
    <row r="474" spans="1:11" ht="14.4" customHeight="1" x14ac:dyDescent="0.3">
      <c r="A474" s="649" t="s">
        <v>575</v>
      </c>
      <c r="B474" s="650" t="s">
        <v>576</v>
      </c>
      <c r="C474" s="651" t="s">
        <v>593</v>
      </c>
      <c r="D474" s="652" t="s">
        <v>4836</v>
      </c>
      <c r="E474" s="651" t="s">
        <v>4837</v>
      </c>
      <c r="F474" s="652" t="s">
        <v>4838</v>
      </c>
      <c r="G474" s="651" t="s">
        <v>3611</v>
      </c>
      <c r="H474" s="651" t="s">
        <v>3612</v>
      </c>
      <c r="I474" s="653">
        <v>1274.52</v>
      </c>
      <c r="J474" s="653">
        <v>2</v>
      </c>
      <c r="K474" s="654">
        <v>2549.04</v>
      </c>
    </row>
    <row r="475" spans="1:11" ht="14.4" customHeight="1" x14ac:dyDescent="0.3">
      <c r="A475" s="649" t="s">
        <v>575</v>
      </c>
      <c r="B475" s="650" t="s">
        <v>576</v>
      </c>
      <c r="C475" s="651" t="s">
        <v>593</v>
      </c>
      <c r="D475" s="652" t="s">
        <v>4836</v>
      </c>
      <c r="E475" s="651" t="s">
        <v>4837</v>
      </c>
      <c r="F475" s="652" t="s">
        <v>4838</v>
      </c>
      <c r="G475" s="651" t="s">
        <v>3613</v>
      </c>
      <c r="H475" s="651" t="s">
        <v>3614</v>
      </c>
      <c r="I475" s="653">
        <v>1359.1671428571428</v>
      </c>
      <c r="J475" s="653">
        <v>10</v>
      </c>
      <c r="K475" s="654">
        <v>13591.819999999996</v>
      </c>
    </row>
    <row r="476" spans="1:11" ht="14.4" customHeight="1" x14ac:dyDescent="0.3">
      <c r="A476" s="649" t="s">
        <v>575</v>
      </c>
      <c r="B476" s="650" t="s">
        <v>576</v>
      </c>
      <c r="C476" s="651" t="s">
        <v>593</v>
      </c>
      <c r="D476" s="652" t="s">
        <v>4836</v>
      </c>
      <c r="E476" s="651" t="s">
        <v>4837</v>
      </c>
      <c r="F476" s="652" t="s">
        <v>4838</v>
      </c>
      <c r="G476" s="651" t="s">
        <v>3615</v>
      </c>
      <c r="H476" s="651" t="s">
        <v>3616</v>
      </c>
      <c r="I476" s="653">
        <v>1358.87</v>
      </c>
      <c r="J476" s="653">
        <v>2</v>
      </c>
      <c r="K476" s="654">
        <v>2717.74</v>
      </c>
    </row>
    <row r="477" spans="1:11" ht="14.4" customHeight="1" x14ac:dyDescent="0.3">
      <c r="A477" s="649" t="s">
        <v>575</v>
      </c>
      <c r="B477" s="650" t="s">
        <v>576</v>
      </c>
      <c r="C477" s="651" t="s">
        <v>593</v>
      </c>
      <c r="D477" s="652" t="s">
        <v>4836</v>
      </c>
      <c r="E477" s="651" t="s">
        <v>4837</v>
      </c>
      <c r="F477" s="652" t="s">
        <v>4838</v>
      </c>
      <c r="G477" s="651" t="s">
        <v>3617</v>
      </c>
      <c r="H477" s="651" t="s">
        <v>3618</v>
      </c>
      <c r="I477" s="653">
        <v>1358.875</v>
      </c>
      <c r="J477" s="653">
        <v>3</v>
      </c>
      <c r="K477" s="654">
        <v>4076.62</v>
      </c>
    </row>
    <row r="478" spans="1:11" ht="14.4" customHeight="1" x14ac:dyDescent="0.3">
      <c r="A478" s="649" t="s">
        <v>575</v>
      </c>
      <c r="B478" s="650" t="s">
        <v>576</v>
      </c>
      <c r="C478" s="651" t="s">
        <v>593</v>
      </c>
      <c r="D478" s="652" t="s">
        <v>4836</v>
      </c>
      <c r="E478" s="651" t="s">
        <v>4837</v>
      </c>
      <c r="F478" s="652" t="s">
        <v>4838</v>
      </c>
      <c r="G478" s="651" t="s">
        <v>3619</v>
      </c>
      <c r="H478" s="651" t="s">
        <v>3620</v>
      </c>
      <c r="I478" s="653">
        <v>1358.87</v>
      </c>
      <c r="J478" s="653">
        <v>1</v>
      </c>
      <c r="K478" s="654">
        <v>1358.87</v>
      </c>
    </row>
    <row r="479" spans="1:11" ht="14.4" customHeight="1" x14ac:dyDescent="0.3">
      <c r="A479" s="649" t="s">
        <v>575</v>
      </c>
      <c r="B479" s="650" t="s">
        <v>576</v>
      </c>
      <c r="C479" s="651" t="s">
        <v>593</v>
      </c>
      <c r="D479" s="652" t="s">
        <v>4836</v>
      </c>
      <c r="E479" s="651" t="s">
        <v>4837</v>
      </c>
      <c r="F479" s="652" t="s">
        <v>4838</v>
      </c>
      <c r="G479" s="651" t="s">
        <v>3621</v>
      </c>
      <c r="H479" s="651" t="s">
        <v>3622</v>
      </c>
      <c r="I479" s="653">
        <v>1423.86</v>
      </c>
      <c r="J479" s="653">
        <v>1</v>
      </c>
      <c r="K479" s="654">
        <v>1423.86</v>
      </c>
    </row>
    <row r="480" spans="1:11" ht="14.4" customHeight="1" x14ac:dyDescent="0.3">
      <c r="A480" s="649" t="s">
        <v>575</v>
      </c>
      <c r="B480" s="650" t="s">
        <v>576</v>
      </c>
      <c r="C480" s="651" t="s">
        <v>593</v>
      </c>
      <c r="D480" s="652" t="s">
        <v>4836</v>
      </c>
      <c r="E480" s="651" t="s">
        <v>4837</v>
      </c>
      <c r="F480" s="652" t="s">
        <v>4838</v>
      </c>
      <c r="G480" s="651" t="s">
        <v>3623</v>
      </c>
      <c r="H480" s="651" t="s">
        <v>3624</v>
      </c>
      <c r="I480" s="653">
        <v>606.48</v>
      </c>
      <c r="J480" s="653">
        <v>2</v>
      </c>
      <c r="K480" s="654">
        <v>1212.95</v>
      </c>
    </row>
    <row r="481" spans="1:11" ht="14.4" customHeight="1" x14ac:dyDescent="0.3">
      <c r="A481" s="649" t="s">
        <v>575</v>
      </c>
      <c r="B481" s="650" t="s">
        <v>576</v>
      </c>
      <c r="C481" s="651" t="s">
        <v>593</v>
      </c>
      <c r="D481" s="652" t="s">
        <v>4836</v>
      </c>
      <c r="E481" s="651" t="s">
        <v>4837</v>
      </c>
      <c r="F481" s="652" t="s">
        <v>4838</v>
      </c>
      <c r="G481" s="651" t="s">
        <v>3625</v>
      </c>
      <c r="H481" s="651" t="s">
        <v>3626</v>
      </c>
      <c r="I481" s="653">
        <v>344.25333333333333</v>
      </c>
      <c r="J481" s="653">
        <v>3</v>
      </c>
      <c r="K481" s="654">
        <v>1032.76</v>
      </c>
    </row>
    <row r="482" spans="1:11" ht="14.4" customHeight="1" x14ac:dyDescent="0.3">
      <c r="A482" s="649" t="s">
        <v>575</v>
      </c>
      <c r="B482" s="650" t="s">
        <v>576</v>
      </c>
      <c r="C482" s="651" t="s">
        <v>593</v>
      </c>
      <c r="D482" s="652" t="s">
        <v>4836</v>
      </c>
      <c r="E482" s="651" t="s">
        <v>4837</v>
      </c>
      <c r="F482" s="652" t="s">
        <v>4838</v>
      </c>
      <c r="G482" s="651" t="s">
        <v>3627</v>
      </c>
      <c r="H482" s="651" t="s">
        <v>3628</v>
      </c>
      <c r="I482" s="653">
        <v>344.26400000000001</v>
      </c>
      <c r="J482" s="653">
        <v>5</v>
      </c>
      <c r="K482" s="654">
        <v>1721.32</v>
      </c>
    </row>
    <row r="483" spans="1:11" ht="14.4" customHeight="1" x14ac:dyDescent="0.3">
      <c r="A483" s="649" t="s">
        <v>575</v>
      </c>
      <c r="B483" s="650" t="s">
        <v>576</v>
      </c>
      <c r="C483" s="651" t="s">
        <v>593</v>
      </c>
      <c r="D483" s="652" t="s">
        <v>4836</v>
      </c>
      <c r="E483" s="651" t="s">
        <v>4837</v>
      </c>
      <c r="F483" s="652" t="s">
        <v>4838</v>
      </c>
      <c r="G483" s="651" t="s">
        <v>3629</v>
      </c>
      <c r="H483" s="651" t="s">
        <v>3630</v>
      </c>
      <c r="I483" s="653">
        <v>344.28</v>
      </c>
      <c r="J483" s="653">
        <v>4</v>
      </c>
      <c r="K483" s="654">
        <v>1377.12</v>
      </c>
    </row>
    <row r="484" spans="1:11" ht="14.4" customHeight="1" x14ac:dyDescent="0.3">
      <c r="A484" s="649" t="s">
        <v>575</v>
      </c>
      <c r="B484" s="650" t="s">
        <v>576</v>
      </c>
      <c r="C484" s="651" t="s">
        <v>593</v>
      </c>
      <c r="D484" s="652" t="s">
        <v>4836</v>
      </c>
      <c r="E484" s="651" t="s">
        <v>4837</v>
      </c>
      <c r="F484" s="652" t="s">
        <v>4838</v>
      </c>
      <c r="G484" s="651" t="s">
        <v>3631</v>
      </c>
      <c r="H484" s="651" t="s">
        <v>3632</v>
      </c>
      <c r="I484" s="653">
        <v>473.1</v>
      </c>
      <c r="J484" s="653">
        <v>3</v>
      </c>
      <c r="K484" s="654">
        <v>1419.3000000000002</v>
      </c>
    </row>
    <row r="485" spans="1:11" ht="14.4" customHeight="1" x14ac:dyDescent="0.3">
      <c r="A485" s="649" t="s">
        <v>575</v>
      </c>
      <c r="B485" s="650" t="s">
        <v>576</v>
      </c>
      <c r="C485" s="651" t="s">
        <v>593</v>
      </c>
      <c r="D485" s="652" t="s">
        <v>4836</v>
      </c>
      <c r="E485" s="651" t="s">
        <v>4837</v>
      </c>
      <c r="F485" s="652" t="s">
        <v>4838</v>
      </c>
      <c r="G485" s="651" t="s">
        <v>3633</v>
      </c>
      <c r="H485" s="651" t="s">
        <v>3634</v>
      </c>
      <c r="I485" s="653">
        <v>1419.3</v>
      </c>
      <c r="J485" s="653">
        <v>5</v>
      </c>
      <c r="K485" s="654">
        <v>7096.4900000000007</v>
      </c>
    </row>
    <row r="486" spans="1:11" ht="14.4" customHeight="1" x14ac:dyDescent="0.3">
      <c r="A486" s="649" t="s">
        <v>575</v>
      </c>
      <c r="B486" s="650" t="s">
        <v>576</v>
      </c>
      <c r="C486" s="651" t="s">
        <v>593</v>
      </c>
      <c r="D486" s="652" t="s">
        <v>4836</v>
      </c>
      <c r="E486" s="651" t="s">
        <v>4837</v>
      </c>
      <c r="F486" s="652" t="s">
        <v>4838</v>
      </c>
      <c r="G486" s="651" t="s">
        <v>3635</v>
      </c>
      <c r="H486" s="651" t="s">
        <v>3636</v>
      </c>
      <c r="I486" s="653">
        <v>1419.44</v>
      </c>
      <c r="J486" s="653">
        <v>7</v>
      </c>
      <c r="K486" s="654">
        <v>9936.08</v>
      </c>
    </row>
    <row r="487" spans="1:11" ht="14.4" customHeight="1" x14ac:dyDescent="0.3">
      <c r="A487" s="649" t="s">
        <v>575</v>
      </c>
      <c r="B487" s="650" t="s">
        <v>576</v>
      </c>
      <c r="C487" s="651" t="s">
        <v>593</v>
      </c>
      <c r="D487" s="652" t="s">
        <v>4836</v>
      </c>
      <c r="E487" s="651" t="s">
        <v>4837</v>
      </c>
      <c r="F487" s="652" t="s">
        <v>4838</v>
      </c>
      <c r="G487" s="651" t="s">
        <v>3637</v>
      </c>
      <c r="H487" s="651" t="s">
        <v>3638</v>
      </c>
      <c r="I487" s="653">
        <v>1643.88</v>
      </c>
      <c r="J487" s="653">
        <v>1</v>
      </c>
      <c r="K487" s="654">
        <v>1643.88</v>
      </c>
    </row>
    <row r="488" spans="1:11" ht="14.4" customHeight="1" x14ac:dyDescent="0.3">
      <c r="A488" s="649" t="s">
        <v>575</v>
      </c>
      <c r="B488" s="650" t="s">
        <v>576</v>
      </c>
      <c r="C488" s="651" t="s">
        <v>593</v>
      </c>
      <c r="D488" s="652" t="s">
        <v>4836</v>
      </c>
      <c r="E488" s="651" t="s">
        <v>4837</v>
      </c>
      <c r="F488" s="652" t="s">
        <v>4838</v>
      </c>
      <c r="G488" s="651" t="s">
        <v>3639</v>
      </c>
      <c r="H488" s="651" t="s">
        <v>3640</v>
      </c>
      <c r="I488" s="653">
        <v>1643.88</v>
      </c>
      <c r="J488" s="653">
        <v>4</v>
      </c>
      <c r="K488" s="654">
        <v>6575.52</v>
      </c>
    </row>
    <row r="489" spans="1:11" ht="14.4" customHeight="1" x14ac:dyDescent="0.3">
      <c r="A489" s="649" t="s">
        <v>575</v>
      </c>
      <c r="B489" s="650" t="s">
        <v>576</v>
      </c>
      <c r="C489" s="651" t="s">
        <v>593</v>
      </c>
      <c r="D489" s="652" t="s">
        <v>4836</v>
      </c>
      <c r="E489" s="651" t="s">
        <v>4837</v>
      </c>
      <c r="F489" s="652" t="s">
        <v>4838</v>
      </c>
      <c r="G489" s="651" t="s">
        <v>3641</v>
      </c>
      <c r="H489" s="651" t="s">
        <v>3642</v>
      </c>
      <c r="I489" s="653">
        <v>12640.32</v>
      </c>
      <c r="J489" s="653">
        <v>2</v>
      </c>
      <c r="K489" s="654">
        <v>25280.639999999999</v>
      </c>
    </row>
    <row r="490" spans="1:11" ht="14.4" customHeight="1" x14ac:dyDescent="0.3">
      <c r="A490" s="649" t="s">
        <v>575</v>
      </c>
      <c r="B490" s="650" t="s">
        <v>576</v>
      </c>
      <c r="C490" s="651" t="s">
        <v>593</v>
      </c>
      <c r="D490" s="652" t="s">
        <v>4836</v>
      </c>
      <c r="E490" s="651" t="s">
        <v>4837</v>
      </c>
      <c r="F490" s="652" t="s">
        <v>4838</v>
      </c>
      <c r="G490" s="651" t="s">
        <v>3643</v>
      </c>
      <c r="H490" s="651" t="s">
        <v>3644</v>
      </c>
      <c r="I490" s="653">
        <v>11571</v>
      </c>
      <c r="J490" s="653">
        <v>1</v>
      </c>
      <c r="K490" s="654">
        <v>11571</v>
      </c>
    </row>
    <row r="491" spans="1:11" ht="14.4" customHeight="1" x14ac:dyDescent="0.3">
      <c r="A491" s="649" t="s">
        <v>575</v>
      </c>
      <c r="B491" s="650" t="s">
        <v>576</v>
      </c>
      <c r="C491" s="651" t="s">
        <v>593</v>
      </c>
      <c r="D491" s="652" t="s">
        <v>4836</v>
      </c>
      <c r="E491" s="651" t="s">
        <v>4837</v>
      </c>
      <c r="F491" s="652" t="s">
        <v>4838</v>
      </c>
      <c r="G491" s="651" t="s">
        <v>3645</v>
      </c>
      <c r="H491" s="651" t="s">
        <v>3646</v>
      </c>
      <c r="I491" s="653">
        <v>11571</v>
      </c>
      <c r="J491" s="653">
        <v>2</v>
      </c>
      <c r="K491" s="654">
        <v>23142</v>
      </c>
    </row>
    <row r="492" spans="1:11" ht="14.4" customHeight="1" x14ac:dyDescent="0.3">
      <c r="A492" s="649" t="s">
        <v>575</v>
      </c>
      <c r="B492" s="650" t="s">
        <v>576</v>
      </c>
      <c r="C492" s="651" t="s">
        <v>593</v>
      </c>
      <c r="D492" s="652" t="s">
        <v>4836</v>
      </c>
      <c r="E492" s="651" t="s">
        <v>4837</v>
      </c>
      <c r="F492" s="652" t="s">
        <v>4838</v>
      </c>
      <c r="G492" s="651" t="s">
        <v>3647</v>
      </c>
      <c r="H492" s="651" t="s">
        <v>3648</v>
      </c>
      <c r="I492" s="653">
        <v>2073.6666666666665</v>
      </c>
      <c r="J492" s="653">
        <v>11</v>
      </c>
      <c r="K492" s="654">
        <v>22810.31</v>
      </c>
    </row>
    <row r="493" spans="1:11" ht="14.4" customHeight="1" x14ac:dyDescent="0.3">
      <c r="A493" s="649" t="s">
        <v>575</v>
      </c>
      <c r="B493" s="650" t="s">
        <v>576</v>
      </c>
      <c r="C493" s="651" t="s">
        <v>593</v>
      </c>
      <c r="D493" s="652" t="s">
        <v>4836</v>
      </c>
      <c r="E493" s="651" t="s">
        <v>4837</v>
      </c>
      <c r="F493" s="652" t="s">
        <v>4838</v>
      </c>
      <c r="G493" s="651" t="s">
        <v>3649</v>
      </c>
      <c r="H493" s="651" t="s">
        <v>3650</v>
      </c>
      <c r="I493" s="653">
        <v>471.95499999999998</v>
      </c>
      <c r="J493" s="653">
        <v>6</v>
      </c>
      <c r="K493" s="654">
        <v>2831.7400000000002</v>
      </c>
    </row>
    <row r="494" spans="1:11" ht="14.4" customHeight="1" x14ac:dyDescent="0.3">
      <c r="A494" s="649" t="s">
        <v>575</v>
      </c>
      <c r="B494" s="650" t="s">
        <v>576</v>
      </c>
      <c r="C494" s="651" t="s">
        <v>593</v>
      </c>
      <c r="D494" s="652" t="s">
        <v>4836</v>
      </c>
      <c r="E494" s="651" t="s">
        <v>4837</v>
      </c>
      <c r="F494" s="652" t="s">
        <v>4838</v>
      </c>
      <c r="G494" s="651" t="s">
        <v>3651</v>
      </c>
      <c r="H494" s="651" t="s">
        <v>3652</v>
      </c>
      <c r="I494" s="653">
        <v>466.25</v>
      </c>
      <c r="J494" s="653">
        <v>2</v>
      </c>
      <c r="K494" s="654">
        <v>932.51</v>
      </c>
    </row>
    <row r="495" spans="1:11" ht="14.4" customHeight="1" x14ac:dyDescent="0.3">
      <c r="A495" s="649" t="s">
        <v>575</v>
      </c>
      <c r="B495" s="650" t="s">
        <v>576</v>
      </c>
      <c r="C495" s="651" t="s">
        <v>593</v>
      </c>
      <c r="D495" s="652" t="s">
        <v>4836</v>
      </c>
      <c r="E495" s="651" t="s">
        <v>4837</v>
      </c>
      <c r="F495" s="652" t="s">
        <v>4838</v>
      </c>
      <c r="G495" s="651" t="s">
        <v>3653</v>
      </c>
      <c r="H495" s="651" t="s">
        <v>3654</v>
      </c>
      <c r="I495" s="653">
        <v>1033.9833333333333</v>
      </c>
      <c r="J495" s="653">
        <v>3</v>
      </c>
      <c r="K495" s="654">
        <v>3101.9500000000003</v>
      </c>
    </row>
    <row r="496" spans="1:11" ht="14.4" customHeight="1" x14ac:dyDescent="0.3">
      <c r="A496" s="649" t="s">
        <v>575</v>
      </c>
      <c r="B496" s="650" t="s">
        <v>576</v>
      </c>
      <c r="C496" s="651" t="s">
        <v>593</v>
      </c>
      <c r="D496" s="652" t="s">
        <v>4836</v>
      </c>
      <c r="E496" s="651" t="s">
        <v>4837</v>
      </c>
      <c r="F496" s="652" t="s">
        <v>4838</v>
      </c>
      <c r="G496" s="651" t="s">
        <v>3655</v>
      </c>
      <c r="H496" s="651" t="s">
        <v>3656</v>
      </c>
      <c r="I496" s="653">
        <v>1033.9549999999999</v>
      </c>
      <c r="J496" s="653">
        <v>2</v>
      </c>
      <c r="K496" s="654">
        <v>2067.91</v>
      </c>
    </row>
    <row r="497" spans="1:11" ht="14.4" customHeight="1" x14ac:dyDescent="0.3">
      <c r="A497" s="649" t="s">
        <v>575</v>
      </c>
      <c r="B497" s="650" t="s">
        <v>576</v>
      </c>
      <c r="C497" s="651" t="s">
        <v>593</v>
      </c>
      <c r="D497" s="652" t="s">
        <v>4836</v>
      </c>
      <c r="E497" s="651" t="s">
        <v>4837</v>
      </c>
      <c r="F497" s="652" t="s">
        <v>4838</v>
      </c>
      <c r="G497" s="651" t="s">
        <v>3657</v>
      </c>
      <c r="H497" s="651" t="s">
        <v>3658</v>
      </c>
      <c r="I497" s="653">
        <v>1033.97</v>
      </c>
      <c r="J497" s="653">
        <v>5</v>
      </c>
      <c r="K497" s="654">
        <v>5169.8500000000004</v>
      </c>
    </row>
    <row r="498" spans="1:11" ht="14.4" customHeight="1" x14ac:dyDescent="0.3">
      <c r="A498" s="649" t="s">
        <v>575</v>
      </c>
      <c r="B498" s="650" t="s">
        <v>576</v>
      </c>
      <c r="C498" s="651" t="s">
        <v>593</v>
      </c>
      <c r="D498" s="652" t="s">
        <v>4836</v>
      </c>
      <c r="E498" s="651" t="s">
        <v>4837</v>
      </c>
      <c r="F498" s="652" t="s">
        <v>4838</v>
      </c>
      <c r="G498" s="651" t="s">
        <v>3659</v>
      </c>
      <c r="H498" s="651" t="s">
        <v>3660</v>
      </c>
      <c r="I498" s="653">
        <v>1098.9555555555553</v>
      </c>
      <c r="J498" s="653">
        <v>17</v>
      </c>
      <c r="K498" s="654">
        <v>18682.260000000002</v>
      </c>
    </row>
    <row r="499" spans="1:11" ht="14.4" customHeight="1" x14ac:dyDescent="0.3">
      <c r="A499" s="649" t="s">
        <v>575</v>
      </c>
      <c r="B499" s="650" t="s">
        <v>576</v>
      </c>
      <c r="C499" s="651" t="s">
        <v>593</v>
      </c>
      <c r="D499" s="652" t="s">
        <v>4836</v>
      </c>
      <c r="E499" s="651" t="s">
        <v>4837</v>
      </c>
      <c r="F499" s="652" t="s">
        <v>4838</v>
      </c>
      <c r="G499" s="651" t="s">
        <v>3661</v>
      </c>
      <c r="H499" s="651" t="s">
        <v>3662</v>
      </c>
      <c r="I499" s="653">
        <v>1179.8988888888887</v>
      </c>
      <c r="J499" s="653">
        <v>19</v>
      </c>
      <c r="K499" s="654">
        <v>22418.090000000004</v>
      </c>
    </row>
    <row r="500" spans="1:11" ht="14.4" customHeight="1" x14ac:dyDescent="0.3">
      <c r="A500" s="649" t="s">
        <v>575</v>
      </c>
      <c r="B500" s="650" t="s">
        <v>576</v>
      </c>
      <c r="C500" s="651" t="s">
        <v>593</v>
      </c>
      <c r="D500" s="652" t="s">
        <v>4836</v>
      </c>
      <c r="E500" s="651" t="s">
        <v>4837</v>
      </c>
      <c r="F500" s="652" t="s">
        <v>4838</v>
      </c>
      <c r="G500" s="651" t="s">
        <v>3663</v>
      </c>
      <c r="H500" s="651" t="s">
        <v>3664</v>
      </c>
      <c r="I500" s="653">
        <v>1179.900909090909</v>
      </c>
      <c r="J500" s="653">
        <v>18</v>
      </c>
      <c r="K500" s="654">
        <v>21238.23</v>
      </c>
    </row>
    <row r="501" spans="1:11" ht="14.4" customHeight="1" x14ac:dyDescent="0.3">
      <c r="A501" s="649" t="s">
        <v>575</v>
      </c>
      <c r="B501" s="650" t="s">
        <v>576</v>
      </c>
      <c r="C501" s="651" t="s">
        <v>593</v>
      </c>
      <c r="D501" s="652" t="s">
        <v>4836</v>
      </c>
      <c r="E501" s="651" t="s">
        <v>4837</v>
      </c>
      <c r="F501" s="652" t="s">
        <v>4838</v>
      </c>
      <c r="G501" s="651" t="s">
        <v>3665</v>
      </c>
      <c r="H501" s="651" t="s">
        <v>3666</v>
      </c>
      <c r="I501" s="653">
        <v>1247.1575</v>
      </c>
      <c r="J501" s="653">
        <v>11</v>
      </c>
      <c r="K501" s="654">
        <v>13718.76</v>
      </c>
    </row>
    <row r="502" spans="1:11" ht="14.4" customHeight="1" x14ac:dyDescent="0.3">
      <c r="A502" s="649" t="s">
        <v>575</v>
      </c>
      <c r="B502" s="650" t="s">
        <v>576</v>
      </c>
      <c r="C502" s="651" t="s">
        <v>593</v>
      </c>
      <c r="D502" s="652" t="s">
        <v>4836</v>
      </c>
      <c r="E502" s="651" t="s">
        <v>4837</v>
      </c>
      <c r="F502" s="652" t="s">
        <v>4838</v>
      </c>
      <c r="G502" s="651" t="s">
        <v>3667</v>
      </c>
      <c r="H502" s="651" t="s">
        <v>3668</v>
      </c>
      <c r="I502" s="653">
        <v>1655.2750000000001</v>
      </c>
      <c r="J502" s="653">
        <v>2</v>
      </c>
      <c r="K502" s="654">
        <v>3310.55</v>
      </c>
    </row>
    <row r="503" spans="1:11" ht="14.4" customHeight="1" x14ac:dyDescent="0.3">
      <c r="A503" s="649" t="s">
        <v>575</v>
      </c>
      <c r="B503" s="650" t="s">
        <v>576</v>
      </c>
      <c r="C503" s="651" t="s">
        <v>593</v>
      </c>
      <c r="D503" s="652" t="s">
        <v>4836</v>
      </c>
      <c r="E503" s="651" t="s">
        <v>4837</v>
      </c>
      <c r="F503" s="652" t="s">
        <v>4838</v>
      </c>
      <c r="G503" s="651" t="s">
        <v>3669</v>
      </c>
      <c r="H503" s="651" t="s">
        <v>3670</v>
      </c>
      <c r="I503" s="653">
        <v>1764.1</v>
      </c>
      <c r="J503" s="653">
        <v>12</v>
      </c>
      <c r="K503" s="654">
        <v>21169.200000000001</v>
      </c>
    </row>
    <row r="504" spans="1:11" ht="14.4" customHeight="1" x14ac:dyDescent="0.3">
      <c r="A504" s="649" t="s">
        <v>575</v>
      </c>
      <c r="B504" s="650" t="s">
        <v>576</v>
      </c>
      <c r="C504" s="651" t="s">
        <v>593</v>
      </c>
      <c r="D504" s="652" t="s">
        <v>4836</v>
      </c>
      <c r="E504" s="651" t="s">
        <v>4837</v>
      </c>
      <c r="F504" s="652" t="s">
        <v>4838</v>
      </c>
      <c r="G504" s="651" t="s">
        <v>3671</v>
      </c>
      <c r="H504" s="651" t="s">
        <v>3672</v>
      </c>
      <c r="I504" s="653">
        <v>499.31500000000005</v>
      </c>
      <c r="J504" s="653">
        <v>9</v>
      </c>
      <c r="K504" s="654">
        <v>4493.84</v>
      </c>
    </row>
    <row r="505" spans="1:11" ht="14.4" customHeight="1" x14ac:dyDescent="0.3">
      <c r="A505" s="649" t="s">
        <v>575</v>
      </c>
      <c r="B505" s="650" t="s">
        <v>576</v>
      </c>
      <c r="C505" s="651" t="s">
        <v>593</v>
      </c>
      <c r="D505" s="652" t="s">
        <v>4836</v>
      </c>
      <c r="E505" s="651" t="s">
        <v>4837</v>
      </c>
      <c r="F505" s="652" t="s">
        <v>4838</v>
      </c>
      <c r="G505" s="651" t="s">
        <v>3673</v>
      </c>
      <c r="H505" s="651" t="s">
        <v>3674</v>
      </c>
      <c r="I505" s="653">
        <v>499.32</v>
      </c>
      <c r="J505" s="653">
        <v>5</v>
      </c>
      <c r="K505" s="654">
        <v>2496.6</v>
      </c>
    </row>
    <row r="506" spans="1:11" ht="14.4" customHeight="1" x14ac:dyDescent="0.3">
      <c r="A506" s="649" t="s">
        <v>575</v>
      </c>
      <c r="B506" s="650" t="s">
        <v>576</v>
      </c>
      <c r="C506" s="651" t="s">
        <v>593</v>
      </c>
      <c r="D506" s="652" t="s">
        <v>4836</v>
      </c>
      <c r="E506" s="651" t="s">
        <v>4837</v>
      </c>
      <c r="F506" s="652" t="s">
        <v>4838</v>
      </c>
      <c r="G506" s="651" t="s">
        <v>3675</v>
      </c>
      <c r="H506" s="651" t="s">
        <v>3676</v>
      </c>
      <c r="I506" s="653">
        <v>225.72333333333333</v>
      </c>
      <c r="J506" s="653">
        <v>8</v>
      </c>
      <c r="K506" s="654">
        <v>1805.79</v>
      </c>
    </row>
    <row r="507" spans="1:11" ht="14.4" customHeight="1" x14ac:dyDescent="0.3">
      <c r="A507" s="649" t="s">
        <v>575</v>
      </c>
      <c r="B507" s="650" t="s">
        <v>576</v>
      </c>
      <c r="C507" s="651" t="s">
        <v>593</v>
      </c>
      <c r="D507" s="652" t="s">
        <v>4836</v>
      </c>
      <c r="E507" s="651" t="s">
        <v>4837</v>
      </c>
      <c r="F507" s="652" t="s">
        <v>4838</v>
      </c>
      <c r="G507" s="651" t="s">
        <v>3677</v>
      </c>
      <c r="H507" s="651" t="s">
        <v>3678</v>
      </c>
      <c r="I507" s="653">
        <v>1830.82</v>
      </c>
      <c r="J507" s="653">
        <v>1</v>
      </c>
      <c r="K507" s="654">
        <v>1830.82</v>
      </c>
    </row>
    <row r="508" spans="1:11" ht="14.4" customHeight="1" x14ac:dyDescent="0.3">
      <c r="A508" s="649" t="s">
        <v>575</v>
      </c>
      <c r="B508" s="650" t="s">
        <v>576</v>
      </c>
      <c r="C508" s="651" t="s">
        <v>593</v>
      </c>
      <c r="D508" s="652" t="s">
        <v>4836</v>
      </c>
      <c r="E508" s="651" t="s">
        <v>4837</v>
      </c>
      <c r="F508" s="652" t="s">
        <v>4838</v>
      </c>
      <c r="G508" s="651" t="s">
        <v>3679</v>
      </c>
      <c r="H508" s="651" t="s">
        <v>3680</v>
      </c>
      <c r="I508" s="653">
        <v>1247.1600000000001</v>
      </c>
      <c r="J508" s="653">
        <v>5</v>
      </c>
      <c r="K508" s="654">
        <v>6235.8099999999995</v>
      </c>
    </row>
    <row r="509" spans="1:11" ht="14.4" customHeight="1" x14ac:dyDescent="0.3">
      <c r="A509" s="649" t="s">
        <v>575</v>
      </c>
      <c r="B509" s="650" t="s">
        <v>576</v>
      </c>
      <c r="C509" s="651" t="s">
        <v>593</v>
      </c>
      <c r="D509" s="652" t="s">
        <v>4836</v>
      </c>
      <c r="E509" s="651" t="s">
        <v>4837</v>
      </c>
      <c r="F509" s="652" t="s">
        <v>4838</v>
      </c>
      <c r="G509" s="651" t="s">
        <v>3681</v>
      </c>
      <c r="H509" s="651" t="s">
        <v>3682</v>
      </c>
      <c r="I509" s="653">
        <v>1247.1600000000001</v>
      </c>
      <c r="J509" s="653">
        <v>2</v>
      </c>
      <c r="K509" s="654">
        <v>2494.33</v>
      </c>
    </row>
    <row r="510" spans="1:11" ht="14.4" customHeight="1" x14ac:dyDescent="0.3">
      <c r="A510" s="649" t="s">
        <v>575</v>
      </c>
      <c r="B510" s="650" t="s">
        <v>576</v>
      </c>
      <c r="C510" s="651" t="s">
        <v>593</v>
      </c>
      <c r="D510" s="652" t="s">
        <v>4836</v>
      </c>
      <c r="E510" s="651" t="s">
        <v>4837</v>
      </c>
      <c r="F510" s="652" t="s">
        <v>4838</v>
      </c>
      <c r="G510" s="651" t="s">
        <v>3683</v>
      </c>
      <c r="H510" s="651" t="s">
        <v>3684</v>
      </c>
      <c r="I510" s="653">
        <v>1421.5766666666666</v>
      </c>
      <c r="J510" s="653">
        <v>8</v>
      </c>
      <c r="K510" s="654">
        <v>11372.599999999999</v>
      </c>
    </row>
    <row r="511" spans="1:11" ht="14.4" customHeight="1" x14ac:dyDescent="0.3">
      <c r="A511" s="649" t="s">
        <v>575</v>
      </c>
      <c r="B511" s="650" t="s">
        <v>576</v>
      </c>
      <c r="C511" s="651" t="s">
        <v>593</v>
      </c>
      <c r="D511" s="652" t="s">
        <v>4836</v>
      </c>
      <c r="E511" s="651" t="s">
        <v>4837</v>
      </c>
      <c r="F511" s="652" t="s">
        <v>4838</v>
      </c>
      <c r="G511" s="651" t="s">
        <v>3685</v>
      </c>
      <c r="H511" s="651" t="s">
        <v>3686</v>
      </c>
      <c r="I511" s="653">
        <v>8221.64</v>
      </c>
      <c r="J511" s="653">
        <v>1</v>
      </c>
      <c r="K511" s="654">
        <v>8221.64</v>
      </c>
    </row>
    <row r="512" spans="1:11" ht="14.4" customHeight="1" x14ac:dyDescent="0.3">
      <c r="A512" s="649" t="s">
        <v>575</v>
      </c>
      <c r="B512" s="650" t="s">
        <v>576</v>
      </c>
      <c r="C512" s="651" t="s">
        <v>593</v>
      </c>
      <c r="D512" s="652" t="s">
        <v>4836</v>
      </c>
      <c r="E512" s="651" t="s">
        <v>4837</v>
      </c>
      <c r="F512" s="652" t="s">
        <v>4838</v>
      </c>
      <c r="G512" s="651" t="s">
        <v>3687</v>
      </c>
      <c r="H512" s="651" t="s">
        <v>3688</v>
      </c>
      <c r="I512" s="653">
        <v>344.28</v>
      </c>
      <c r="J512" s="653">
        <v>3</v>
      </c>
      <c r="K512" s="654">
        <v>1032.8399999999999</v>
      </c>
    </row>
    <row r="513" spans="1:11" ht="14.4" customHeight="1" x14ac:dyDescent="0.3">
      <c r="A513" s="649" t="s">
        <v>575</v>
      </c>
      <c r="B513" s="650" t="s">
        <v>576</v>
      </c>
      <c r="C513" s="651" t="s">
        <v>593</v>
      </c>
      <c r="D513" s="652" t="s">
        <v>4836</v>
      </c>
      <c r="E513" s="651" t="s">
        <v>4837</v>
      </c>
      <c r="F513" s="652" t="s">
        <v>4838</v>
      </c>
      <c r="G513" s="651" t="s">
        <v>3689</v>
      </c>
      <c r="H513" s="651" t="s">
        <v>3690</v>
      </c>
      <c r="I513" s="653">
        <v>5442.95</v>
      </c>
      <c r="J513" s="653">
        <v>2</v>
      </c>
      <c r="K513" s="654">
        <v>10885.9</v>
      </c>
    </row>
    <row r="514" spans="1:11" ht="14.4" customHeight="1" x14ac:dyDescent="0.3">
      <c r="A514" s="649" t="s">
        <v>575</v>
      </c>
      <c r="B514" s="650" t="s">
        <v>576</v>
      </c>
      <c r="C514" s="651" t="s">
        <v>593</v>
      </c>
      <c r="D514" s="652" t="s">
        <v>4836</v>
      </c>
      <c r="E514" s="651" t="s">
        <v>4837</v>
      </c>
      <c r="F514" s="652" t="s">
        <v>4838</v>
      </c>
      <c r="G514" s="651" t="s">
        <v>3691</v>
      </c>
      <c r="H514" s="651" t="s">
        <v>3692</v>
      </c>
      <c r="I514" s="653">
        <v>506</v>
      </c>
      <c r="J514" s="653">
        <v>2</v>
      </c>
      <c r="K514" s="654">
        <v>1012</v>
      </c>
    </row>
    <row r="515" spans="1:11" ht="14.4" customHeight="1" x14ac:dyDescent="0.3">
      <c r="A515" s="649" t="s">
        <v>575</v>
      </c>
      <c r="B515" s="650" t="s">
        <v>576</v>
      </c>
      <c r="C515" s="651" t="s">
        <v>593</v>
      </c>
      <c r="D515" s="652" t="s">
        <v>4836</v>
      </c>
      <c r="E515" s="651" t="s">
        <v>4837</v>
      </c>
      <c r="F515" s="652" t="s">
        <v>4838</v>
      </c>
      <c r="G515" s="651" t="s">
        <v>3693</v>
      </c>
      <c r="H515" s="651" t="s">
        <v>3694</v>
      </c>
      <c r="I515" s="653">
        <v>1664.4</v>
      </c>
      <c r="J515" s="653">
        <v>2</v>
      </c>
      <c r="K515" s="654">
        <v>3328.8</v>
      </c>
    </row>
    <row r="516" spans="1:11" ht="14.4" customHeight="1" x14ac:dyDescent="0.3">
      <c r="A516" s="649" t="s">
        <v>575</v>
      </c>
      <c r="B516" s="650" t="s">
        <v>576</v>
      </c>
      <c r="C516" s="651" t="s">
        <v>593</v>
      </c>
      <c r="D516" s="652" t="s">
        <v>4836</v>
      </c>
      <c r="E516" s="651" t="s">
        <v>4837</v>
      </c>
      <c r="F516" s="652" t="s">
        <v>4838</v>
      </c>
      <c r="G516" s="651" t="s">
        <v>3695</v>
      </c>
      <c r="H516" s="651" t="s">
        <v>3696</v>
      </c>
      <c r="I516" s="653">
        <v>9660</v>
      </c>
      <c r="J516" s="653">
        <v>1</v>
      </c>
      <c r="K516" s="654">
        <v>9660</v>
      </c>
    </row>
    <row r="517" spans="1:11" ht="14.4" customHeight="1" x14ac:dyDescent="0.3">
      <c r="A517" s="649" t="s">
        <v>575</v>
      </c>
      <c r="B517" s="650" t="s">
        <v>576</v>
      </c>
      <c r="C517" s="651" t="s">
        <v>593</v>
      </c>
      <c r="D517" s="652" t="s">
        <v>4836</v>
      </c>
      <c r="E517" s="651" t="s">
        <v>4837</v>
      </c>
      <c r="F517" s="652" t="s">
        <v>4838</v>
      </c>
      <c r="G517" s="651" t="s">
        <v>3697</v>
      </c>
      <c r="H517" s="651" t="s">
        <v>3698</v>
      </c>
      <c r="I517" s="653">
        <v>1839.09</v>
      </c>
      <c r="J517" s="653">
        <v>2</v>
      </c>
      <c r="K517" s="654">
        <v>3678.18</v>
      </c>
    </row>
    <row r="518" spans="1:11" ht="14.4" customHeight="1" x14ac:dyDescent="0.3">
      <c r="A518" s="649" t="s">
        <v>575</v>
      </c>
      <c r="B518" s="650" t="s">
        <v>576</v>
      </c>
      <c r="C518" s="651" t="s">
        <v>593</v>
      </c>
      <c r="D518" s="652" t="s">
        <v>4836</v>
      </c>
      <c r="E518" s="651" t="s">
        <v>4837</v>
      </c>
      <c r="F518" s="652" t="s">
        <v>4838</v>
      </c>
      <c r="G518" s="651" t="s">
        <v>3699</v>
      </c>
      <c r="H518" s="651" t="s">
        <v>3700</v>
      </c>
      <c r="I518" s="653">
        <v>1856.1</v>
      </c>
      <c r="J518" s="653">
        <v>2</v>
      </c>
      <c r="K518" s="654">
        <v>3712.2</v>
      </c>
    </row>
    <row r="519" spans="1:11" ht="14.4" customHeight="1" x14ac:dyDescent="0.3">
      <c r="A519" s="649" t="s">
        <v>575</v>
      </c>
      <c r="B519" s="650" t="s">
        <v>576</v>
      </c>
      <c r="C519" s="651" t="s">
        <v>593</v>
      </c>
      <c r="D519" s="652" t="s">
        <v>4836</v>
      </c>
      <c r="E519" s="651" t="s">
        <v>4837</v>
      </c>
      <c r="F519" s="652" t="s">
        <v>4838</v>
      </c>
      <c r="G519" s="651" t="s">
        <v>3701</v>
      </c>
      <c r="H519" s="651" t="s">
        <v>3702</v>
      </c>
      <c r="I519" s="653">
        <v>1856.1</v>
      </c>
      <c r="J519" s="653">
        <v>3</v>
      </c>
      <c r="K519" s="654">
        <v>5568.2999999999993</v>
      </c>
    </row>
    <row r="520" spans="1:11" ht="14.4" customHeight="1" x14ac:dyDescent="0.3">
      <c r="A520" s="649" t="s">
        <v>575</v>
      </c>
      <c r="B520" s="650" t="s">
        <v>576</v>
      </c>
      <c r="C520" s="651" t="s">
        <v>593</v>
      </c>
      <c r="D520" s="652" t="s">
        <v>4836</v>
      </c>
      <c r="E520" s="651" t="s">
        <v>4837</v>
      </c>
      <c r="F520" s="652" t="s">
        <v>4838</v>
      </c>
      <c r="G520" s="651" t="s">
        <v>3703</v>
      </c>
      <c r="H520" s="651" t="s">
        <v>3704</v>
      </c>
      <c r="I520" s="653">
        <v>1033.98</v>
      </c>
      <c r="J520" s="653">
        <v>3</v>
      </c>
      <c r="K520" s="654">
        <v>3101.94</v>
      </c>
    </row>
    <row r="521" spans="1:11" ht="14.4" customHeight="1" x14ac:dyDescent="0.3">
      <c r="A521" s="649" t="s">
        <v>575</v>
      </c>
      <c r="B521" s="650" t="s">
        <v>576</v>
      </c>
      <c r="C521" s="651" t="s">
        <v>593</v>
      </c>
      <c r="D521" s="652" t="s">
        <v>4836</v>
      </c>
      <c r="E521" s="651" t="s">
        <v>4837</v>
      </c>
      <c r="F521" s="652" t="s">
        <v>4838</v>
      </c>
      <c r="G521" s="651" t="s">
        <v>3705</v>
      </c>
      <c r="H521" s="651" t="s">
        <v>3706</v>
      </c>
      <c r="I521" s="653">
        <v>2645</v>
      </c>
      <c r="J521" s="653">
        <v>1</v>
      </c>
      <c r="K521" s="654">
        <v>2645</v>
      </c>
    </row>
    <row r="522" spans="1:11" ht="14.4" customHeight="1" x14ac:dyDescent="0.3">
      <c r="A522" s="649" t="s">
        <v>575</v>
      </c>
      <c r="B522" s="650" t="s">
        <v>576</v>
      </c>
      <c r="C522" s="651" t="s">
        <v>593</v>
      </c>
      <c r="D522" s="652" t="s">
        <v>4836</v>
      </c>
      <c r="E522" s="651" t="s">
        <v>4837</v>
      </c>
      <c r="F522" s="652" t="s">
        <v>4838</v>
      </c>
      <c r="G522" s="651" t="s">
        <v>3707</v>
      </c>
      <c r="H522" s="651" t="s">
        <v>3708</v>
      </c>
      <c r="I522" s="653">
        <v>329.46249999999998</v>
      </c>
      <c r="J522" s="653">
        <v>4</v>
      </c>
      <c r="K522" s="654">
        <v>1317.85</v>
      </c>
    </row>
    <row r="523" spans="1:11" ht="14.4" customHeight="1" x14ac:dyDescent="0.3">
      <c r="A523" s="649" t="s">
        <v>575</v>
      </c>
      <c r="B523" s="650" t="s">
        <v>576</v>
      </c>
      <c r="C523" s="651" t="s">
        <v>593</v>
      </c>
      <c r="D523" s="652" t="s">
        <v>4836</v>
      </c>
      <c r="E523" s="651" t="s">
        <v>4837</v>
      </c>
      <c r="F523" s="652" t="s">
        <v>4838</v>
      </c>
      <c r="G523" s="651" t="s">
        <v>3709</v>
      </c>
      <c r="H523" s="651" t="s">
        <v>3710</v>
      </c>
      <c r="I523" s="653">
        <v>329.47125</v>
      </c>
      <c r="J523" s="653">
        <v>10</v>
      </c>
      <c r="K523" s="654">
        <v>3294.72</v>
      </c>
    </row>
    <row r="524" spans="1:11" ht="14.4" customHeight="1" x14ac:dyDescent="0.3">
      <c r="A524" s="649" t="s">
        <v>575</v>
      </c>
      <c r="B524" s="650" t="s">
        <v>576</v>
      </c>
      <c r="C524" s="651" t="s">
        <v>593</v>
      </c>
      <c r="D524" s="652" t="s">
        <v>4836</v>
      </c>
      <c r="E524" s="651" t="s">
        <v>4837</v>
      </c>
      <c r="F524" s="652" t="s">
        <v>4838</v>
      </c>
      <c r="G524" s="651" t="s">
        <v>3711</v>
      </c>
      <c r="H524" s="651" t="s">
        <v>3712</v>
      </c>
      <c r="I524" s="653">
        <v>1375.4</v>
      </c>
      <c r="J524" s="653">
        <v>3</v>
      </c>
      <c r="K524" s="654">
        <v>4126.2</v>
      </c>
    </row>
    <row r="525" spans="1:11" ht="14.4" customHeight="1" x14ac:dyDescent="0.3">
      <c r="A525" s="649" t="s">
        <v>575</v>
      </c>
      <c r="B525" s="650" t="s">
        <v>576</v>
      </c>
      <c r="C525" s="651" t="s">
        <v>593</v>
      </c>
      <c r="D525" s="652" t="s">
        <v>4836</v>
      </c>
      <c r="E525" s="651" t="s">
        <v>4837</v>
      </c>
      <c r="F525" s="652" t="s">
        <v>4838</v>
      </c>
      <c r="G525" s="651" t="s">
        <v>3713</v>
      </c>
      <c r="H525" s="651" t="s">
        <v>3714</v>
      </c>
      <c r="I525" s="653">
        <v>901.74</v>
      </c>
      <c r="J525" s="653">
        <v>7</v>
      </c>
      <c r="K525" s="654">
        <v>6312.15</v>
      </c>
    </row>
    <row r="526" spans="1:11" ht="14.4" customHeight="1" x14ac:dyDescent="0.3">
      <c r="A526" s="649" t="s">
        <v>575</v>
      </c>
      <c r="B526" s="650" t="s">
        <v>576</v>
      </c>
      <c r="C526" s="651" t="s">
        <v>593</v>
      </c>
      <c r="D526" s="652" t="s">
        <v>4836</v>
      </c>
      <c r="E526" s="651" t="s">
        <v>4837</v>
      </c>
      <c r="F526" s="652" t="s">
        <v>4838</v>
      </c>
      <c r="G526" s="651" t="s">
        <v>3715</v>
      </c>
      <c r="H526" s="651" t="s">
        <v>3716</v>
      </c>
      <c r="I526" s="653">
        <v>901.74</v>
      </c>
      <c r="J526" s="653">
        <v>1</v>
      </c>
      <c r="K526" s="654">
        <v>901.74</v>
      </c>
    </row>
    <row r="527" spans="1:11" ht="14.4" customHeight="1" x14ac:dyDescent="0.3">
      <c r="A527" s="649" t="s">
        <v>575</v>
      </c>
      <c r="B527" s="650" t="s">
        <v>576</v>
      </c>
      <c r="C527" s="651" t="s">
        <v>593</v>
      </c>
      <c r="D527" s="652" t="s">
        <v>4836</v>
      </c>
      <c r="E527" s="651" t="s">
        <v>4837</v>
      </c>
      <c r="F527" s="652" t="s">
        <v>4838</v>
      </c>
      <c r="G527" s="651" t="s">
        <v>3717</v>
      </c>
      <c r="H527" s="651" t="s">
        <v>3718</v>
      </c>
      <c r="I527" s="653">
        <v>1385.75</v>
      </c>
      <c r="J527" s="653">
        <v>4</v>
      </c>
      <c r="K527" s="654">
        <v>5543</v>
      </c>
    </row>
    <row r="528" spans="1:11" ht="14.4" customHeight="1" x14ac:dyDescent="0.3">
      <c r="A528" s="649" t="s">
        <v>575</v>
      </c>
      <c r="B528" s="650" t="s">
        <v>576</v>
      </c>
      <c r="C528" s="651" t="s">
        <v>593</v>
      </c>
      <c r="D528" s="652" t="s">
        <v>4836</v>
      </c>
      <c r="E528" s="651" t="s">
        <v>4837</v>
      </c>
      <c r="F528" s="652" t="s">
        <v>4838</v>
      </c>
      <c r="G528" s="651" t="s">
        <v>3719</v>
      </c>
      <c r="H528" s="651" t="s">
        <v>3720</v>
      </c>
      <c r="I528" s="653">
        <v>1385.75</v>
      </c>
      <c r="J528" s="653">
        <v>2</v>
      </c>
      <c r="K528" s="654">
        <v>2771.5</v>
      </c>
    </row>
    <row r="529" spans="1:11" ht="14.4" customHeight="1" x14ac:dyDescent="0.3">
      <c r="A529" s="649" t="s">
        <v>575</v>
      </c>
      <c r="B529" s="650" t="s">
        <v>576</v>
      </c>
      <c r="C529" s="651" t="s">
        <v>593</v>
      </c>
      <c r="D529" s="652" t="s">
        <v>4836</v>
      </c>
      <c r="E529" s="651" t="s">
        <v>4837</v>
      </c>
      <c r="F529" s="652" t="s">
        <v>4838</v>
      </c>
      <c r="G529" s="651" t="s">
        <v>3721</v>
      </c>
      <c r="H529" s="651" t="s">
        <v>3722</v>
      </c>
      <c r="I529" s="653">
        <v>466.26</v>
      </c>
      <c r="J529" s="653">
        <v>1</v>
      </c>
      <c r="K529" s="654">
        <v>466.26</v>
      </c>
    </row>
    <row r="530" spans="1:11" ht="14.4" customHeight="1" x14ac:dyDescent="0.3">
      <c r="A530" s="649" t="s">
        <v>575</v>
      </c>
      <c r="B530" s="650" t="s">
        <v>576</v>
      </c>
      <c r="C530" s="651" t="s">
        <v>593</v>
      </c>
      <c r="D530" s="652" t="s">
        <v>4836</v>
      </c>
      <c r="E530" s="651" t="s">
        <v>4837</v>
      </c>
      <c r="F530" s="652" t="s">
        <v>4838</v>
      </c>
      <c r="G530" s="651" t="s">
        <v>3723</v>
      </c>
      <c r="H530" s="651" t="s">
        <v>3724</v>
      </c>
      <c r="I530" s="653">
        <v>4435.75</v>
      </c>
      <c r="J530" s="653">
        <v>2</v>
      </c>
      <c r="K530" s="654">
        <v>8871.5</v>
      </c>
    </row>
    <row r="531" spans="1:11" ht="14.4" customHeight="1" x14ac:dyDescent="0.3">
      <c r="A531" s="649" t="s">
        <v>575</v>
      </c>
      <c r="B531" s="650" t="s">
        <v>576</v>
      </c>
      <c r="C531" s="651" t="s">
        <v>593</v>
      </c>
      <c r="D531" s="652" t="s">
        <v>4836</v>
      </c>
      <c r="E531" s="651" t="s">
        <v>4837</v>
      </c>
      <c r="F531" s="652" t="s">
        <v>4838</v>
      </c>
      <c r="G531" s="651" t="s">
        <v>3725</v>
      </c>
      <c r="H531" s="651" t="s">
        <v>3726</v>
      </c>
      <c r="I531" s="653">
        <v>123.12</v>
      </c>
      <c r="J531" s="653">
        <v>5</v>
      </c>
      <c r="K531" s="654">
        <v>615.6</v>
      </c>
    </row>
    <row r="532" spans="1:11" ht="14.4" customHeight="1" x14ac:dyDescent="0.3">
      <c r="A532" s="649" t="s">
        <v>575</v>
      </c>
      <c r="B532" s="650" t="s">
        <v>576</v>
      </c>
      <c r="C532" s="651" t="s">
        <v>593</v>
      </c>
      <c r="D532" s="652" t="s">
        <v>4836</v>
      </c>
      <c r="E532" s="651" t="s">
        <v>4837</v>
      </c>
      <c r="F532" s="652" t="s">
        <v>4838</v>
      </c>
      <c r="G532" s="651" t="s">
        <v>3727</v>
      </c>
      <c r="H532" s="651" t="s">
        <v>3728</v>
      </c>
      <c r="I532" s="653">
        <v>1725</v>
      </c>
      <c r="J532" s="653">
        <v>5</v>
      </c>
      <c r="K532" s="654">
        <v>8625</v>
      </c>
    </row>
    <row r="533" spans="1:11" ht="14.4" customHeight="1" x14ac:dyDescent="0.3">
      <c r="A533" s="649" t="s">
        <v>575</v>
      </c>
      <c r="B533" s="650" t="s">
        <v>576</v>
      </c>
      <c r="C533" s="651" t="s">
        <v>593</v>
      </c>
      <c r="D533" s="652" t="s">
        <v>4836</v>
      </c>
      <c r="E533" s="651" t="s">
        <v>4837</v>
      </c>
      <c r="F533" s="652" t="s">
        <v>4838</v>
      </c>
      <c r="G533" s="651" t="s">
        <v>3729</v>
      </c>
      <c r="H533" s="651" t="s">
        <v>3730</v>
      </c>
      <c r="I533" s="653">
        <v>1033.982</v>
      </c>
      <c r="J533" s="653">
        <v>8</v>
      </c>
      <c r="K533" s="654">
        <v>8271.85</v>
      </c>
    </row>
    <row r="534" spans="1:11" ht="14.4" customHeight="1" x14ac:dyDescent="0.3">
      <c r="A534" s="649" t="s">
        <v>575</v>
      </c>
      <c r="B534" s="650" t="s">
        <v>576</v>
      </c>
      <c r="C534" s="651" t="s">
        <v>593</v>
      </c>
      <c r="D534" s="652" t="s">
        <v>4836</v>
      </c>
      <c r="E534" s="651" t="s">
        <v>4837</v>
      </c>
      <c r="F534" s="652" t="s">
        <v>4838</v>
      </c>
      <c r="G534" s="651" t="s">
        <v>3731</v>
      </c>
      <c r="H534" s="651" t="s">
        <v>3732</v>
      </c>
      <c r="I534" s="653">
        <v>471.95499999999998</v>
      </c>
      <c r="J534" s="653">
        <v>5</v>
      </c>
      <c r="K534" s="654">
        <v>2359.79</v>
      </c>
    </row>
    <row r="535" spans="1:11" ht="14.4" customHeight="1" x14ac:dyDescent="0.3">
      <c r="A535" s="649" t="s">
        <v>575</v>
      </c>
      <c r="B535" s="650" t="s">
        <v>576</v>
      </c>
      <c r="C535" s="651" t="s">
        <v>593</v>
      </c>
      <c r="D535" s="652" t="s">
        <v>4836</v>
      </c>
      <c r="E535" s="651" t="s">
        <v>4837</v>
      </c>
      <c r="F535" s="652" t="s">
        <v>4838</v>
      </c>
      <c r="G535" s="651" t="s">
        <v>3733</v>
      </c>
      <c r="H535" s="651" t="s">
        <v>3734</v>
      </c>
      <c r="I535" s="653">
        <v>1385.75</v>
      </c>
      <c r="J535" s="653">
        <v>1</v>
      </c>
      <c r="K535" s="654">
        <v>1385.75</v>
      </c>
    </row>
    <row r="536" spans="1:11" ht="14.4" customHeight="1" x14ac:dyDescent="0.3">
      <c r="A536" s="649" t="s">
        <v>575</v>
      </c>
      <c r="B536" s="650" t="s">
        <v>576</v>
      </c>
      <c r="C536" s="651" t="s">
        <v>593</v>
      </c>
      <c r="D536" s="652" t="s">
        <v>4836</v>
      </c>
      <c r="E536" s="651" t="s">
        <v>4837</v>
      </c>
      <c r="F536" s="652" t="s">
        <v>4838</v>
      </c>
      <c r="G536" s="651" t="s">
        <v>3735</v>
      </c>
      <c r="H536" s="651" t="s">
        <v>3736</v>
      </c>
      <c r="I536" s="653">
        <v>1000.5</v>
      </c>
      <c r="J536" s="653">
        <v>3</v>
      </c>
      <c r="K536" s="654">
        <v>3001.5</v>
      </c>
    </row>
    <row r="537" spans="1:11" ht="14.4" customHeight="1" x14ac:dyDescent="0.3">
      <c r="A537" s="649" t="s">
        <v>575</v>
      </c>
      <c r="B537" s="650" t="s">
        <v>576</v>
      </c>
      <c r="C537" s="651" t="s">
        <v>593</v>
      </c>
      <c r="D537" s="652" t="s">
        <v>4836</v>
      </c>
      <c r="E537" s="651" t="s">
        <v>4837</v>
      </c>
      <c r="F537" s="652" t="s">
        <v>4838</v>
      </c>
      <c r="G537" s="651" t="s">
        <v>3737</v>
      </c>
      <c r="H537" s="651" t="s">
        <v>3738</v>
      </c>
      <c r="I537" s="653">
        <v>329.46545454545458</v>
      </c>
      <c r="J537" s="653">
        <v>15</v>
      </c>
      <c r="K537" s="654">
        <v>4941.97</v>
      </c>
    </row>
    <row r="538" spans="1:11" ht="14.4" customHeight="1" x14ac:dyDescent="0.3">
      <c r="A538" s="649" t="s">
        <v>575</v>
      </c>
      <c r="B538" s="650" t="s">
        <v>576</v>
      </c>
      <c r="C538" s="651" t="s">
        <v>593</v>
      </c>
      <c r="D538" s="652" t="s">
        <v>4836</v>
      </c>
      <c r="E538" s="651" t="s">
        <v>4837</v>
      </c>
      <c r="F538" s="652" t="s">
        <v>4838</v>
      </c>
      <c r="G538" s="651" t="s">
        <v>3739</v>
      </c>
      <c r="H538" s="651" t="s">
        <v>3740</v>
      </c>
      <c r="I538" s="653">
        <v>329.4688888888889</v>
      </c>
      <c r="J538" s="653">
        <v>13</v>
      </c>
      <c r="K538" s="654">
        <v>4283.1000000000004</v>
      </c>
    </row>
    <row r="539" spans="1:11" ht="14.4" customHeight="1" x14ac:dyDescent="0.3">
      <c r="A539" s="649" t="s">
        <v>575</v>
      </c>
      <c r="B539" s="650" t="s">
        <v>576</v>
      </c>
      <c r="C539" s="651" t="s">
        <v>593</v>
      </c>
      <c r="D539" s="652" t="s">
        <v>4836</v>
      </c>
      <c r="E539" s="651" t="s">
        <v>4837</v>
      </c>
      <c r="F539" s="652" t="s">
        <v>4838</v>
      </c>
      <c r="G539" s="651" t="s">
        <v>3741</v>
      </c>
      <c r="H539" s="651" t="s">
        <v>3742</v>
      </c>
      <c r="I539" s="653">
        <v>433.21000000000004</v>
      </c>
      <c r="J539" s="653">
        <v>10</v>
      </c>
      <c r="K539" s="654">
        <v>4332.08</v>
      </c>
    </row>
    <row r="540" spans="1:11" ht="14.4" customHeight="1" x14ac:dyDescent="0.3">
      <c r="A540" s="649" t="s">
        <v>575</v>
      </c>
      <c r="B540" s="650" t="s">
        <v>576</v>
      </c>
      <c r="C540" s="651" t="s">
        <v>593</v>
      </c>
      <c r="D540" s="652" t="s">
        <v>4836</v>
      </c>
      <c r="E540" s="651" t="s">
        <v>4837</v>
      </c>
      <c r="F540" s="652" t="s">
        <v>4838</v>
      </c>
      <c r="G540" s="651" t="s">
        <v>3743</v>
      </c>
      <c r="H540" s="651" t="s">
        <v>3744</v>
      </c>
      <c r="I540" s="653">
        <v>88.13</v>
      </c>
      <c r="J540" s="653">
        <v>10</v>
      </c>
      <c r="K540" s="654">
        <v>881.3</v>
      </c>
    </row>
    <row r="541" spans="1:11" ht="14.4" customHeight="1" x14ac:dyDescent="0.3">
      <c r="A541" s="649" t="s">
        <v>575</v>
      </c>
      <c r="B541" s="650" t="s">
        <v>576</v>
      </c>
      <c r="C541" s="651" t="s">
        <v>593</v>
      </c>
      <c r="D541" s="652" t="s">
        <v>4836</v>
      </c>
      <c r="E541" s="651" t="s">
        <v>4837</v>
      </c>
      <c r="F541" s="652" t="s">
        <v>4838</v>
      </c>
      <c r="G541" s="651" t="s">
        <v>3745</v>
      </c>
      <c r="H541" s="651" t="s">
        <v>3746</v>
      </c>
      <c r="I541" s="653">
        <v>901.74750000000006</v>
      </c>
      <c r="J541" s="653">
        <v>4</v>
      </c>
      <c r="K541" s="654">
        <v>3606.9900000000002</v>
      </c>
    </row>
    <row r="542" spans="1:11" ht="14.4" customHeight="1" x14ac:dyDescent="0.3">
      <c r="A542" s="649" t="s">
        <v>575</v>
      </c>
      <c r="B542" s="650" t="s">
        <v>576</v>
      </c>
      <c r="C542" s="651" t="s">
        <v>593</v>
      </c>
      <c r="D542" s="652" t="s">
        <v>4836</v>
      </c>
      <c r="E542" s="651" t="s">
        <v>4837</v>
      </c>
      <c r="F542" s="652" t="s">
        <v>4838</v>
      </c>
      <c r="G542" s="651" t="s">
        <v>3747</v>
      </c>
      <c r="H542" s="651" t="s">
        <v>3748</v>
      </c>
      <c r="I542" s="653">
        <v>4452.8</v>
      </c>
      <c r="J542" s="653">
        <v>4</v>
      </c>
      <c r="K542" s="654">
        <v>17811.2</v>
      </c>
    </row>
    <row r="543" spans="1:11" ht="14.4" customHeight="1" x14ac:dyDescent="0.3">
      <c r="A543" s="649" t="s">
        <v>575</v>
      </c>
      <c r="B543" s="650" t="s">
        <v>576</v>
      </c>
      <c r="C543" s="651" t="s">
        <v>593</v>
      </c>
      <c r="D543" s="652" t="s">
        <v>4836</v>
      </c>
      <c r="E543" s="651" t="s">
        <v>4837</v>
      </c>
      <c r="F543" s="652" t="s">
        <v>4838</v>
      </c>
      <c r="G543" s="651" t="s">
        <v>3749</v>
      </c>
      <c r="H543" s="651" t="s">
        <v>3750</v>
      </c>
      <c r="I543" s="653">
        <v>506</v>
      </c>
      <c r="J543" s="653">
        <v>6</v>
      </c>
      <c r="K543" s="654">
        <v>3036</v>
      </c>
    </row>
    <row r="544" spans="1:11" ht="14.4" customHeight="1" x14ac:dyDescent="0.3">
      <c r="A544" s="649" t="s">
        <v>575</v>
      </c>
      <c r="B544" s="650" t="s">
        <v>576</v>
      </c>
      <c r="C544" s="651" t="s">
        <v>593</v>
      </c>
      <c r="D544" s="652" t="s">
        <v>4836</v>
      </c>
      <c r="E544" s="651" t="s">
        <v>4837</v>
      </c>
      <c r="F544" s="652" t="s">
        <v>4838</v>
      </c>
      <c r="G544" s="651" t="s">
        <v>3751</v>
      </c>
      <c r="H544" s="651" t="s">
        <v>3752</v>
      </c>
      <c r="I544" s="653">
        <v>527.84500000000003</v>
      </c>
      <c r="J544" s="653">
        <v>12</v>
      </c>
      <c r="K544" s="654">
        <v>6334.1</v>
      </c>
    </row>
    <row r="545" spans="1:11" ht="14.4" customHeight="1" x14ac:dyDescent="0.3">
      <c r="A545" s="649" t="s">
        <v>575</v>
      </c>
      <c r="B545" s="650" t="s">
        <v>576</v>
      </c>
      <c r="C545" s="651" t="s">
        <v>593</v>
      </c>
      <c r="D545" s="652" t="s">
        <v>4836</v>
      </c>
      <c r="E545" s="651" t="s">
        <v>4837</v>
      </c>
      <c r="F545" s="652" t="s">
        <v>4838</v>
      </c>
      <c r="G545" s="651" t="s">
        <v>3753</v>
      </c>
      <c r="H545" s="651" t="s">
        <v>3754</v>
      </c>
      <c r="I545" s="653">
        <v>527.85</v>
      </c>
      <c r="J545" s="653">
        <v>3</v>
      </c>
      <c r="K545" s="654">
        <v>1583.55</v>
      </c>
    </row>
    <row r="546" spans="1:11" ht="14.4" customHeight="1" x14ac:dyDescent="0.3">
      <c r="A546" s="649" t="s">
        <v>575</v>
      </c>
      <c r="B546" s="650" t="s">
        <v>576</v>
      </c>
      <c r="C546" s="651" t="s">
        <v>593</v>
      </c>
      <c r="D546" s="652" t="s">
        <v>4836</v>
      </c>
      <c r="E546" s="651" t="s">
        <v>4837</v>
      </c>
      <c r="F546" s="652" t="s">
        <v>4838</v>
      </c>
      <c r="G546" s="651" t="s">
        <v>3755</v>
      </c>
      <c r="H546" s="651" t="s">
        <v>3756</v>
      </c>
      <c r="I546" s="653">
        <v>527.80499999999995</v>
      </c>
      <c r="J546" s="653">
        <v>6</v>
      </c>
      <c r="K546" s="654">
        <v>3166.5499999999997</v>
      </c>
    </row>
    <row r="547" spans="1:11" ht="14.4" customHeight="1" x14ac:dyDescent="0.3">
      <c r="A547" s="649" t="s">
        <v>575</v>
      </c>
      <c r="B547" s="650" t="s">
        <v>576</v>
      </c>
      <c r="C547" s="651" t="s">
        <v>593</v>
      </c>
      <c r="D547" s="652" t="s">
        <v>4836</v>
      </c>
      <c r="E547" s="651" t="s">
        <v>4837</v>
      </c>
      <c r="F547" s="652" t="s">
        <v>4838</v>
      </c>
      <c r="G547" s="651" t="s">
        <v>3757</v>
      </c>
      <c r="H547" s="651" t="s">
        <v>3758</v>
      </c>
      <c r="I547" s="653">
        <v>1179.9159999999999</v>
      </c>
      <c r="J547" s="653">
        <v>9</v>
      </c>
      <c r="K547" s="654">
        <v>10619.18</v>
      </c>
    </row>
    <row r="548" spans="1:11" ht="14.4" customHeight="1" x14ac:dyDescent="0.3">
      <c r="A548" s="649" t="s">
        <v>575</v>
      </c>
      <c r="B548" s="650" t="s">
        <v>576</v>
      </c>
      <c r="C548" s="651" t="s">
        <v>593</v>
      </c>
      <c r="D548" s="652" t="s">
        <v>4836</v>
      </c>
      <c r="E548" s="651" t="s">
        <v>4837</v>
      </c>
      <c r="F548" s="652" t="s">
        <v>4838</v>
      </c>
      <c r="G548" s="651" t="s">
        <v>3759</v>
      </c>
      <c r="H548" s="651" t="s">
        <v>3760</v>
      </c>
      <c r="I548" s="653">
        <v>527.85</v>
      </c>
      <c r="J548" s="653">
        <v>9</v>
      </c>
      <c r="K548" s="654">
        <v>4750.6499999999996</v>
      </c>
    </row>
    <row r="549" spans="1:11" ht="14.4" customHeight="1" x14ac:dyDescent="0.3">
      <c r="A549" s="649" t="s">
        <v>575</v>
      </c>
      <c r="B549" s="650" t="s">
        <v>576</v>
      </c>
      <c r="C549" s="651" t="s">
        <v>593</v>
      </c>
      <c r="D549" s="652" t="s">
        <v>4836</v>
      </c>
      <c r="E549" s="651" t="s">
        <v>4837</v>
      </c>
      <c r="F549" s="652" t="s">
        <v>4838</v>
      </c>
      <c r="G549" s="651" t="s">
        <v>3761</v>
      </c>
      <c r="H549" s="651" t="s">
        <v>3762</v>
      </c>
      <c r="I549" s="653">
        <v>8717</v>
      </c>
      <c r="J549" s="653">
        <v>1</v>
      </c>
      <c r="K549" s="654">
        <v>8717</v>
      </c>
    </row>
    <row r="550" spans="1:11" ht="14.4" customHeight="1" x14ac:dyDescent="0.3">
      <c r="A550" s="649" t="s">
        <v>575</v>
      </c>
      <c r="B550" s="650" t="s">
        <v>576</v>
      </c>
      <c r="C550" s="651" t="s">
        <v>593</v>
      </c>
      <c r="D550" s="652" t="s">
        <v>4836</v>
      </c>
      <c r="E550" s="651" t="s">
        <v>4837</v>
      </c>
      <c r="F550" s="652" t="s">
        <v>4838</v>
      </c>
      <c r="G550" s="651" t="s">
        <v>3763</v>
      </c>
      <c r="H550" s="651" t="s">
        <v>3764</v>
      </c>
      <c r="I550" s="653">
        <v>592.85</v>
      </c>
      <c r="J550" s="653">
        <v>5</v>
      </c>
      <c r="K550" s="654">
        <v>2966.8900000000003</v>
      </c>
    </row>
    <row r="551" spans="1:11" ht="14.4" customHeight="1" x14ac:dyDescent="0.3">
      <c r="A551" s="649" t="s">
        <v>575</v>
      </c>
      <c r="B551" s="650" t="s">
        <v>576</v>
      </c>
      <c r="C551" s="651" t="s">
        <v>593</v>
      </c>
      <c r="D551" s="652" t="s">
        <v>4836</v>
      </c>
      <c r="E551" s="651" t="s">
        <v>4837</v>
      </c>
      <c r="F551" s="652" t="s">
        <v>4838</v>
      </c>
      <c r="G551" s="651" t="s">
        <v>3765</v>
      </c>
      <c r="H551" s="651" t="s">
        <v>3766</v>
      </c>
      <c r="I551" s="653">
        <v>592.84333333333336</v>
      </c>
      <c r="J551" s="653">
        <v>6</v>
      </c>
      <c r="K551" s="654">
        <v>3564.9799999999996</v>
      </c>
    </row>
    <row r="552" spans="1:11" ht="14.4" customHeight="1" x14ac:dyDescent="0.3">
      <c r="A552" s="649" t="s">
        <v>575</v>
      </c>
      <c r="B552" s="650" t="s">
        <v>576</v>
      </c>
      <c r="C552" s="651" t="s">
        <v>593</v>
      </c>
      <c r="D552" s="652" t="s">
        <v>4836</v>
      </c>
      <c r="E552" s="651" t="s">
        <v>4837</v>
      </c>
      <c r="F552" s="652" t="s">
        <v>4838</v>
      </c>
      <c r="G552" s="651" t="s">
        <v>3767</v>
      </c>
      <c r="H552" s="651" t="s">
        <v>3768</v>
      </c>
      <c r="I552" s="653">
        <v>589.12</v>
      </c>
      <c r="J552" s="653">
        <v>1</v>
      </c>
      <c r="K552" s="654">
        <v>589.12</v>
      </c>
    </row>
    <row r="553" spans="1:11" ht="14.4" customHeight="1" x14ac:dyDescent="0.3">
      <c r="A553" s="649" t="s">
        <v>575</v>
      </c>
      <c r="B553" s="650" t="s">
        <v>576</v>
      </c>
      <c r="C553" s="651" t="s">
        <v>593</v>
      </c>
      <c r="D553" s="652" t="s">
        <v>4836</v>
      </c>
      <c r="E553" s="651" t="s">
        <v>4837</v>
      </c>
      <c r="F553" s="652" t="s">
        <v>4838</v>
      </c>
      <c r="G553" s="651" t="s">
        <v>3769</v>
      </c>
      <c r="H553" s="651" t="s">
        <v>3770</v>
      </c>
      <c r="I553" s="653">
        <v>597.79500000000007</v>
      </c>
      <c r="J553" s="653">
        <v>3</v>
      </c>
      <c r="K553" s="654">
        <v>1793.04</v>
      </c>
    </row>
    <row r="554" spans="1:11" ht="14.4" customHeight="1" x14ac:dyDescent="0.3">
      <c r="A554" s="649" t="s">
        <v>575</v>
      </c>
      <c r="B554" s="650" t="s">
        <v>576</v>
      </c>
      <c r="C554" s="651" t="s">
        <v>593</v>
      </c>
      <c r="D554" s="652" t="s">
        <v>4836</v>
      </c>
      <c r="E554" s="651" t="s">
        <v>4837</v>
      </c>
      <c r="F554" s="652" t="s">
        <v>4838</v>
      </c>
      <c r="G554" s="651" t="s">
        <v>3771</v>
      </c>
      <c r="H554" s="651" t="s">
        <v>3772</v>
      </c>
      <c r="I554" s="653">
        <v>1697.4575</v>
      </c>
      <c r="J554" s="653">
        <v>4</v>
      </c>
      <c r="K554" s="654">
        <v>6789.83</v>
      </c>
    </row>
    <row r="555" spans="1:11" ht="14.4" customHeight="1" x14ac:dyDescent="0.3">
      <c r="A555" s="649" t="s">
        <v>575</v>
      </c>
      <c r="B555" s="650" t="s">
        <v>576</v>
      </c>
      <c r="C555" s="651" t="s">
        <v>593</v>
      </c>
      <c r="D555" s="652" t="s">
        <v>4836</v>
      </c>
      <c r="E555" s="651" t="s">
        <v>4837</v>
      </c>
      <c r="F555" s="652" t="s">
        <v>4838</v>
      </c>
      <c r="G555" s="651" t="s">
        <v>3773</v>
      </c>
      <c r="H555" s="651" t="s">
        <v>3774</v>
      </c>
      <c r="I555" s="653">
        <v>1847.9385714285715</v>
      </c>
      <c r="J555" s="653">
        <v>19</v>
      </c>
      <c r="K555" s="654">
        <v>35110.83</v>
      </c>
    </row>
    <row r="556" spans="1:11" ht="14.4" customHeight="1" x14ac:dyDescent="0.3">
      <c r="A556" s="649" t="s">
        <v>575</v>
      </c>
      <c r="B556" s="650" t="s">
        <v>576</v>
      </c>
      <c r="C556" s="651" t="s">
        <v>593</v>
      </c>
      <c r="D556" s="652" t="s">
        <v>4836</v>
      </c>
      <c r="E556" s="651" t="s">
        <v>4837</v>
      </c>
      <c r="F556" s="652" t="s">
        <v>4838</v>
      </c>
      <c r="G556" s="651" t="s">
        <v>3775</v>
      </c>
      <c r="H556" s="651" t="s">
        <v>3776</v>
      </c>
      <c r="I556" s="653">
        <v>9397</v>
      </c>
      <c r="J556" s="653">
        <v>1</v>
      </c>
      <c r="K556" s="654">
        <v>9397</v>
      </c>
    </row>
    <row r="557" spans="1:11" ht="14.4" customHeight="1" x14ac:dyDescent="0.3">
      <c r="A557" s="649" t="s">
        <v>575</v>
      </c>
      <c r="B557" s="650" t="s">
        <v>576</v>
      </c>
      <c r="C557" s="651" t="s">
        <v>593</v>
      </c>
      <c r="D557" s="652" t="s">
        <v>4836</v>
      </c>
      <c r="E557" s="651" t="s">
        <v>4837</v>
      </c>
      <c r="F557" s="652" t="s">
        <v>4838</v>
      </c>
      <c r="G557" s="651" t="s">
        <v>3777</v>
      </c>
      <c r="H557" s="651" t="s">
        <v>3778</v>
      </c>
      <c r="I557" s="653">
        <v>1839.0999999999997</v>
      </c>
      <c r="J557" s="653">
        <v>3</v>
      </c>
      <c r="K557" s="654">
        <v>5517.2999999999993</v>
      </c>
    </row>
    <row r="558" spans="1:11" ht="14.4" customHeight="1" x14ac:dyDescent="0.3">
      <c r="A558" s="649" t="s">
        <v>575</v>
      </c>
      <c r="B558" s="650" t="s">
        <v>576</v>
      </c>
      <c r="C558" s="651" t="s">
        <v>593</v>
      </c>
      <c r="D558" s="652" t="s">
        <v>4836</v>
      </c>
      <c r="E558" s="651" t="s">
        <v>4837</v>
      </c>
      <c r="F558" s="652" t="s">
        <v>4838</v>
      </c>
      <c r="G558" s="651" t="s">
        <v>3779</v>
      </c>
      <c r="H558" s="651" t="s">
        <v>3780</v>
      </c>
      <c r="I558" s="653">
        <v>329.46</v>
      </c>
      <c r="J558" s="653">
        <v>6</v>
      </c>
      <c r="K558" s="654">
        <v>1976.77</v>
      </c>
    </row>
    <row r="559" spans="1:11" ht="14.4" customHeight="1" x14ac:dyDescent="0.3">
      <c r="A559" s="649" t="s">
        <v>575</v>
      </c>
      <c r="B559" s="650" t="s">
        <v>576</v>
      </c>
      <c r="C559" s="651" t="s">
        <v>593</v>
      </c>
      <c r="D559" s="652" t="s">
        <v>4836</v>
      </c>
      <c r="E559" s="651" t="s">
        <v>4837</v>
      </c>
      <c r="F559" s="652" t="s">
        <v>4838</v>
      </c>
      <c r="G559" s="651" t="s">
        <v>3781</v>
      </c>
      <c r="H559" s="651" t="s">
        <v>3782</v>
      </c>
      <c r="I559" s="653">
        <v>13804.83</v>
      </c>
      <c r="J559" s="653">
        <v>1</v>
      </c>
      <c r="K559" s="654">
        <v>13804.83</v>
      </c>
    </row>
    <row r="560" spans="1:11" ht="14.4" customHeight="1" x14ac:dyDescent="0.3">
      <c r="A560" s="649" t="s">
        <v>575</v>
      </c>
      <c r="B560" s="650" t="s">
        <v>576</v>
      </c>
      <c r="C560" s="651" t="s">
        <v>593</v>
      </c>
      <c r="D560" s="652" t="s">
        <v>4836</v>
      </c>
      <c r="E560" s="651" t="s">
        <v>4837</v>
      </c>
      <c r="F560" s="652" t="s">
        <v>4838</v>
      </c>
      <c r="G560" s="651" t="s">
        <v>3783</v>
      </c>
      <c r="H560" s="651" t="s">
        <v>3784</v>
      </c>
      <c r="I560" s="653">
        <v>433.20499999999998</v>
      </c>
      <c r="J560" s="653">
        <v>2</v>
      </c>
      <c r="K560" s="654">
        <v>866.41</v>
      </c>
    </row>
    <row r="561" spans="1:11" ht="14.4" customHeight="1" x14ac:dyDescent="0.3">
      <c r="A561" s="649" t="s">
        <v>575</v>
      </c>
      <c r="B561" s="650" t="s">
        <v>576</v>
      </c>
      <c r="C561" s="651" t="s">
        <v>593</v>
      </c>
      <c r="D561" s="652" t="s">
        <v>4836</v>
      </c>
      <c r="E561" s="651" t="s">
        <v>4837</v>
      </c>
      <c r="F561" s="652" t="s">
        <v>4838</v>
      </c>
      <c r="G561" s="651" t="s">
        <v>3785</v>
      </c>
      <c r="H561" s="651" t="s">
        <v>3786</v>
      </c>
      <c r="I561" s="653">
        <v>692.99</v>
      </c>
      <c r="J561" s="653">
        <v>1</v>
      </c>
      <c r="K561" s="654">
        <v>692.99</v>
      </c>
    </row>
    <row r="562" spans="1:11" ht="14.4" customHeight="1" x14ac:dyDescent="0.3">
      <c r="A562" s="649" t="s">
        <v>575</v>
      </c>
      <c r="B562" s="650" t="s">
        <v>576</v>
      </c>
      <c r="C562" s="651" t="s">
        <v>593</v>
      </c>
      <c r="D562" s="652" t="s">
        <v>4836</v>
      </c>
      <c r="E562" s="651" t="s">
        <v>4837</v>
      </c>
      <c r="F562" s="652" t="s">
        <v>4838</v>
      </c>
      <c r="G562" s="651" t="s">
        <v>3787</v>
      </c>
      <c r="H562" s="651" t="s">
        <v>3788</v>
      </c>
      <c r="I562" s="653">
        <v>499.32600000000002</v>
      </c>
      <c r="J562" s="653">
        <v>6</v>
      </c>
      <c r="K562" s="654">
        <v>2995.9500000000003</v>
      </c>
    </row>
    <row r="563" spans="1:11" ht="14.4" customHeight="1" x14ac:dyDescent="0.3">
      <c r="A563" s="649" t="s">
        <v>575</v>
      </c>
      <c r="B563" s="650" t="s">
        <v>576</v>
      </c>
      <c r="C563" s="651" t="s">
        <v>593</v>
      </c>
      <c r="D563" s="652" t="s">
        <v>4836</v>
      </c>
      <c r="E563" s="651" t="s">
        <v>4837</v>
      </c>
      <c r="F563" s="652" t="s">
        <v>4838</v>
      </c>
      <c r="G563" s="651" t="s">
        <v>3789</v>
      </c>
      <c r="H563" s="651" t="s">
        <v>3790</v>
      </c>
      <c r="I563" s="653">
        <v>139.88</v>
      </c>
      <c r="J563" s="653">
        <v>10</v>
      </c>
      <c r="K563" s="654">
        <v>1398.78</v>
      </c>
    </row>
    <row r="564" spans="1:11" ht="14.4" customHeight="1" x14ac:dyDescent="0.3">
      <c r="A564" s="649" t="s">
        <v>575</v>
      </c>
      <c r="B564" s="650" t="s">
        <v>576</v>
      </c>
      <c r="C564" s="651" t="s">
        <v>593</v>
      </c>
      <c r="D564" s="652" t="s">
        <v>4836</v>
      </c>
      <c r="E564" s="651" t="s">
        <v>4837</v>
      </c>
      <c r="F564" s="652" t="s">
        <v>4838</v>
      </c>
      <c r="G564" s="651" t="s">
        <v>3791</v>
      </c>
      <c r="H564" s="651" t="s">
        <v>3792</v>
      </c>
      <c r="I564" s="653">
        <v>680.7</v>
      </c>
      <c r="J564" s="653">
        <v>1</v>
      </c>
      <c r="K564" s="654">
        <v>680.7</v>
      </c>
    </row>
    <row r="565" spans="1:11" ht="14.4" customHeight="1" x14ac:dyDescent="0.3">
      <c r="A565" s="649" t="s">
        <v>575</v>
      </c>
      <c r="B565" s="650" t="s">
        <v>576</v>
      </c>
      <c r="C565" s="651" t="s">
        <v>593</v>
      </c>
      <c r="D565" s="652" t="s">
        <v>4836</v>
      </c>
      <c r="E565" s="651" t="s">
        <v>4837</v>
      </c>
      <c r="F565" s="652" t="s">
        <v>4838</v>
      </c>
      <c r="G565" s="651" t="s">
        <v>3793</v>
      </c>
      <c r="H565" s="651" t="s">
        <v>3794</v>
      </c>
      <c r="I565" s="653">
        <v>329.43500000000006</v>
      </c>
      <c r="J565" s="653">
        <v>4</v>
      </c>
      <c r="K565" s="654">
        <v>1317.7400000000002</v>
      </c>
    </row>
    <row r="566" spans="1:11" ht="14.4" customHeight="1" x14ac:dyDescent="0.3">
      <c r="A566" s="649" t="s">
        <v>575</v>
      </c>
      <c r="B566" s="650" t="s">
        <v>576</v>
      </c>
      <c r="C566" s="651" t="s">
        <v>593</v>
      </c>
      <c r="D566" s="652" t="s">
        <v>4836</v>
      </c>
      <c r="E566" s="651" t="s">
        <v>4837</v>
      </c>
      <c r="F566" s="652" t="s">
        <v>4838</v>
      </c>
      <c r="G566" s="651" t="s">
        <v>3795</v>
      </c>
      <c r="H566" s="651" t="s">
        <v>3796</v>
      </c>
      <c r="I566" s="653">
        <v>433.19499999999999</v>
      </c>
      <c r="J566" s="653">
        <v>3</v>
      </c>
      <c r="K566" s="654">
        <v>1299.5999999999999</v>
      </c>
    </row>
    <row r="567" spans="1:11" ht="14.4" customHeight="1" x14ac:dyDescent="0.3">
      <c r="A567" s="649" t="s">
        <v>575</v>
      </c>
      <c r="B567" s="650" t="s">
        <v>576</v>
      </c>
      <c r="C567" s="651" t="s">
        <v>593</v>
      </c>
      <c r="D567" s="652" t="s">
        <v>4836</v>
      </c>
      <c r="E567" s="651" t="s">
        <v>4837</v>
      </c>
      <c r="F567" s="652" t="s">
        <v>4838</v>
      </c>
      <c r="G567" s="651" t="s">
        <v>3797</v>
      </c>
      <c r="H567" s="651" t="s">
        <v>3798</v>
      </c>
      <c r="I567" s="653">
        <v>3510.28</v>
      </c>
      <c r="J567" s="653">
        <v>2</v>
      </c>
      <c r="K567" s="654">
        <v>7020.56</v>
      </c>
    </row>
    <row r="568" spans="1:11" ht="14.4" customHeight="1" x14ac:dyDescent="0.3">
      <c r="A568" s="649" t="s">
        <v>575</v>
      </c>
      <c r="B568" s="650" t="s">
        <v>576</v>
      </c>
      <c r="C568" s="651" t="s">
        <v>593</v>
      </c>
      <c r="D568" s="652" t="s">
        <v>4836</v>
      </c>
      <c r="E568" s="651" t="s">
        <v>4837</v>
      </c>
      <c r="F568" s="652" t="s">
        <v>4838</v>
      </c>
      <c r="G568" s="651" t="s">
        <v>3799</v>
      </c>
      <c r="H568" s="651" t="s">
        <v>3800</v>
      </c>
      <c r="I568" s="653">
        <v>8766.4500000000007</v>
      </c>
      <c r="J568" s="653">
        <v>1</v>
      </c>
      <c r="K568" s="654">
        <v>8766.4500000000007</v>
      </c>
    </row>
    <row r="569" spans="1:11" ht="14.4" customHeight="1" x14ac:dyDescent="0.3">
      <c r="A569" s="649" t="s">
        <v>575</v>
      </c>
      <c r="B569" s="650" t="s">
        <v>576</v>
      </c>
      <c r="C569" s="651" t="s">
        <v>593</v>
      </c>
      <c r="D569" s="652" t="s">
        <v>4836</v>
      </c>
      <c r="E569" s="651" t="s">
        <v>4837</v>
      </c>
      <c r="F569" s="652" t="s">
        <v>4838</v>
      </c>
      <c r="G569" s="651" t="s">
        <v>3801</v>
      </c>
      <c r="H569" s="651" t="s">
        <v>3802</v>
      </c>
      <c r="I569" s="653">
        <v>680.69333333333327</v>
      </c>
      <c r="J569" s="653">
        <v>3</v>
      </c>
      <c r="K569" s="654">
        <v>2042.08</v>
      </c>
    </row>
    <row r="570" spans="1:11" ht="14.4" customHeight="1" x14ac:dyDescent="0.3">
      <c r="A570" s="649" t="s">
        <v>575</v>
      </c>
      <c r="B570" s="650" t="s">
        <v>576</v>
      </c>
      <c r="C570" s="651" t="s">
        <v>593</v>
      </c>
      <c r="D570" s="652" t="s">
        <v>4836</v>
      </c>
      <c r="E570" s="651" t="s">
        <v>4837</v>
      </c>
      <c r="F570" s="652" t="s">
        <v>4838</v>
      </c>
      <c r="G570" s="651" t="s">
        <v>3803</v>
      </c>
      <c r="H570" s="651" t="s">
        <v>3804</v>
      </c>
      <c r="I570" s="653">
        <v>875.52</v>
      </c>
      <c r="J570" s="653">
        <v>3</v>
      </c>
      <c r="K570" s="654">
        <v>2626.56</v>
      </c>
    </row>
    <row r="571" spans="1:11" ht="14.4" customHeight="1" x14ac:dyDescent="0.3">
      <c r="A571" s="649" t="s">
        <v>575</v>
      </c>
      <c r="B571" s="650" t="s">
        <v>576</v>
      </c>
      <c r="C571" s="651" t="s">
        <v>593</v>
      </c>
      <c r="D571" s="652" t="s">
        <v>4836</v>
      </c>
      <c r="E571" s="651" t="s">
        <v>4837</v>
      </c>
      <c r="F571" s="652" t="s">
        <v>4838</v>
      </c>
      <c r="G571" s="651" t="s">
        <v>3805</v>
      </c>
      <c r="H571" s="651" t="s">
        <v>3806</v>
      </c>
      <c r="I571" s="653">
        <v>229.14799999999997</v>
      </c>
      <c r="J571" s="653">
        <v>11</v>
      </c>
      <c r="K571" s="654">
        <v>2520.6199999999994</v>
      </c>
    </row>
    <row r="572" spans="1:11" ht="14.4" customHeight="1" x14ac:dyDescent="0.3">
      <c r="A572" s="649" t="s">
        <v>575</v>
      </c>
      <c r="B572" s="650" t="s">
        <v>576</v>
      </c>
      <c r="C572" s="651" t="s">
        <v>593</v>
      </c>
      <c r="D572" s="652" t="s">
        <v>4836</v>
      </c>
      <c r="E572" s="651" t="s">
        <v>4837</v>
      </c>
      <c r="F572" s="652" t="s">
        <v>4838</v>
      </c>
      <c r="G572" s="651" t="s">
        <v>3807</v>
      </c>
      <c r="H572" s="651" t="s">
        <v>3808</v>
      </c>
      <c r="I572" s="653">
        <v>803.03500000000008</v>
      </c>
      <c r="J572" s="653">
        <v>2</v>
      </c>
      <c r="K572" s="654">
        <v>1606.0700000000002</v>
      </c>
    </row>
    <row r="573" spans="1:11" ht="14.4" customHeight="1" x14ac:dyDescent="0.3">
      <c r="A573" s="649" t="s">
        <v>575</v>
      </c>
      <c r="B573" s="650" t="s">
        <v>576</v>
      </c>
      <c r="C573" s="651" t="s">
        <v>593</v>
      </c>
      <c r="D573" s="652" t="s">
        <v>4836</v>
      </c>
      <c r="E573" s="651" t="s">
        <v>4837</v>
      </c>
      <c r="F573" s="652" t="s">
        <v>4838</v>
      </c>
      <c r="G573" s="651" t="s">
        <v>3809</v>
      </c>
      <c r="H573" s="651" t="s">
        <v>3810</v>
      </c>
      <c r="I573" s="653">
        <v>499.32</v>
      </c>
      <c r="J573" s="653">
        <v>7</v>
      </c>
      <c r="K573" s="654">
        <v>3495.2400000000002</v>
      </c>
    </row>
    <row r="574" spans="1:11" ht="14.4" customHeight="1" x14ac:dyDescent="0.3">
      <c r="A574" s="649" t="s">
        <v>575</v>
      </c>
      <c r="B574" s="650" t="s">
        <v>576</v>
      </c>
      <c r="C574" s="651" t="s">
        <v>593</v>
      </c>
      <c r="D574" s="652" t="s">
        <v>4836</v>
      </c>
      <c r="E574" s="651" t="s">
        <v>4837</v>
      </c>
      <c r="F574" s="652" t="s">
        <v>4838</v>
      </c>
      <c r="G574" s="651" t="s">
        <v>3811</v>
      </c>
      <c r="H574" s="651" t="s">
        <v>3812</v>
      </c>
      <c r="I574" s="653">
        <v>217.74285714285716</v>
      </c>
      <c r="J574" s="653">
        <v>11</v>
      </c>
      <c r="K574" s="654">
        <v>2395.1800000000003</v>
      </c>
    </row>
    <row r="575" spans="1:11" ht="14.4" customHeight="1" x14ac:dyDescent="0.3">
      <c r="A575" s="649" t="s">
        <v>575</v>
      </c>
      <c r="B575" s="650" t="s">
        <v>576</v>
      </c>
      <c r="C575" s="651" t="s">
        <v>593</v>
      </c>
      <c r="D575" s="652" t="s">
        <v>4836</v>
      </c>
      <c r="E575" s="651" t="s">
        <v>4837</v>
      </c>
      <c r="F575" s="652" t="s">
        <v>4838</v>
      </c>
      <c r="G575" s="651" t="s">
        <v>3813</v>
      </c>
      <c r="H575" s="651" t="s">
        <v>3814</v>
      </c>
      <c r="I575" s="653">
        <v>1029.44</v>
      </c>
      <c r="J575" s="653">
        <v>3</v>
      </c>
      <c r="K575" s="654">
        <v>3088.3100000000004</v>
      </c>
    </row>
    <row r="576" spans="1:11" ht="14.4" customHeight="1" x14ac:dyDescent="0.3">
      <c r="A576" s="649" t="s">
        <v>575</v>
      </c>
      <c r="B576" s="650" t="s">
        <v>576</v>
      </c>
      <c r="C576" s="651" t="s">
        <v>593</v>
      </c>
      <c r="D576" s="652" t="s">
        <v>4836</v>
      </c>
      <c r="E576" s="651" t="s">
        <v>4837</v>
      </c>
      <c r="F576" s="652" t="s">
        <v>4838</v>
      </c>
      <c r="G576" s="651" t="s">
        <v>3815</v>
      </c>
      <c r="H576" s="651" t="s">
        <v>3816</v>
      </c>
      <c r="I576" s="653">
        <v>597.42999999999995</v>
      </c>
      <c r="J576" s="653">
        <v>1</v>
      </c>
      <c r="K576" s="654">
        <v>597.42999999999995</v>
      </c>
    </row>
    <row r="577" spans="1:11" ht="14.4" customHeight="1" x14ac:dyDescent="0.3">
      <c r="A577" s="649" t="s">
        <v>575</v>
      </c>
      <c r="B577" s="650" t="s">
        <v>576</v>
      </c>
      <c r="C577" s="651" t="s">
        <v>593</v>
      </c>
      <c r="D577" s="652" t="s">
        <v>4836</v>
      </c>
      <c r="E577" s="651" t="s">
        <v>4837</v>
      </c>
      <c r="F577" s="652" t="s">
        <v>4838</v>
      </c>
      <c r="G577" s="651" t="s">
        <v>3817</v>
      </c>
      <c r="H577" s="651" t="s">
        <v>3818</v>
      </c>
      <c r="I577" s="653">
        <v>633.29999999999995</v>
      </c>
      <c r="J577" s="653">
        <v>2</v>
      </c>
      <c r="K577" s="654">
        <v>1266.6099999999999</v>
      </c>
    </row>
    <row r="578" spans="1:11" ht="14.4" customHeight="1" x14ac:dyDescent="0.3">
      <c r="A578" s="649" t="s">
        <v>575</v>
      </c>
      <c r="B578" s="650" t="s">
        <v>576</v>
      </c>
      <c r="C578" s="651" t="s">
        <v>593</v>
      </c>
      <c r="D578" s="652" t="s">
        <v>4836</v>
      </c>
      <c r="E578" s="651" t="s">
        <v>4837</v>
      </c>
      <c r="F578" s="652" t="s">
        <v>4838</v>
      </c>
      <c r="G578" s="651" t="s">
        <v>3819</v>
      </c>
      <c r="H578" s="651" t="s">
        <v>3820</v>
      </c>
      <c r="I578" s="653">
        <v>1160.3499999999999</v>
      </c>
      <c r="J578" s="653">
        <v>1</v>
      </c>
      <c r="K578" s="654">
        <v>1160.3499999999999</v>
      </c>
    </row>
    <row r="579" spans="1:11" ht="14.4" customHeight="1" x14ac:dyDescent="0.3">
      <c r="A579" s="649" t="s">
        <v>575</v>
      </c>
      <c r="B579" s="650" t="s">
        <v>576</v>
      </c>
      <c r="C579" s="651" t="s">
        <v>593</v>
      </c>
      <c r="D579" s="652" t="s">
        <v>4836</v>
      </c>
      <c r="E579" s="651" t="s">
        <v>4837</v>
      </c>
      <c r="F579" s="652" t="s">
        <v>4838</v>
      </c>
      <c r="G579" s="651" t="s">
        <v>3821</v>
      </c>
      <c r="H579" s="651" t="s">
        <v>3822</v>
      </c>
      <c r="I579" s="653">
        <v>1242</v>
      </c>
      <c r="J579" s="653">
        <v>4</v>
      </c>
      <c r="K579" s="654">
        <v>4968</v>
      </c>
    </row>
    <row r="580" spans="1:11" ht="14.4" customHeight="1" x14ac:dyDescent="0.3">
      <c r="A580" s="649" t="s">
        <v>575</v>
      </c>
      <c r="B580" s="650" t="s">
        <v>576</v>
      </c>
      <c r="C580" s="651" t="s">
        <v>593</v>
      </c>
      <c r="D580" s="652" t="s">
        <v>4836</v>
      </c>
      <c r="E580" s="651" t="s">
        <v>4837</v>
      </c>
      <c r="F580" s="652" t="s">
        <v>4838</v>
      </c>
      <c r="G580" s="651" t="s">
        <v>3823</v>
      </c>
      <c r="H580" s="651" t="s">
        <v>3824</v>
      </c>
      <c r="I580" s="653">
        <v>11384.046666666667</v>
      </c>
      <c r="J580" s="653">
        <v>3</v>
      </c>
      <c r="K580" s="654">
        <v>34152.14</v>
      </c>
    </row>
    <row r="581" spans="1:11" ht="14.4" customHeight="1" x14ac:dyDescent="0.3">
      <c r="A581" s="649" t="s">
        <v>575</v>
      </c>
      <c r="B581" s="650" t="s">
        <v>576</v>
      </c>
      <c r="C581" s="651" t="s">
        <v>593</v>
      </c>
      <c r="D581" s="652" t="s">
        <v>4836</v>
      </c>
      <c r="E581" s="651" t="s">
        <v>4837</v>
      </c>
      <c r="F581" s="652" t="s">
        <v>4838</v>
      </c>
      <c r="G581" s="651" t="s">
        <v>3825</v>
      </c>
      <c r="H581" s="651" t="s">
        <v>3826</v>
      </c>
      <c r="I581" s="653">
        <v>1242</v>
      </c>
      <c r="J581" s="653">
        <v>5</v>
      </c>
      <c r="K581" s="654">
        <v>6210</v>
      </c>
    </row>
    <row r="582" spans="1:11" ht="14.4" customHeight="1" x14ac:dyDescent="0.3">
      <c r="A582" s="649" t="s">
        <v>575</v>
      </c>
      <c r="B582" s="650" t="s">
        <v>576</v>
      </c>
      <c r="C582" s="651" t="s">
        <v>593</v>
      </c>
      <c r="D582" s="652" t="s">
        <v>4836</v>
      </c>
      <c r="E582" s="651" t="s">
        <v>4837</v>
      </c>
      <c r="F582" s="652" t="s">
        <v>4838</v>
      </c>
      <c r="G582" s="651" t="s">
        <v>3827</v>
      </c>
      <c r="H582" s="651" t="s">
        <v>3828</v>
      </c>
      <c r="I582" s="653">
        <v>1029.45</v>
      </c>
      <c r="J582" s="653">
        <v>1</v>
      </c>
      <c r="K582" s="654">
        <v>1029.45</v>
      </c>
    </row>
    <row r="583" spans="1:11" ht="14.4" customHeight="1" x14ac:dyDescent="0.3">
      <c r="A583" s="649" t="s">
        <v>575</v>
      </c>
      <c r="B583" s="650" t="s">
        <v>576</v>
      </c>
      <c r="C583" s="651" t="s">
        <v>593</v>
      </c>
      <c r="D583" s="652" t="s">
        <v>4836</v>
      </c>
      <c r="E583" s="651" t="s">
        <v>4837</v>
      </c>
      <c r="F583" s="652" t="s">
        <v>4838</v>
      </c>
      <c r="G583" s="651" t="s">
        <v>3829</v>
      </c>
      <c r="H583" s="651" t="s">
        <v>3830</v>
      </c>
      <c r="I583" s="653">
        <v>1232.3399999999999</v>
      </c>
      <c r="J583" s="653">
        <v>1</v>
      </c>
      <c r="K583" s="654">
        <v>1232.3399999999999</v>
      </c>
    </row>
    <row r="584" spans="1:11" ht="14.4" customHeight="1" x14ac:dyDescent="0.3">
      <c r="A584" s="649" t="s">
        <v>575</v>
      </c>
      <c r="B584" s="650" t="s">
        <v>576</v>
      </c>
      <c r="C584" s="651" t="s">
        <v>593</v>
      </c>
      <c r="D584" s="652" t="s">
        <v>4836</v>
      </c>
      <c r="E584" s="651" t="s">
        <v>4837</v>
      </c>
      <c r="F584" s="652" t="s">
        <v>4838</v>
      </c>
      <c r="G584" s="651" t="s">
        <v>3831</v>
      </c>
      <c r="H584" s="651" t="s">
        <v>3832</v>
      </c>
      <c r="I584" s="653">
        <v>2129.5133333333333</v>
      </c>
      <c r="J584" s="653">
        <v>4</v>
      </c>
      <c r="K584" s="654">
        <v>8518.0400000000009</v>
      </c>
    </row>
    <row r="585" spans="1:11" ht="14.4" customHeight="1" x14ac:dyDescent="0.3">
      <c r="A585" s="649" t="s">
        <v>575</v>
      </c>
      <c r="B585" s="650" t="s">
        <v>576</v>
      </c>
      <c r="C585" s="651" t="s">
        <v>593</v>
      </c>
      <c r="D585" s="652" t="s">
        <v>4836</v>
      </c>
      <c r="E585" s="651" t="s">
        <v>4837</v>
      </c>
      <c r="F585" s="652" t="s">
        <v>4838</v>
      </c>
      <c r="G585" s="651" t="s">
        <v>3833</v>
      </c>
      <c r="H585" s="651" t="s">
        <v>3834</v>
      </c>
      <c r="I585" s="653">
        <v>851.58</v>
      </c>
      <c r="J585" s="653">
        <v>1</v>
      </c>
      <c r="K585" s="654">
        <v>851.58</v>
      </c>
    </row>
    <row r="586" spans="1:11" ht="14.4" customHeight="1" x14ac:dyDescent="0.3">
      <c r="A586" s="649" t="s">
        <v>575</v>
      </c>
      <c r="B586" s="650" t="s">
        <v>576</v>
      </c>
      <c r="C586" s="651" t="s">
        <v>593</v>
      </c>
      <c r="D586" s="652" t="s">
        <v>4836</v>
      </c>
      <c r="E586" s="651" t="s">
        <v>4837</v>
      </c>
      <c r="F586" s="652" t="s">
        <v>4838</v>
      </c>
      <c r="G586" s="651" t="s">
        <v>3835</v>
      </c>
      <c r="H586" s="651" t="s">
        <v>3836</v>
      </c>
      <c r="I586" s="653">
        <v>851.56999999999994</v>
      </c>
      <c r="J586" s="653">
        <v>2</v>
      </c>
      <c r="K586" s="654">
        <v>1703.1399999999999</v>
      </c>
    </row>
    <row r="587" spans="1:11" ht="14.4" customHeight="1" x14ac:dyDescent="0.3">
      <c r="A587" s="649" t="s">
        <v>575</v>
      </c>
      <c r="B587" s="650" t="s">
        <v>576</v>
      </c>
      <c r="C587" s="651" t="s">
        <v>593</v>
      </c>
      <c r="D587" s="652" t="s">
        <v>4836</v>
      </c>
      <c r="E587" s="651" t="s">
        <v>4837</v>
      </c>
      <c r="F587" s="652" t="s">
        <v>4838</v>
      </c>
      <c r="G587" s="651" t="s">
        <v>3837</v>
      </c>
      <c r="H587" s="651" t="s">
        <v>3838</v>
      </c>
      <c r="I587" s="653">
        <v>1029.4366666666667</v>
      </c>
      <c r="J587" s="653">
        <v>3</v>
      </c>
      <c r="K587" s="654">
        <v>3088.31</v>
      </c>
    </row>
    <row r="588" spans="1:11" ht="14.4" customHeight="1" x14ac:dyDescent="0.3">
      <c r="A588" s="649" t="s">
        <v>575</v>
      </c>
      <c r="B588" s="650" t="s">
        <v>576</v>
      </c>
      <c r="C588" s="651" t="s">
        <v>593</v>
      </c>
      <c r="D588" s="652" t="s">
        <v>4836</v>
      </c>
      <c r="E588" s="651" t="s">
        <v>4837</v>
      </c>
      <c r="F588" s="652" t="s">
        <v>4838</v>
      </c>
      <c r="G588" s="651" t="s">
        <v>3839</v>
      </c>
      <c r="H588" s="651" t="s">
        <v>3840</v>
      </c>
      <c r="I588" s="653">
        <v>1029.4133333333334</v>
      </c>
      <c r="J588" s="653">
        <v>3</v>
      </c>
      <c r="K588" s="654">
        <v>3088.2400000000002</v>
      </c>
    </row>
    <row r="589" spans="1:11" ht="14.4" customHeight="1" x14ac:dyDescent="0.3">
      <c r="A589" s="649" t="s">
        <v>575</v>
      </c>
      <c r="B589" s="650" t="s">
        <v>576</v>
      </c>
      <c r="C589" s="651" t="s">
        <v>593</v>
      </c>
      <c r="D589" s="652" t="s">
        <v>4836</v>
      </c>
      <c r="E589" s="651" t="s">
        <v>4837</v>
      </c>
      <c r="F589" s="652" t="s">
        <v>4838</v>
      </c>
      <c r="G589" s="651" t="s">
        <v>3841</v>
      </c>
      <c r="H589" s="651" t="s">
        <v>3842</v>
      </c>
      <c r="I589" s="653">
        <v>1098.9275</v>
      </c>
      <c r="J589" s="653">
        <v>4</v>
      </c>
      <c r="K589" s="654">
        <v>4395.71</v>
      </c>
    </row>
    <row r="590" spans="1:11" ht="14.4" customHeight="1" x14ac:dyDescent="0.3">
      <c r="A590" s="649" t="s">
        <v>575</v>
      </c>
      <c r="B590" s="650" t="s">
        <v>576</v>
      </c>
      <c r="C590" s="651" t="s">
        <v>593</v>
      </c>
      <c r="D590" s="652" t="s">
        <v>4836</v>
      </c>
      <c r="E590" s="651" t="s">
        <v>4837</v>
      </c>
      <c r="F590" s="652" t="s">
        <v>4838</v>
      </c>
      <c r="G590" s="651" t="s">
        <v>3843</v>
      </c>
      <c r="H590" s="651" t="s">
        <v>3844</v>
      </c>
      <c r="I590" s="653">
        <v>1435.2585714285717</v>
      </c>
      <c r="J590" s="653">
        <v>7</v>
      </c>
      <c r="K590" s="654">
        <v>10046.810000000001</v>
      </c>
    </row>
    <row r="591" spans="1:11" ht="14.4" customHeight="1" x14ac:dyDescent="0.3">
      <c r="A591" s="649" t="s">
        <v>575</v>
      </c>
      <c r="B591" s="650" t="s">
        <v>576</v>
      </c>
      <c r="C591" s="651" t="s">
        <v>593</v>
      </c>
      <c r="D591" s="652" t="s">
        <v>4836</v>
      </c>
      <c r="E591" s="651" t="s">
        <v>4837</v>
      </c>
      <c r="F591" s="652" t="s">
        <v>4838</v>
      </c>
      <c r="G591" s="651" t="s">
        <v>3845</v>
      </c>
      <c r="H591" s="651" t="s">
        <v>3846</v>
      </c>
      <c r="I591" s="653">
        <v>2129.52</v>
      </c>
      <c r="J591" s="653">
        <v>1</v>
      </c>
      <c r="K591" s="654">
        <v>2129.52</v>
      </c>
    </row>
    <row r="592" spans="1:11" ht="14.4" customHeight="1" x14ac:dyDescent="0.3">
      <c r="A592" s="649" t="s">
        <v>575</v>
      </c>
      <c r="B592" s="650" t="s">
        <v>576</v>
      </c>
      <c r="C592" s="651" t="s">
        <v>593</v>
      </c>
      <c r="D592" s="652" t="s">
        <v>4836</v>
      </c>
      <c r="E592" s="651" t="s">
        <v>4837</v>
      </c>
      <c r="F592" s="652" t="s">
        <v>4838</v>
      </c>
      <c r="G592" s="651" t="s">
        <v>3847</v>
      </c>
      <c r="H592" s="651" t="s">
        <v>3848</v>
      </c>
      <c r="I592" s="653">
        <v>6967.7</v>
      </c>
      <c r="J592" s="653">
        <v>1</v>
      </c>
      <c r="K592" s="654">
        <v>6967.7</v>
      </c>
    </row>
    <row r="593" spans="1:11" ht="14.4" customHeight="1" x14ac:dyDescent="0.3">
      <c r="A593" s="649" t="s">
        <v>575</v>
      </c>
      <c r="B593" s="650" t="s">
        <v>576</v>
      </c>
      <c r="C593" s="651" t="s">
        <v>593</v>
      </c>
      <c r="D593" s="652" t="s">
        <v>4836</v>
      </c>
      <c r="E593" s="651" t="s">
        <v>4837</v>
      </c>
      <c r="F593" s="652" t="s">
        <v>4838</v>
      </c>
      <c r="G593" s="651" t="s">
        <v>3849</v>
      </c>
      <c r="H593" s="651" t="s">
        <v>3850</v>
      </c>
      <c r="I593" s="653">
        <v>8790.2000000000007</v>
      </c>
      <c r="J593" s="653">
        <v>1</v>
      </c>
      <c r="K593" s="654">
        <v>8790.2000000000007</v>
      </c>
    </row>
    <row r="594" spans="1:11" ht="14.4" customHeight="1" x14ac:dyDescent="0.3">
      <c r="A594" s="649" t="s">
        <v>575</v>
      </c>
      <c r="B594" s="650" t="s">
        <v>576</v>
      </c>
      <c r="C594" s="651" t="s">
        <v>593</v>
      </c>
      <c r="D594" s="652" t="s">
        <v>4836</v>
      </c>
      <c r="E594" s="651" t="s">
        <v>4837</v>
      </c>
      <c r="F594" s="652" t="s">
        <v>4838</v>
      </c>
      <c r="G594" s="651" t="s">
        <v>3851</v>
      </c>
      <c r="H594" s="651" t="s">
        <v>3852</v>
      </c>
      <c r="I594" s="653">
        <v>802.39750000000004</v>
      </c>
      <c r="J594" s="653">
        <v>5</v>
      </c>
      <c r="K594" s="654">
        <v>4014.5200000000004</v>
      </c>
    </row>
    <row r="595" spans="1:11" ht="14.4" customHeight="1" x14ac:dyDescent="0.3">
      <c r="A595" s="649" t="s">
        <v>575</v>
      </c>
      <c r="B595" s="650" t="s">
        <v>576</v>
      </c>
      <c r="C595" s="651" t="s">
        <v>593</v>
      </c>
      <c r="D595" s="652" t="s">
        <v>4836</v>
      </c>
      <c r="E595" s="651" t="s">
        <v>4837</v>
      </c>
      <c r="F595" s="652" t="s">
        <v>4838</v>
      </c>
      <c r="G595" s="651" t="s">
        <v>3853</v>
      </c>
      <c r="H595" s="651" t="s">
        <v>3854</v>
      </c>
      <c r="I595" s="653">
        <v>803.67666666666662</v>
      </c>
      <c r="J595" s="653">
        <v>6</v>
      </c>
      <c r="K595" s="654">
        <v>4806.8100000000004</v>
      </c>
    </row>
    <row r="596" spans="1:11" ht="14.4" customHeight="1" x14ac:dyDescent="0.3">
      <c r="A596" s="649" t="s">
        <v>575</v>
      </c>
      <c r="B596" s="650" t="s">
        <v>576</v>
      </c>
      <c r="C596" s="651" t="s">
        <v>593</v>
      </c>
      <c r="D596" s="652" t="s">
        <v>4836</v>
      </c>
      <c r="E596" s="651" t="s">
        <v>4837</v>
      </c>
      <c r="F596" s="652" t="s">
        <v>4838</v>
      </c>
      <c r="G596" s="651" t="s">
        <v>3855</v>
      </c>
      <c r="H596" s="651" t="s">
        <v>3856</v>
      </c>
      <c r="I596" s="653">
        <v>8683.3700000000008</v>
      </c>
      <c r="J596" s="653">
        <v>1</v>
      </c>
      <c r="K596" s="654">
        <v>8683.3700000000008</v>
      </c>
    </row>
    <row r="597" spans="1:11" ht="14.4" customHeight="1" x14ac:dyDescent="0.3">
      <c r="A597" s="649" t="s">
        <v>575</v>
      </c>
      <c r="B597" s="650" t="s">
        <v>576</v>
      </c>
      <c r="C597" s="651" t="s">
        <v>593</v>
      </c>
      <c r="D597" s="652" t="s">
        <v>4836</v>
      </c>
      <c r="E597" s="651" t="s">
        <v>4837</v>
      </c>
      <c r="F597" s="652" t="s">
        <v>4838</v>
      </c>
      <c r="G597" s="651" t="s">
        <v>3857</v>
      </c>
      <c r="H597" s="651" t="s">
        <v>3858</v>
      </c>
      <c r="I597" s="653">
        <v>4600</v>
      </c>
      <c r="J597" s="653">
        <v>3</v>
      </c>
      <c r="K597" s="654">
        <v>13800</v>
      </c>
    </row>
    <row r="598" spans="1:11" ht="14.4" customHeight="1" x14ac:dyDescent="0.3">
      <c r="A598" s="649" t="s">
        <v>575</v>
      </c>
      <c r="B598" s="650" t="s">
        <v>576</v>
      </c>
      <c r="C598" s="651" t="s">
        <v>593</v>
      </c>
      <c r="D598" s="652" t="s">
        <v>4836</v>
      </c>
      <c r="E598" s="651" t="s">
        <v>4837</v>
      </c>
      <c r="F598" s="652" t="s">
        <v>4838</v>
      </c>
      <c r="G598" s="651" t="s">
        <v>3859</v>
      </c>
      <c r="H598" s="651" t="s">
        <v>3860</v>
      </c>
      <c r="I598" s="653">
        <v>1135.44</v>
      </c>
      <c r="J598" s="653">
        <v>4</v>
      </c>
      <c r="K598" s="654">
        <v>4541.76</v>
      </c>
    </row>
    <row r="599" spans="1:11" ht="14.4" customHeight="1" x14ac:dyDescent="0.3">
      <c r="A599" s="649" t="s">
        <v>575</v>
      </c>
      <c r="B599" s="650" t="s">
        <v>576</v>
      </c>
      <c r="C599" s="651" t="s">
        <v>593</v>
      </c>
      <c r="D599" s="652" t="s">
        <v>4836</v>
      </c>
      <c r="E599" s="651" t="s">
        <v>4837</v>
      </c>
      <c r="F599" s="652" t="s">
        <v>4838</v>
      </c>
      <c r="G599" s="651" t="s">
        <v>3859</v>
      </c>
      <c r="H599" s="651" t="s">
        <v>3861</v>
      </c>
      <c r="I599" s="653">
        <v>1135.44</v>
      </c>
      <c r="J599" s="653">
        <v>6</v>
      </c>
      <c r="K599" s="654">
        <v>6812.6400000000012</v>
      </c>
    </row>
    <row r="600" spans="1:11" ht="14.4" customHeight="1" x14ac:dyDescent="0.3">
      <c r="A600" s="649" t="s">
        <v>575</v>
      </c>
      <c r="B600" s="650" t="s">
        <v>576</v>
      </c>
      <c r="C600" s="651" t="s">
        <v>593</v>
      </c>
      <c r="D600" s="652" t="s">
        <v>4836</v>
      </c>
      <c r="E600" s="651" t="s">
        <v>4837</v>
      </c>
      <c r="F600" s="652" t="s">
        <v>4838</v>
      </c>
      <c r="G600" s="651" t="s">
        <v>3862</v>
      </c>
      <c r="H600" s="651" t="s">
        <v>3863</v>
      </c>
      <c r="I600" s="653">
        <v>1169.6400000000001</v>
      </c>
      <c r="J600" s="653">
        <v>9</v>
      </c>
      <c r="K600" s="654">
        <v>10526.76</v>
      </c>
    </row>
    <row r="601" spans="1:11" ht="14.4" customHeight="1" x14ac:dyDescent="0.3">
      <c r="A601" s="649" t="s">
        <v>575</v>
      </c>
      <c r="B601" s="650" t="s">
        <v>576</v>
      </c>
      <c r="C601" s="651" t="s">
        <v>593</v>
      </c>
      <c r="D601" s="652" t="s">
        <v>4836</v>
      </c>
      <c r="E601" s="651" t="s">
        <v>4837</v>
      </c>
      <c r="F601" s="652" t="s">
        <v>4838</v>
      </c>
      <c r="G601" s="651" t="s">
        <v>3864</v>
      </c>
      <c r="H601" s="651" t="s">
        <v>3865</v>
      </c>
      <c r="I601" s="653">
        <v>1169.6400000000001</v>
      </c>
      <c r="J601" s="653">
        <v>11</v>
      </c>
      <c r="K601" s="654">
        <v>12866.04</v>
      </c>
    </row>
    <row r="602" spans="1:11" ht="14.4" customHeight="1" x14ac:dyDescent="0.3">
      <c r="A602" s="649" t="s">
        <v>575</v>
      </c>
      <c r="B602" s="650" t="s">
        <v>576</v>
      </c>
      <c r="C602" s="651" t="s">
        <v>593</v>
      </c>
      <c r="D602" s="652" t="s">
        <v>4836</v>
      </c>
      <c r="E602" s="651" t="s">
        <v>4837</v>
      </c>
      <c r="F602" s="652" t="s">
        <v>4838</v>
      </c>
      <c r="G602" s="651" t="s">
        <v>3866</v>
      </c>
      <c r="H602" s="651" t="s">
        <v>3867</v>
      </c>
      <c r="I602" s="653">
        <v>580.48857142857128</v>
      </c>
      <c r="J602" s="653">
        <v>9</v>
      </c>
      <c r="K602" s="654">
        <v>5224.3999999999996</v>
      </c>
    </row>
    <row r="603" spans="1:11" ht="14.4" customHeight="1" x14ac:dyDescent="0.3">
      <c r="A603" s="649" t="s">
        <v>575</v>
      </c>
      <c r="B603" s="650" t="s">
        <v>576</v>
      </c>
      <c r="C603" s="651" t="s">
        <v>593</v>
      </c>
      <c r="D603" s="652" t="s">
        <v>4836</v>
      </c>
      <c r="E603" s="651" t="s">
        <v>4837</v>
      </c>
      <c r="F603" s="652" t="s">
        <v>4838</v>
      </c>
      <c r="G603" s="651" t="s">
        <v>3868</v>
      </c>
      <c r="H603" s="651" t="s">
        <v>3869</v>
      </c>
      <c r="I603" s="653">
        <v>625</v>
      </c>
      <c r="J603" s="653">
        <v>1</v>
      </c>
      <c r="K603" s="654">
        <v>625</v>
      </c>
    </row>
    <row r="604" spans="1:11" ht="14.4" customHeight="1" x14ac:dyDescent="0.3">
      <c r="A604" s="649" t="s">
        <v>575</v>
      </c>
      <c r="B604" s="650" t="s">
        <v>576</v>
      </c>
      <c r="C604" s="651" t="s">
        <v>593</v>
      </c>
      <c r="D604" s="652" t="s">
        <v>4836</v>
      </c>
      <c r="E604" s="651" t="s">
        <v>4837</v>
      </c>
      <c r="F604" s="652" t="s">
        <v>4838</v>
      </c>
      <c r="G604" s="651" t="s">
        <v>3870</v>
      </c>
      <c r="H604" s="651" t="s">
        <v>3871</v>
      </c>
      <c r="I604" s="653">
        <v>580.49</v>
      </c>
      <c r="J604" s="653">
        <v>7</v>
      </c>
      <c r="K604" s="654">
        <v>4063.4300000000003</v>
      </c>
    </row>
    <row r="605" spans="1:11" ht="14.4" customHeight="1" x14ac:dyDescent="0.3">
      <c r="A605" s="649" t="s">
        <v>575</v>
      </c>
      <c r="B605" s="650" t="s">
        <v>576</v>
      </c>
      <c r="C605" s="651" t="s">
        <v>593</v>
      </c>
      <c r="D605" s="652" t="s">
        <v>4836</v>
      </c>
      <c r="E605" s="651" t="s">
        <v>4837</v>
      </c>
      <c r="F605" s="652" t="s">
        <v>4838</v>
      </c>
      <c r="G605" s="651" t="s">
        <v>3872</v>
      </c>
      <c r="H605" s="651" t="s">
        <v>3873</v>
      </c>
      <c r="I605" s="653">
        <v>561.11</v>
      </c>
      <c r="J605" s="653">
        <v>4</v>
      </c>
      <c r="K605" s="654">
        <v>2244.44</v>
      </c>
    </row>
    <row r="606" spans="1:11" ht="14.4" customHeight="1" x14ac:dyDescent="0.3">
      <c r="A606" s="649" t="s">
        <v>575</v>
      </c>
      <c r="B606" s="650" t="s">
        <v>576</v>
      </c>
      <c r="C606" s="651" t="s">
        <v>593</v>
      </c>
      <c r="D606" s="652" t="s">
        <v>4836</v>
      </c>
      <c r="E606" s="651" t="s">
        <v>4837</v>
      </c>
      <c r="F606" s="652" t="s">
        <v>4838</v>
      </c>
      <c r="G606" s="651" t="s">
        <v>3874</v>
      </c>
      <c r="H606" s="651" t="s">
        <v>3875</v>
      </c>
      <c r="I606" s="653">
        <v>1169.6400000000001</v>
      </c>
      <c r="J606" s="653">
        <v>12</v>
      </c>
      <c r="K606" s="654">
        <v>14035.69</v>
      </c>
    </row>
    <row r="607" spans="1:11" ht="14.4" customHeight="1" x14ac:dyDescent="0.3">
      <c r="A607" s="649" t="s">
        <v>575</v>
      </c>
      <c r="B607" s="650" t="s">
        <v>576</v>
      </c>
      <c r="C607" s="651" t="s">
        <v>593</v>
      </c>
      <c r="D607" s="652" t="s">
        <v>4836</v>
      </c>
      <c r="E607" s="651" t="s">
        <v>4837</v>
      </c>
      <c r="F607" s="652" t="s">
        <v>4838</v>
      </c>
      <c r="G607" s="651" t="s">
        <v>3876</v>
      </c>
      <c r="H607" s="651" t="s">
        <v>3877</v>
      </c>
      <c r="I607" s="653">
        <v>2129.5</v>
      </c>
      <c r="J607" s="653">
        <v>1</v>
      </c>
      <c r="K607" s="654">
        <v>2129.5</v>
      </c>
    </row>
    <row r="608" spans="1:11" ht="14.4" customHeight="1" x14ac:dyDescent="0.3">
      <c r="A608" s="649" t="s">
        <v>575</v>
      </c>
      <c r="B608" s="650" t="s">
        <v>576</v>
      </c>
      <c r="C608" s="651" t="s">
        <v>593</v>
      </c>
      <c r="D608" s="652" t="s">
        <v>4836</v>
      </c>
      <c r="E608" s="651" t="s">
        <v>4837</v>
      </c>
      <c r="F608" s="652" t="s">
        <v>4838</v>
      </c>
      <c r="G608" s="651" t="s">
        <v>3878</v>
      </c>
      <c r="H608" s="651" t="s">
        <v>3879</v>
      </c>
      <c r="I608" s="653">
        <v>506</v>
      </c>
      <c r="J608" s="653">
        <v>1</v>
      </c>
      <c r="K608" s="654">
        <v>506</v>
      </c>
    </row>
    <row r="609" spans="1:11" ht="14.4" customHeight="1" x14ac:dyDescent="0.3">
      <c r="A609" s="649" t="s">
        <v>575</v>
      </c>
      <c r="B609" s="650" t="s">
        <v>576</v>
      </c>
      <c r="C609" s="651" t="s">
        <v>593</v>
      </c>
      <c r="D609" s="652" t="s">
        <v>4836</v>
      </c>
      <c r="E609" s="651" t="s">
        <v>4837</v>
      </c>
      <c r="F609" s="652" t="s">
        <v>4838</v>
      </c>
      <c r="G609" s="651" t="s">
        <v>3880</v>
      </c>
      <c r="H609" s="651" t="s">
        <v>3881</v>
      </c>
      <c r="I609" s="653">
        <v>2341.56</v>
      </c>
      <c r="J609" s="653">
        <v>1</v>
      </c>
      <c r="K609" s="654">
        <v>2341.56</v>
      </c>
    </row>
    <row r="610" spans="1:11" ht="14.4" customHeight="1" x14ac:dyDescent="0.3">
      <c r="A610" s="649" t="s">
        <v>575</v>
      </c>
      <c r="B610" s="650" t="s">
        <v>576</v>
      </c>
      <c r="C610" s="651" t="s">
        <v>593</v>
      </c>
      <c r="D610" s="652" t="s">
        <v>4836</v>
      </c>
      <c r="E610" s="651" t="s">
        <v>4837</v>
      </c>
      <c r="F610" s="652" t="s">
        <v>4838</v>
      </c>
      <c r="G610" s="651" t="s">
        <v>3882</v>
      </c>
      <c r="H610" s="651" t="s">
        <v>3883</v>
      </c>
      <c r="I610" s="653">
        <v>1199.28</v>
      </c>
      <c r="J610" s="653">
        <v>8</v>
      </c>
      <c r="K610" s="654">
        <v>9594.2200000000012</v>
      </c>
    </row>
    <row r="611" spans="1:11" ht="14.4" customHeight="1" x14ac:dyDescent="0.3">
      <c r="A611" s="649" t="s">
        <v>575</v>
      </c>
      <c r="B611" s="650" t="s">
        <v>576</v>
      </c>
      <c r="C611" s="651" t="s">
        <v>593</v>
      </c>
      <c r="D611" s="652" t="s">
        <v>4836</v>
      </c>
      <c r="E611" s="651" t="s">
        <v>4837</v>
      </c>
      <c r="F611" s="652" t="s">
        <v>4838</v>
      </c>
      <c r="G611" s="651" t="s">
        <v>3884</v>
      </c>
      <c r="H611" s="651" t="s">
        <v>3885</v>
      </c>
      <c r="I611" s="653">
        <v>851.58</v>
      </c>
      <c r="J611" s="653">
        <v>3</v>
      </c>
      <c r="K611" s="654">
        <v>2554.7400000000002</v>
      </c>
    </row>
    <row r="612" spans="1:11" ht="14.4" customHeight="1" x14ac:dyDescent="0.3">
      <c r="A612" s="649" t="s">
        <v>575</v>
      </c>
      <c r="B612" s="650" t="s">
        <v>576</v>
      </c>
      <c r="C612" s="651" t="s">
        <v>593</v>
      </c>
      <c r="D612" s="652" t="s">
        <v>4836</v>
      </c>
      <c r="E612" s="651" t="s">
        <v>4837</v>
      </c>
      <c r="F612" s="652" t="s">
        <v>4838</v>
      </c>
      <c r="G612" s="651" t="s">
        <v>3886</v>
      </c>
      <c r="H612" s="651" t="s">
        <v>3887</v>
      </c>
      <c r="I612" s="653">
        <v>912</v>
      </c>
      <c r="J612" s="653">
        <v>1</v>
      </c>
      <c r="K612" s="654">
        <v>912</v>
      </c>
    </row>
    <row r="613" spans="1:11" ht="14.4" customHeight="1" x14ac:dyDescent="0.3">
      <c r="A613" s="649" t="s">
        <v>575</v>
      </c>
      <c r="B613" s="650" t="s">
        <v>576</v>
      </c>
      <c r="C613" s="651" t="s">
        <v>593</v>
      </c>
      <c r="D613" s="652" t="s">
        <v>4836</v>
      </c>
      <c r="E613" s="651" t="s">
        <v>4837</v>
      </c>
      <c r="F613" s="652" t="s">
        <v>4838</v>
      </c>
      <c r="G613" s="651" t="s">
        <v>3888</v>
      </c>
      <c r="H613" s="651" t="s">
        <v>3889</v>
      </c>
      <c r="I613" s="653">
        <v>851.58</v>
      </c>
      <c r="J613" s="653">
        <v>1</v>
      </c>
      <c r="K613" s="654">
        <v>851.58</v>
      </c>
    </row>
    <row r="614" spans="1:11" ht="14.4" customHeight="1" x14ac:dyDescent="0.3">
      <c r="A614" s="649" t="s">
        <v>575</v>
      </c>
      <c r="B614" s="650" t="s">
        <v>576</v>
      </c>
      <c r="C614" s="651" t="s">
        <v>593</v>
      </c>
      <c r="D614" s="652" t="s">
        <v>4836</v>
      </c>
      <c r="E614" s="651" t="s">
        <v>4837</v>
      </c>
      <c r="F614" s="652" t="s">
        <v>4838</v>
      </c>
      <c r="G614" s="651" t="s">
        <v>3890</v>
      </c>
      <c r="H614" s="651" t="s">
        <v>3891</v>
      </c>
      <c r="I614" s="653">
        <v>12451.08</v>
      </c>
      <c r="J614" s="653">
        <v>3</v>
      </c>
      <c r="K614" s="654">
        <v>37353.24</v>
      </c>
    </row>
    <row r="615" spans="1:11" ht="14.4" customHeight="1" x14ac:dyDescent="0.3">
      <c r="A615" s="649" t="s">
        <v>575</v>
      </c>
      <c r="B615" s="650" t="s">
        <v>576</v>
      </c>
      <c r="C615" s="651" t="s">
        <v>593</v>
      </c>
      <c r="D615" s="652" t="s">
        <v>4836</v>
      </c>
      <c r="E615" s="651" t="s">
        <v>4837</v>
      </c>
      <c r="F615" s="652" t="s">
        <v>4838</v>
      </c>
      <c r="G615" s="651" t="s">
        <v>3892</v>
      </c>
      <c r="H615" s="651" t="s">
        <v>3893</v>
      </c>
      <c r="I615" s="653">
        <v>8920.0400000000009</v>
      </c>
      <c r="J615" s="653">
        <v>2</v>
      </c>
      <c r="K615" s="654">
        <v>17840.080000000002</v>
      </c>
    </row>
    <row r="616" spans="1:11" ht="14.4" customHeight="1" x14ac:dyDescent="0.3">
      <c r="A616" s="649" t="s">
        <v>575</v>
      </c>
      <c r="B616" s="650" t="s">
        <v>576</v>
      </c>
      <c r="C616" s="651" t="s">
        <v>593</v>
      </c>
      <c r="D616" s="652" t="s">
        <v>4836</v>
      </c>
      <c r="E616" s="651" t="s">
        <v>4837</v>
      </c>
      <c r="F616" s="652" t="s">
        <v>4838</v>
      </c>
      <c r="G616" s="651" t="s">
        <v>3894</v>
      </c>
      <c r="H616" s="651" t="s">
        <v>3895</v>
      </c>
      <c r="I616" s="653">
        <v>1029.42</v>
      </c>
      <c r="J616" s="653">
        <v>3</v>
      </c>
      <c r="K616" s="654">
        <v>3088.26</v>
      </c>
    </row>
    <row r="617" spans="1:11" ht="14.4" customHeight="1" x14ac:dyDescent="0.3">
      <c r="A617" s="649" t="s">
        <v>575</v>
      </c>
      <c r="B617" s="650" t="s">
        <v>576</v>
      </c>
      <c r="C617" s="651" t="s">
        <v>593</v>
      </c>
      <c r="D617" s="652" t="s">
        <v>4836</v>
      </c>
      <c r="E617" s="651" t="s">
        <v>4837</v>
      </c>
      <c r="F617" s="652" t="s">
        <v>4838</v>
      </c>
      <c r="G617" s="651" t="s">
        <v>3896</v>
      </c>
      <c r="H617" s="651" t="s">
        <v>3897</v>
      </c>
      <c r="I617" s="653">
        <v>1386.24</v>
      </c>
      <c r="J617" s="653">
        <v>1</v>
      </c>
      <c r="K617" s="654">
        <v>1386.24</v>
      </c>
    </row>
    <row r="618" spans="1:11" ht="14.4" customHeight="1" x14ac:dyDescent="0.3">
      <c r="A618" s="649" t="s">
        <v>575</v>
      </c>
      <c r="B618" s="650" t="s">
        <v>576</v>
      </c>
      <c r="C618" s="651" t="s">
        <v>593</v>
      </c>
      <c r="D618" s="652" t="s">
        <v>4836</v>
      </c>
      <c r="E618" s="651" t="s">
        <v>4837</v>
      </c>
      <c r="F618" s="652" t="s">
        <v>4838</v>
      </c>
      <c r="G618" s="651" t="s">
        <v>3898</v>
      </c>
      <c r="H618" s="651" t="s">
        <v>3899</v>
      </c>
      <c r="I618" s="653">
        <v>1179.9000000000001</v>
      </c>
      <c r="J618" s="653">
        <v>1</v>
      </c>
      <c r="K618" s="654">
        <v>1179.9000000000001</v>
      </c>
    </row>
    <row r="619" spans="1:11" ht="14.4" customHeight="1" x14ac:dyDescent="0.3">
      <c r="A619" s="649" t="s">
        <v>575</v>
      </c>
      <c r="B619" s="650" t="s">
        <v>576</v>
      </c>
      <c r="C619" s="651" t="s">
        <v>593</v>
      </c>
      <c r="D619" s="652" t="s">
        <v>4836</v>
      </c>
      <c r="E619" s="651" t="s">
        <v>4837</v>
      </c>
      <c r="F619" s="652" t="s">
        <v>4838</v>
      </c>
      <c r="G619" s="651" t="s">
        <v>3900</v>
      </c>
      <c r="H619" s="651" t="s">
        <v>3901</v>
      </c>
      <c r="I619" s="653">
        <v>1135.44</v>
      </c>
      <c r="J619" s="653">
        <v>2</v>
      </c>
      <c r="K619" s="654">
        <v>2270.88</v>
      </c>
    </row>
    <row r="620" spans="1:11" ht="14.4" customHeight="1" x14ac:dyDescent="0.3">
      <c r="A620" s="649" t="s">
        <v>575</v>
      </c>
      <c r="B620" s="650" t="s">
        <v>576</v>
      </c>
      <c r="C620" s="651" t="s">
        <v>593</v>
      </c>
      <c r="D620" s="652" t="s">
        <v>4836</v>
      </c>
      <c r="E620" s="651" t="s">
        <v>4837</v>
      </c>
      <c r="F620" s="652" t="s">
        <v>4838</v>
      </c>
      <c r="G620" s="651" t="s">
        <v>3902</v>
      </c>
      <c r="H620" s="651" t="s">
        <v>3903</v>
      </c>
      <c r="I620" s="653">
        <v>9223.7099999999991</v>
      </c>
      <c r="J620" s="653">
        <v>1</v>
      </c>
      <c r="K620" s="654">
        <v>9223.7099999999991</v>
      </c>
    </row>
    <row r="621" spans="1:11" ht="14.4" customHeight="1" x14ac:dyDescent="0.3">
      <c r="A621" s="649" t="s">
        <v>575</v>
      </c>
      <c r="B621" s="650" t="s">
        <v>576</v>
      </c>
      <c r="C621" s="651" t="s">
        <v>593</v>
      </c>
      <c r="D621" s="652" t="s">
        <v>4836</v>
      </c>
      <c r="E621" s="651" t="s">
        <v>4837</v>
      </c>
      <c r="F621" s="652" t="s">
        <v>4838</v>
      </c>
      <c r="G621" s="651" t="s">
        <v>3904</v>
      </c>
      <c r="H621" s="651" t="s">
        <v>3905</v>
      </c>
      <c r="I621" s="653">
        <v>11132.1</v>
      </c>
      <c r="J621" s="653">
        <v>1</v>
      </c>
      <c r="K621" s="654">
        <v>11132.1</v>
      </c>
    </row>
    <row r="622" spans="1:11" ht="14.4" customHeight="1" x14ac:dyDescent="0.3">
      <c r="A622" s="649" t="s">
        <v>575</v>
      </c>
      <c r="B622" s="650" t="s">
        <v>576</v>
      </c>
      <c r="C622" s="651" t="s">
        <v>593</v>
      </c>
      <c r="D622" s="652" t="s">
        <v>4836</v>
      </c>
      <c r="E622" s="651" t="s">
        <v>4837</v>
      </c>
      <c r="F622" s="652" t="s">
        <v>4838</v>
      </c>
      <c r="G622" s="651" t="s">
        <v>3906</v>
      </c>
      <c r="H622" s="651" t="s">
        <v>3907</v>
      </c>
      <c r="I622" s="653">
        <v>5146.25</v>
      </c>
      <c r="J622" s="653">
        <v>2</v>
      </c>
      <c r="K622" s="654">
        <v>10292.5</v>
      </c>
    </row>
    <row r="623" spans="1:11" ht="14.4" customHeight="1" x14ac:dyDescent="0.3">
      <c r="A623" s="649" t="s">
        <v>575</v>
      </c>
      <c r="B623" s="650" t="s">
        <v>576</v>
      </c>
      <c r="C623" s="651" t="s">
        <v>593</v>
      </c>
      <c r="D623" s="652" t="s">
        <v>4836</v>
      </c>
      <c r="E623" s="651" t="s">
        <v>4837</v>
      </c>
      <c r="F623" s="652" t="s">
        <v>4838</v>
      </c>
      <c r="G623" s="651" t="s">
        <v>3908</v>
      </c>
      <c r="H623" s="651" t="s">
        <v>3909</v>
      </c>
      <c r="I623" s="653">
        <v>1375.4</v>
      </c>
      <c r="J623" s="653">
        <v>1</v>
      </c>
      <c r="K623" s="654">
        <v>1375.4</v>
      </c>
    </row>
    <row r="624" spans="1:11" ht="14.4" customHeight="1" x14ac:dyDescent="0.3">
      <c r="A624" s="649" t="s">
        <v>575</v>
      </c>
      <c r="B624" s="650" t="s">
        <v>576</v>
      </c>
      <c r="C624" s="651" t="s">
        <v>593</v>
      </c>
      <c r="D624" s="652" t="s">
        <v>4836</v>
      </c>
      <c r="E624" s="651" t="s">
        <v>4837</v>
      </c>
      <c r="F624" s="652" t="s">
        <v>4838</v>
      </c>
      <c r="G624" s="651" t="s">
        <v>3910</v>
      </c>
      <c r="H624" s="651" t="s">
        <v>3911</v>
      </c>
      <c r="I624" s="653">
        <v>1375.4</v>
      </c>
      <c r="J624" s="653">
        <v>6</v>
      </c>
      <c r="K624" s="654">
        <v>8252.4</v>
      </c>
    </row>
    <row r="625" spans="1:11" ht="14.4" customHeight="1" x14ac:dyDescent="0.3">
      <c r="A625" s="649" t="s">
        <v>575</v>
      </c>
      <c r="B625" s="650" t="s">
        <v>576</v>
      </c>
      <c r="C625" s="651" t="s">
        <v>593</v>
      </c>
      <c r="D625" s="652" t="s">
        <v>4836</v>
      </c>
      <c r="E625" s="651" t="s">
        <v>4837</v>
      </c>
      <c r="F625" s="652" t="s">
        <v>4838</v>
      </c>
      <c r="G625" s="651" t="s">
        <v>3912</v>
      </c>
      <c r="H625" s="651" t="s">
        <v>3913</v>
      </c>
      <c r="I625" s="653">
        <v>1386.24</v>
      </c>
      <c r="J625" s="653">
        <v>1</v>
      </c>
      <c r="K625" s="654">
        <v>1386.24</v>
      </c>
    </row>
    <row r="626" spans="1:11" ht="14.4" customHeight="1" x14ac:dyDescent="0.3">
      <c r="A626" s="649" t="s">
        <v>575</v>
      </c>
      <c r="B626" s="650" t="s">
        <v>576</v>
      </c>
      <c r="C626" s="651" t="s">
        <v>593</v>
      </c>
      <c r="D626" s="652" t="s">
        <v>4836</v>
      </c>
      <c r="E626" s="651" t="s">
        <v>4837</v>
      </c>
      <c r="F626" s="652" t="s">
        <v>4838</v>
      </c>
      <c r="G626" s="651" t="s">
        <v>3914</v>
      </c>
      <c r="H626" s="651" t="s">
        <v>3915</v>
      </c>
      <c r="I626" s="653">
        <v>3109.6</v>
      </c>
      <c r="J626" s="653">
        <v>8</v>
      </c>
      <c r="K626" s="654">
        <v>24876.799999999999</v>
      </c>
    </row>
    <row r="627" spans="1:11" ht="14.4" customHeight="1" x14ac:dyDescent="0.3">
      <c r="A627" s="649" t="s">
        <v>575</v>
      </c>
      <c r="B627" s="650" t="s">
        <v>576</v>
      </c>
      <c r="C627" s="651" t="s">
        <v>593</v>
      </c>
      <c r="D627" s="652" t="s">
        <v>4836</v>
      </c>
      <c r="E627" s="651" t="s">
        <v>4837</v>
      </c>
      <c r="F627" s="652" t="s">
        <v>4838</v>
      </c>
      <c r="G627" s="651" t="s">
        <v>3916</v>
      </c>
      <c r="H627" s="651" t="s">
        <v>3917</v>
      </c>
      <c r="I627" s="653">
        <v>878.84999999999991</v>
      </c>
      <c r="J627" s="653">
        <v>2</v>
      </c>
      <c r="K627" s="654">
        <v>1757.6999999999998</v>
      </c>
    </row>
    <row r="628" spans="1:11" ht="14.4" customHeight="1" x14ac:dyDescent="0.3">
      <c r="A628" s="649" t="s">
        <v>575</v>
      </c>
      <c r="B628" s="650" t="s">
        <v>576</v>
      </c>
      <c r="C628" s="651" t="s">
        <v>593</v>
      </c>
      <c r="D628" s="652" t="s">
        <v>4836</v>
      </c>
      <c r="E628" s="651" t="s">
        <v>4837</v>
      </c>
      <c r="F628" s="652" t="s">
        <v>4838</v>
      </c>
      <c r="G628" s="651" t="s">
        <v>3918</v>
      </c>
      <c r="H628" s="651" t="s">
        <v>3919</v>
      </c>
      <c r="I628" s="653">
        <v>878.71999999999991</v>
      </c>
      <c r="J628" s="653">
        <v>3</v>
      </c>
      <c r="K628" s="654">
        <v>2636.16</v>
      </c>
    </row>
    <row r="629" spans="1:11" ht="14.4" customHeight="1" x14ac:dyDescent="0.3">
      <c r="A629" s="649" t="s">
        <v>575</v>
      </c>
      <c r="B629" s="650" t="s">
        <v>576</v>
      </c>
      <c r="C629" s="651" t="s">
        <v>593</v>
      </c>
      <c r="D629" s="652" t="s">
        <v>4836</v>
      </c>
      <c r="E629" s="651" t="s">
        <v>4837</v>
      </c>
      <c r="F629" s="652" t="s">
        <v>4838</v>
      </c>
      <c r="G629" s="651" t="s">
        <v>3920</v>
      </c>
      <c r="H629" s="651" t="s">
        <v>3921</v>
      </c>
      <c r="I629" s="653">
        <v>8766.4750000000004</v>
      </c>
      <c r="J629" s="653">
        <v>2</v>
      </c>
      <c r="K629" s="654">
        <v>17532.95</v>
      </c>
    </row>
    <row r="630" spans="1:11" ht="14.4" customHeight="1" x14ac:dyDescent="0.3">
      <c r="A630" s="649" t="s">
        <v>575</v>
      </c>
      <c r="B630" s="650" t="s">
        <v>576</v>
      </c>
      <c r="C630" s="651" t="s">
        <v>593</v>
      </c>
      <c r="D630" s="652" t="s">
        <v>4836</v>
      </c>
      <c r="E630" s="651" t="s">
        <v>4837</v>
      </c>
      <c r="F630" s="652" t="s">
        <v>4838</v>
      </c>
      <c r="G630" s="651" t="s">
        <v>3922</v>
      </c>
      <c r="H630" s="651" t="s">
        <v>3923</v>
      </c>
      <c r="I630" s="653">
        <v>878.71999999999991</v>
      </c>
      <c r="J630" s="653">
        <v>6</v>
      </c>
      <c r="K630" s="654">
        <v>5272.32</v>
      </c>
    </row>
    <row r="631" spans="1:11" ht="14.4" customHeight="1" x14ac:dyDescent="0.3">
      <c r="A631" s="649" t="s">
        <v>575</v>
      </c>
      <c r="B631" s="650" t="s">
        <v>576</v>
      </c>
      <c r="C631" s="651" t="s">
        <v>593</v>
      </c>
      <c r="D631" s="652" t="s">
        <v>4836</v>
      </c>
      <c r="E631" s="651" t="s">
        <v>4837</v>
      </c>
      <c r="F631" s="652" t="s">
        <v>4838</v>
      </c>
      <c r="G631" s="651" t="s">
        <v>3924</v>
      </c>
      <c r="H631" s="651" t="s">
        <v>3925</v>
      </c>
      <c r="I631" s="653">
        <v>878.71750000000009</v>
      </c>
      <c r="J631" s="653">
        <v>9</v>
      </c>
      <c r="K631" s="654">
        <v>7908.47</v>
      </c>
    </row>
    <row r="632" spans="1:11" ht="14.4" customHeight="1" x14ac:dyDescent="0.3">
      <c r="A632" s="649" t="s">
        <v>575</v>
      </c>
      <c r="B632" s="650" t="s">
        <v>576</v>
      </c>
      <c r="C632" s="651" t="s">
        <v>593</v>
      </c>
      <c r="D632" s="652" t="s">
        <v>4836</v>
      </c>
      <c r="E632" s="651" t="s">
        <v>4837</v>
      </c>
      <c r="F632" s="652" t="s">
        <v>4838</v>
      </c>
      <c r="G632" s="651" t="s">
        <v>3926</v>
      </c>
      <c r="H632" s="651" t="s">
        <v>3927</v>
      </c>
      <c r="I632" s="653">
        <v>1179.9000000000001</v>
      </c>
      <c r="J632" s="653">
        <v>1</v>
      </c>
      <c r="K632" s="654">
        <v>1179.9000000000001</v>
      </c>
    </row>
    <row r="633" spans="1:11" ht="14.4" customHeight="1" x14ac:dyDescent="0.3">
      <c r="A633" s="649" t="s">
        <v>575</v>
      </c>
      <c r="B633" s="650" t="s">
        <v>576</v>
      </c>
      <c r="C633" s="651" t="s">
        <v>593</v>
      </c>
      <c r="D633" s="652" t="s">
        <v>4836</v>
      </c>
      <c r="E633" s="651" t="s">
        <v>4837</v>
      </c>
      <c r="F633" s="652" t="s">
        <v>4838</v>
      </c>
      <c r="G633" s="651" t="s">
        <v>3928</v>
      </c>
      <c r="H633" s="651" t="s">
        <v>3929</v>
      </c>
      <c r="I633" s="653">
        <v>1179.9000000000001</v>
      </c>
      <c r="J633" s="653">
        <v>2</v>
      </c>
      <c r="K633" s="654">
        <v>2359.8000000000002</v>
      </c>
    </row>
    <row r="634" spans="1:11" ht="14.4" customHeight="1" x14ac:dyDescent="0.3">
      <c r="A634" s="649" t="s">
        <v>575</v>
      </c>
      <c r="B634" s="650" t="s">
        <v>576</v>
      </c>
      <c r="C634" s="651" t="s">
        <v>593</v>
      </c>
      <c r="D634" s="652" t="s">
        <v>4836</v>
      </c>
      <c r="E634" s="651" t="s">
        <v>4837</v>
      </c>
      <c r="F634" s="652" t="s">
        <v>4838</v>
      </c>
      <c r="G634" s="651" t="s">
        <v>3930</v>
      </c>
      <c r="H634" s="651" t="s">
        <v>3931</v>
      </c>
      <c r="I634" s="653">
        <v>1375.4000000000003</v>
      </c>
      <c r="J634" s="653">
        <v>6</v>
      </c>
      <c r="K634" s="654">
        <v>8252.4000000000015</v>
      </c>
    </row>
    <row r="635" spans="1:11" ht="14.4" customHeight="1" x14ac:dyDescent="0.3">
      <c r="A635" s="649" t="s">
        <v>575</v>
      </c>
      <c r="B635" s="650" t="s">
        <v>576</v>
      </c>
      <c r="C635" s="651" t="s">
        <v>593</v>
      </c>
      <c r="D635" s="652" t="s">
        <v>4836</v>
      </c>
      <c r="E635" s="651" t="s">
        <v>4837</v>
      </c>
      <c r="F635" s="652" t="s">
        <v>4838</v>
      </c>
      <c r="G635" s="651" t="s">
        <v>3932</v>
      </c>
      <c r="H635" s="651" t="s">
        <v>3933</v>
      </c>
      <c r="I635" s="653">
        <v>878.73</v>
      </c>
      <c r="J635" s="653">
        <v>5</v>
      </c>
      <c r="K635" s="654">
        <v>4393.6499999999996</v>
      </c>
    </row>
    <row r="636" spans="1:11" ht="14.4" customHeight="1" x14ac:dyDescent="0.3">
      <c r="A636" s="649" t="s">
        <v>575</v>
      </c>
      <c r="B636" s="650" t="s">
        <v>576</v>
      </c>
      <c r="C636" s="651" t="s">
        <v>593</v>
      </c>
      <c r="D636" s="652" t="s">
        <v>4836</v>
      </c>
      <c r="E636" s="651" t="s">
        <v>4837</v>
      </c>
      <c r="F636" s="652" t="s">
        <v>4838</v>
      </c>
      <c r="G636" s="651" t="s">
        <v>3934</v>
      </c>
      <c r="H636" s="651" t="s">
        <v>3935</v>
      </c>
      <c r="I636" s="653">
        <v>878.72333333333336</v>
      </c>
      <c r="J636" s="653">
        <v>6</v>
      </c>
      <c r="K636" s="654">
        <v>5272.35</v>
      </c>
    </row>
    <row r="637" spans="1:11" ht="14.4" customHeight="1" x14ac:dyDescent="0.3">
      <c r="A637" s="649" t="s">
        <v>575</v>
      </c>
      <c r="B637" s="650" t="s">
        <v>576</v>
      </c>
      <c r="C637" s="651" t="s">
        <v>593</v>
      </c>
      <c r="D637" s="652" t="s">
        <v>4836</v>
      </c>
      <c r="E637" s="651" t="s">
        <v>4837</v>
      </c>
      <c r="F637" s="652" t="s">
        <v>4838</v>
      </c>
      <c r="G637" s="651" t="s">
        <v>3936</v>
      </c>
      <c r="H637" s="651" t="s">
        <v>3937</v>
      </c>
      <c r="I637" s="653">
        <v>4666.7</v>
      </c>
      <c r="J637" s="653">
        <v>2</v>
      </c>
      <c r="K637" s="654">
        <v>9333.4</v>
      </c>
    </row>
    <row r="638" spans="1:11" ht="14.4" customHeight="1" x14ac:dyDescent="0.3">
      <c r="A638" s="649" t="s">
        <v>575</v>
      </c>
      <c r="B638" s="650" t="s">
        <v>576</v>
      </c>
      <c r="C638" s="651" t="s">
        <v>593</v>
      </c>
      <c r="D638" s="652" t="s">
        <v>4836</v>
      </c>
      <c r="E638" s="651" t="s">
        <v>4837</v>
      </c>
      <c r="F638" s="652" t="s">
        <v>4838</v>
      </c>
      <c r="G638" s="651" t="s">
        <v>3938</v>
      </c>
      <c r="H638" s="651" t="s">
        <v>3939</v>
      </c>
      <c r="I638" s="653">
        <v>4666.7</v>
      </c>
      <c r="J638" s="653">
        <v>3</v>
      </c>
      <c r="K638" s="654">
        <v>14000.099999999999</v>
      </c>
    </row>
    <row r="639" spans="1:11" ht="14.4" customHeight="1" x14ac:dyDescent="0.3">
      <c r="A639" s="649" t="s">
        <v>575</v>
      </c>
      <c r="B639" s="650" t="s">
        <v>576</v>
      </c>
      <c r="C639" s="651" t="s">
        <v>593</v>
      </c>
      <c r="D639" s="652" t="s">
        <v>4836</v>
      </c>
      <c r="E639" s="651" t="s">
        <v>4837</v>
      </c>
      <c r="F639" s="652" t="s">
        <v>4838</v>
      </c>
      <c r="G639" s="651" t="s">
        <v>3940</v>
      </c>
      <c r="H639" s="651" t="s">
        <v>3941</v>
      </c>
      <c r="I639" s="653">
        <v>7466.32</v>
      </c>
      <c r="J639" s="653">
        <v>2</v>
      </c>
      <c r="K639" s="654">
        <v>14932.64</v>
      </c>
    </row>
    <row r="640" spans="1:11" ht="14.4" customHeight="1" x14ac:dyDescent="0.3">
      <c r="A640" s="649" t="s">
        <v>575</v>
      </c>
      <c r="B640" s="650" t="s">
        <v>576</v>
      </c>
      <c r="C640" s="651" t="s">
        <v>593</v>
      </c>
      <c r="D640" s="652" t="s">
        <v>4836</v>
      </c>
      <c r="E640" s="651" t="s">
        <v>4837</v>
      </c>
      <c r="F640" s="652" t="s">
        <v>4838</v>
      </c>
      <c r="G640" s="651" t="s">
        <v>3942</v>
      </c>
      <c r="H640" s="651" t="s">
        <v>3943</v>
      </c>
      <c r="I640" s="653">
        <v>9028.7999999999993</v>
      </c>
      <c r="J640" s="653">
        <v>1</v>
      </c>
      <c r="K640" s="654">
        <v>9028.7999999999993</v>
      </c>
    </row>
    <row r="641" spans="1:11" ht="14.4" customHeight="1" x14ac:dyDescent="0.3">
      <c r="A641" s="649" t="s">
        <v>575</v>
      </c>
      <c r="B641" s="650" t="s">
        <v>576</v>
      </c>
      <c r="C641" s="651" t="s">
        <v>593</v>
      </c>
      <c r="D641" s="652" t="s">
        <v>4836</v>
      </c>
      <c r="E641" s="651" t="s">
        <v>4837</v>
      </c>
      <c r="F641" s="652" t="s">
        <v>4838</v>
      </c>
      <c r="G641" s="651" t="s">
        <v>3944</v>
      </c>
      <c r="H641" s="651" t="s">
        <v>3945</v>
      </c>
      <c r="I641" s="653">
        <v>10994</v>
      </c>
      <c r="J641" s="653">
        <v>1</v>
      </c>
      <c r="K641" s="654">
        <v>10994</v>
      </c>
    </row>
    <row r="642" spans="1:11" ht="14.4" customHeight="1" x14ac:dyDescent="0.3">
      <c r="A642" s="649" t="s">
        <v>575</v>
      </c>
      <c r="B642" s="650" t="s">
        <v>576</v>
      </c>
      <c r="C642" s="651" t="s">
        <v>593</v>
      </c>
      <c r="D642" s="652" t="s">
        <v>4836</v>
      </c>
      <c r="E642" s="651" t="s">
        <v>4837</v>
      </c>
      <c r="F642" s="652" t="s">
        <v>4838</v>
      </c>
      <c r="G642" s="651" t="s">
        <v>3946</v>
      </c>
      <c r="H642" s="651" t="s">
        <v>3947</v>
      </c>
      <c r="I642" s="653">
        <v>1179.9000000000001</v>
      </c>
      <c r="J642" s="653">
        <v>1</v>
      </c>
      <c r="K642" s="654">
        <v>1179.9000000000001</v>
      </c>
    </row>
    <row r="643" spans="1:11" ht="14.4" customHeight="1" x14ac:dyDescent="0.3">
      <c r="A643" s="649" t="s">
        <v>575</v>
      </c>
      <c r="B643" s="650" t="s">
        <v>576</v>
      </c>
      <c r="C643" s="651" t="s">
        <v>593</v>
      </c>
      <c r="D643" s="652" t="s">
        <v>4836</v>
      </c>
      <c r="E643" s="651" t="s">
        <v>4837</v>
      </c>
      <c r="F643" s="652" t="s">
        <v>4838</v>
      </c>
      <c r="G643" s="651" t="s">
        <v>3948</v>
      </c>
      <c r="H643" s="651" t="s">
        <v>3949</v>
      </c>
      <c r="I643" s="653">
        <v>614.46</v>
      </c>
      <c r="J643" s="653">
        <v>4</v>
      </c>
      <c r="K643" s="654">
        <v>2457.8200000000002</v>
      </c>
    </row>
    <row r="644" spans="1:11" ht="14.4" customHeight="1" x14ac:dyDescent="0.3">
      <c r="A644" s="649" t="s">
        <v>575</v>
      </c>
      <c r="B644" s="650" t="s">
        <v>576</v>
      </c>
      <c r="C644" s="651" t="s">
        <v>593</v>
      </c>
      <c r="D644" s="652" t="s">
        <v>4836</v>
      </c>
      <c r="E644" s="651" t="s">
        <v>4837</v>
      </c>
      <c r="F644" s="652" t="s">
        <v>4838</v>
      </c>
      <c r="G644" s="651" t="s">
        <v>3950</v>
      </c>
      <c r="H644" s="651" t="s">
        <v>3951</v>
      </c>
      <c r="I644" s="653">
        <v>851.58</v>
      </c>
      <c r="J644" s="653">
        <v>1</v>
      </c>
      <c r="K644" s="654">
        <v>851.58</v>
      </c>
    </row>
    <row r="645" spans="1:11" ht="14.4" customHeight="1" x14ac:dyDescent="0.3">
      <c r="A645" s="649" t="s">
        <v>575</v>
      </c>
      <c r="B645" s="650" t="s">
        <v>576</v>
      </c>
      <c r="C645" s="651" t="s">
        <v>593</v>
      </c>
      <c r="D645" s="652" t="s">
        <v>4836</v>
      </c>
      <c r="E645" s="651" t="s">
        <v>4837</v>
      </c>
      <c r="F645" s="652" t="s">
        <v>4838</v>
      </c>
      <c r="G645" s="651" t="s">
        <v>3952</v>
      </c>
      <c r="H645" s="651" t="s">
        <v>3953</v>
      </c>
      <c r="I645" s="653">
        <v>5175</v>
      </c>
      <c r="J645" s="653">
        <v>1</v>
      </c>
      <c r="K645" s="654">
        <v>5175</v>
      </c>
    </row>
    <row r="646" spans="1:11" ht="14.4" customHeight="1" x14ac:dyDescent="0.3">
      <c r="A646" s="649" t="s">
        <v>575</v>
      </c>
      <c r="B646" s="650" t="s">
        <v>576</v>
      </c>
      <c r="C646" s="651" t="s">
        <v>593</v>
      </c>
      <c r="D646" s="652" t="s">
        <v>4836</v>
      </c>
      <c r="E646" s="651" t="s">
        <v>4837</v>
      </c>
      <c r="F646" s="652" t="s">
        <v>4838</v>
      </c>
      <c r="G646" s="651" t="s">
        <v>3954</v>
      </c>
      <c r="H646" s="651" t="s">
        <v>3955</v>
      </c>
      <c r="I646" s="653">
        <v>1232.3399999999999</v>
      </c>
      <c r="J646" s="653">
        <v>1</v>
      </c>
      <c r="K646" s="654">
        <v>1232.3399999999999</v>
      </c>
    </row>
    <row r="647" spans="1:11" ht="14.4" customHeight="1" x14ac:dyDescent="0.3">
      <c r="A647" s="649" t="s">
        <v>575</v>
      </c>
      <c r="B647" s="650" t="s">
        <v>576</v>
      </c>
      <c r="C647" s="651" t="s">
        <v>593</v>
      </c>
      <c r="D647" s="652" t="s">
        <v>4836</v>
      </c>
      <c r="E647" s="651" t="s">
        <v>4837</v>
      </c>
      <c r="F647" s="652" t="s">
        <v>4838</v>
      </c>
      <c r="G647" s="651" t="s">
        <v>3956</v>
      </c>
      <c r="H647" s="651" t="s">
        <v>3957</v>
      </c>
      <c r="I647" s="653">
        <v>1386.24</v>
      </c>
      <c r="J647" s="653">
        <v>2</v>
      </c>
      <c r="K647" s="654">
        <v>2772.48</v>
      </c>
    </row>
    <row r="648" spans="1:11" ht="14.4" customHeight="1" x14ac:dyDescent="0.3">
      <c r="A648" s="649" t="s">
        <v>575</v>
      </c>
      <c r="B648" s="650" t="s">
        <v>576</v>
      </c>
      <c r="C648" s="651" t="s">
        <v>593</v>
      </c>
      <c r="D648" s="652" t="s">
        <v>4836</v>
      </c>
      <c r="E648" s="651" t="s">
        <v>4837</v>
      </c>
      <c r="F648" s="652" t="s">
        <v>4838</v>
      </c>
      <c r="G648" s="651" t="s">
        <v>3958</v>
      </c>
      <c r="H648" s="651" t="s">
        <v>3959</v>
      </c>
      <c r="I648" s="653">
        <v>3859.17</v>
      </c>
      <c r="J648" s="653">
        <v>1</v>
      </c>
      <c r="K648" s="654">
        <v>3859.17</v>
      </c>
    </row>
    <row r="649" spans="1:11" ht="14.4" customHeight="1" x14ac:dyDescent="0.3">
      <c r="A649" s="649" t="s">
        <v>575</v>
      </c>
      <c r="B649" s="650" t="s">
        <v>576</v>
      </c>
      <c r="C649" s="651" t="s">
        <v>593</v>
      </c>
      <c r="D649" s="652" t="s">
        <v>4836</v>
      </c>
      <c r="E649" s="651" t="s">
        <v>4837</v>
      </c>
      <c r="F649" s="652" t="s">
        <v>4838</v>
      </c>
      <c r="G649" s="651" t="s">
        <v>3960</v>
      </c>
      <c r="H649" s="651" t="s">
        <v>3961</v>
      </c>
      <c r="I649" s="653">
        <v>3510.3</v>
      </c>
      <c r="J649" s="653">
        <v>1</v>
      </c>
      <c r="K649" s="654">
        <v>3510.3</v>
      </c>
    </row>
    <row r="650" spans="1:11" ht="14.4" customHeight="1" x14ac:dyDescent="0.3">
      <c r="A650" s="649" t="s">
        <v>575</v>
      </c>
      <c r="B650" s="650" t="s">
        <v>576</v>
      </c>
      <c r="C650" s="651" t="s">
        <v>593</v>
      </c>
      <c r="D650" s="652" t="s">
        <v>4836</v>
      </c>
      <c r="E650" s="651" t="s">
        <v>4837</v>
      </c>
      <c r="F650" s="652" t="s">
        <v>4838</v>
      </c>
      <c r="G650" s="651" t="s">
        <v>3962</v>
      </c>
      <c r="H650" s="651" t="s">
        <v>3963</v>
      </c>
      <c r="I650" s="653">
        <v>103.63</v>
      </c>
      <c r="J650" s="653">
        <v>30</v>
      </c>
      <c r="K650" s="654">
        <v>3108.8</v>
      </c>
    </row>
    <row r="651" spans="1:11" ht="14.4" customHeight="1" x14ac:dyDescent="0.3">
      <c r="A651" s="649" t="s">
        <v>575</v>
      </c>
      <c r="B651" s="650" t="s">
        <v>576</v>
      </c>
      <c r="C651" s="651" t="s">
        <v>593</v>
      </c>
      <c r="D651" s="652" t="s">
        <v>4836</v>
      </c>
      <c r="E651" s="651" t="s">
        <v>4837</v>
      </c>
      <c r="F651" s="652" t="s">
        <v>4838</v>
      </c>
      <c r="G651" s="651" t="s">
        <v>3964</v>
      </c>
      <c r="H651" s="651" t="s">
        <v>3965</v>
      </c>
      <c r="I651" s="653">
        <v>2111.3450000000003</v>
      </c>
      <c r="J651" s="653">
        <v>2</v>
      </c>
      <c r="K651" s="654">
        <v>4222.6900000000005</v>
      </c>
    </row>
    <row r="652" spans="1:11" ht="14.4" customHeight="1" x14ac:dyDescent="0.3">
      <c r="A652" s="649" t="s">
        <v>575</v>
      </c>
      <c r="B652" s="650" t="s">
        <v>576</v>
      </c>
      <c r="C652" s="651" t="s">
        <v>593</v>
      </c>
      <c r="D652" s="652" t="s">
        <v>4836</v>
      </c>
      <c r="E652" s="651" t="s">
        <v>4837</v>
      </c>
      <c r="F652" s="652" t="s">
        <v>4838</v>
      </c>
      <c r="G652" s="651" t="s">
        <v>3966</v>
      </c>
      <c r="H652" s="651" t="s">
        <v>3967</v>
      </c>
      <c r="I652" s="653">
        <v>329.4616666666667</v>
      </c>
      <c r="J652" s="653">
        <v>7</v>
      </c>
      <c r="K652" s="654">
        <v>2306.2200000000003</v>
      </c>
    </row>
    <row r="653" spans="1:11" ht="14.4" customHeight="1" x14ac:dyDescent="0.3">
      <c r="A653" s="649" t="s">
        <v>575</v>
      </c>
      <c r="B653" s="650" t="s">
        <v>576</v>
      </c>
      <c r="C653" s="651" t="s">
        <v>593</v>
      </c>
      <c r="D653" s="652" t="s">
        <v>4836</v>
      </c>
      <c r="E653" s="651" t="s">
        <v>4837</v>
      </c>
      <c r="F653" s="652" t="s">
        <v>4838</v>
      </c>
      <c r="G653" s="651" t="s">
        <v>3968</v>
      </c>
      <c r="H653" s="651" t="s">
        <v>3969</v>
      </c>
      <c r="I653" s="653">
        <v>2916.13</v>
      </c>
      <c r="J653" s="653">
        <v>1</v>
      </c>
      <c r="K653" s="654">
        <v>2916.13</v>
      </c>
    </row>
    <row r="654" spans="1:11" ht="14.4" customHeight="1" x14ac:dyDescent="0.3">
      <c r="A654" s="649" t="s">
        <v>575</v>
      </c>
      <c r="B654" s="650" t="s">
        <v>576</v>
      </c>
      <c r="C654" s="651" t="s">
        <v>593</v>
      </c>
      <c r="D654" s="652" t="s">
        <v>4836</v>
      </c>
      <c r="E654" s="651" t="s">
        <v>4837</v>
      </c>
      <c r="F654" s="652" t="s">
        <v>4838</v>
      </c>
      <c r="G654" s="651" t="s">
        <v>3970</v>
      </c>
      <c r="H654" s="651" t="s">
        <v>3971</v>
      </c>
      <c r="I654" s="653">
        <v>7791.91</v>
      </c>
      <c r="J654" s="653">
        <v>1</v>
      </c>
      <c r="K654" s="654">
        <v>7791.91</v>
      </c>
    </row>
    <row r="655" spans="1:11" ht="14.4" customHeight="1" x14ac:dyDescent="0.3">
      <c r="A655" s="649" t="s">
        <v>575</v>
      </c>
      <c r="B655" s="650" t="s">
        <v>576</v>
      </c>
      <c r="C655" s="651" t="s">
        <v>593</v>
      </c>
      <c r="D655" s="652" t="s">
        <v>4836</v>
      </c>
      <c r="E655" s="651" t="s">
        <v>4837</v>
      </c>
      <c r="F655" s="652" t="s">
        <v>4838</v>
      </c>
      <c r="G655" s="651" t="s">
        <v>3972</v>
      </c>
      <c r="H655" s="651" t="s">
        <v>3973</v>
      </c>
      <c r="I655" s="653">
        <v>8683.4</v>
      </c>
      <c r="J655" s="653">
        <v>2</v>
      </c>
      <c r="K655" s="654">
        <v>17366.8</v>
      </c>
    </row>
    <row r="656" spans="1:11" ht="14.4" customHeight="1" x14ac:dyDescent="0.3">
      <c r="A656" s="649" t="s">
        <v>575</v>
      </c>
      <c r="B656" s="650" t="s">
        <v>576</v>
      </c>
      <c r="C656" s="651" t="s">
        <v>593</v>
      </c>
      <c r="D656" s="652" t="s">
        <v>4836</v>
      </c>
      <c r="E656" s="651" t="s">
        <v>4837</v>
      </c>
      <c r="F656" s="652" t="s">
        <v>4838</v>
      </c>
      <c r="G656" s="651" t="s">
        <v>3974</v>
      </c>
      <c r="H656" s="651" t="s">
        <v>3975</v>
      </c>
      <c r="I656" s="653">
        <v>229.14500000000001</v>
      </c>
      <c r="J656" s="653">
        <v>4</v>
      </c>
      <c r="K656" s="654">
        <v>916.58</v>
      </c>
    </row>
    <row r="657" spans="1:11" ht="14.4" customHeight="1" x14ac:dyDescent="0.3">
      <c r="A657" s="649" t="s">
        <v>575</v>
      </c>
      <c r="B657" s="650" t="s">
        <v>576</v>
      </c>
      <c r="C657" s="651" t="s">
        <v>593</v>
      </c>
      <c r="D657" s="652" t="s">
        <v>4836</v>
      </c>
      <c r="E657" s="651" t="s">
        <v>4837</v>
      </c>
      <c r="F657" s="652" t="s">
        <v>4838</v>
      </c>
      <c r="G657" s="651" t="s">
        <v>3976</v>
      </c>
      <c r="H657" s="651" t="s">
        <v>3977</v>
      </c>
      <c r="I657" s="653">
        <v>466.26</v>
      </c>
      <c r="J657" s="653">
        <v>2</v>
      </c>
      <c r="K657" s="654">
        <v>932.52</v>
      </c>
    </row>
    <row r="658" spans="1:11" ht="14.4" customHeight="1" x14ac:dyDescent="0.3">
      <c r="A658" s="649" t="s">
        <v>575</v>
      </c>
      <c r="B658" s="650" t="s">
        <v>576</v>
      </c>
      <c r="C658" s="651" t="s">
        <v>593</v>
      </c>
      <c r="D658" s="652" t="s">
        <v>4836</v>
      </c>
      <c r="E658" s="651" t="s">
        <v>4837</v>
      </c>
      <c r="F658" s="652" t="s">
        <v>4838</v>
      </c>
      <c r="G658" s="651" t="s">
        <v>3978</v>
      </c>
      <c r="H658" s="651" t="s">
        <v>3979</v>
      </c>
      <c r="I658" s="653">
        <v>2916.12</v>
      </c>
      <c r="J658" s="653">
        <v>2</v>
      </c>
      <c r="K658" s="654">
        <v>5832.24</v>
      </c>
    </row>
    <row r="659" spans="1:11" ht="14.4" customHeight="1" x14ac:dyDescent="0.3">
      <c r="A659" s="649" t="s">
        <v>575</v>
      </c>
      <c r="B659" s="650" t="s">
        <v>576</v>
      </c>
      <c r="C659" s="651" t="s">
        <v>593</v>
      </c>
      <c r="D659" s="652" t="s">
        <v>4836</v>
      </c>
      <c r="E659" s="651" t="s">
        <v>4837</v>
      </c>
      <c r="F659" s="652" t="s">
        <v>4838</v>
      </c>
      <c r="G659" s="651" t="s">
        <v>3980</v>
      </c>
      <c r="H659" s="651" t="s">
        <v>3981</v>
      </c>
      <c r="I659" s="653">
        <v>1029.43</v>
      </c>
      <c r="J659" s="653">
        <v>1</v>
      </c>
      <c r="K659" s="654">
        <v>1029.43</v>
      </c>
    </row>
    <row r="660" spans="1:11" ht="14.4" customHeight="1" x14ac:dyDescent="0.3">
      <c r="A660" s="649" t="s">
        <v>575</v>
      </c>
      <c r="B660" s="650" t="s">
        <v>576</v>
      </c>
      <c r="C660" s="651" t="s">
        <v>593</v>
      </c>
      <c r="D660" s="652" t="s">
        <v>4836</v>
      </c>
      <c r="E660" s="651" t="s">
        <v>4837</v>
      </c>
      <c r="F660" s="652" t="s">
        <v>4838</v>
      </c>
      <c r="G660" s="651" t="s">
        <v>3982</v>
      </c>
      <c r="H660" s="651" t="s">
        <v>3983</v>
      </c>
      <c r="I660" s="653">
        <v>8488.9</v>
      </c>
      <c r="J660" s="653">
        <v>1</v>
      </c>
      <c r="K660" s="654">
        <v>8488.9</v>
      </c>
    </row>
    <row r="661" spans="1:11" ht="14.4" customHeight="1" x14ac:dyDescent="0.3">
      <c r="A661" s="649" t="s">
        <v>575</v>
      </c>
      <c r="B661" s="650" t="s">
        <v>576</v>
      </c>
      <c r="C661" s="651" t="s">
        <v>593</v>
      </c>
      <c r="D661" s="652" t="s">
        <v>4836</v>
      </c>
      <c r="E661" s="651" t="s">
        <v>4837</v>
      </c>
      <c r="F661" s="652" t="s">
        <v>4838</v>
      </c>
      <c r="G661" s="651" t="s">
        <v>3984</v>
      </c>
      <c r="H661" s="651" t="s">
        <v>3985</v>
      </c>
      <c r="I661" s="653">
        <v>635.89666666666665</v>
      </c>
      <c r="J661" s="653">
        <v>3</v>
      </c>
      <c r="K661" s="654">
        <v>1907.69</v>
      </c>
    </row>
    <row r="662" spans="1:11" ht="14.4" customHeight="1" x14ac:dyDescent="0.3">
      <c r="A662" s="649" t="s">
        <v>575</v>
      </c>
      <c r="B662" s="650" t="s">
        <v>576</v>
      </c>
      <c r="C662" s="651" t="s">
        <v>593</v>
      </c>
      <c r="D662" s="652" t="s">
        <v>4836</v>
      </c>
      <c r="E662" s="651" t="s">
        <v>4837</v>
      </c>
      <c r="F662" s="652" t="s">
        <v>4838</v>
      </c>
      <c r="G662" s="651" t="s">
        <v>3986</v>
      </c>
      <c r="H662" s="651" t="s">
        <v>3987</v>
      </c>
      <c r="I662" s="653">
        <v>3859.2</v>
      </c>
      <c r="J662" s="653">
        <v>1</v>
      </c>
      <c r="K662" s="654">
        <v>3859.2</v>
      </c>
    </row>
    <row r="663" spans="1:11" ht="14.4" customHeight="1" x14ac:dyDescent="0.3">
      <c r="A663" s="649" t="s">
        <v>575</v>
      </c>
      <c r="B663" s="650" t="s">
        <v>576</v>
      </c>
      <c r="C663" s="651" t="s">
        <v>593</v>
      </c>
      <c r="D663" s="652" t="s">
        <v>4836</v>
      </c>
      <c r="E663" s="651" t="s">
        <v>4837</v>
      </c>
      <c r="F663" s="652" t="s">
        <v>4838</v>
      </c>
      <c r="G663" s="651" t="s">
        <v>3988</v>
      </c>
      <c r="H663" s="651" t="s">
        <v>3989</v>
      </c>
      <c r="I663" s="653">
        <v>466.26</v>
      </c>
      <c r="J663" s="653">
        <v>2</v>
      </c>
      <c r="K663" s="654">
        <v>932.52</v>
      </c>
    </row>
    <row r="664" spans="1:11" ht="14.4" customHeight="1" x14ac:dyDescent="0.3">
      <c r="A664" s="649" t="s">
        <v>575</v>
      </c>
      <c r="B664" s="650" t="s">
        <v>576</v>
      </c>
      <c r="C664" s="651" t="s">
        <v>593</v>
      </c>
      <c r="D664" s="652" t="s">
        <v>4836</v>
      </c>
      <c r="E664" s="651" t="s">
        <v>4837</v>
      </c>
      <c r="F664" s="652" t="s">
        <v>4838</v>
      </c>
      <c r="G664" s="651" t="s">
        <v>3990</v>
      </c>
      <c r="H664" s="651" t="s">
        <v>3991</v>
      </c>
      <c r="I664" s="653">
        <v>5175</v>
      </c>
      <c r="J664" s="653">
        <v>1</v>
      </c>
      <c r="K664" s="654">
        <v>5175</v>
      </c>
    </row>
    <row r="665" spans="1:11" ht="14.4" customHeight="1" x14ac:dyDescent="0.3">
      <c r="A665" s="649" t="s">
        <v>575</v>
      </c>
      <c r="B665" s="650" t="s">
        <v>576</v>
      </c>
      <c r="C665" s="651" t="s">
        <v>593</v>
      </c>
      <c r="D665" s="652" t="s">
        <v>4836</v>
      </c>
      <c r="E665" s="651" t="s">
        <v>4837</v>
      </c>
      <c r="F665" s="652" t="s">
        <v>4838</v>
      </c>
      <c r="G665" s="651" t="s">
        <v>3992</v>
      </c>
      <c r="H665" s="651" t="s">
        <v>3993</v>
      </c>
      <c r="I665" s="653">
        <v>1839.1</v>
      </c>
      <c r="J665" s="653">
        <v>4</v>
      </c>
      <c r="K665" s="654">
        <v>7356.4</v>
      </c>
    </row>
    <row r="666" spans="1:11" ht="14.4" customHeight="1" x14ac:dyDescent="0.3">
      <c r="A666" s="649" t="s">
        <v>575</v>
      </c>
      <c r="B666" s="650" t="s">
        <v>576</v>
      </c>
      <c r="C666" s="651" t="s">
        <v>593</v>
      </c>
      <c r="D666" s="652" t="s">
        <v>4836</v>
      </c>
      <c r="E666" s="651" t="s">
        <v>4837</v>
      </c>
      <c r="F666" s="652" t="s">
        <v>4838</v>
      </c>
      <c r="G666" s="651" t="s">
        <v>3994</v>
      </c>
      <c r="H666" s="651" t="s">
        <v>3995</v>
      </c>
      <c r="I666" s="653">
        <v>344.28</v>
      </c>
      <c r="J666" s="653">
        <v>3</v>
      </c>
      <c r="K666" s="654">
        <v>1032.8399999999999</v>
      </c>
    </row>
    <row r="667" spans="1:11" ht="14.4" customHeight="1" x14ac:dyDescent="0.3">
      <c r="A667" s="649" t="s">
        <v>575</v>
      </c>
      <c r="B667" s="650" t="s">
        <v>576</v>
      </c>
      <c r="C667" s="651" t="s">
        <v>593</v>
      </c>
      <c r="D667" s="652" t="s">
        <v>4836</v>
      </c>
      <c r="E667" s="651" t="s">
        <v>4837</v>
      </c>
      <c r="F667" s="652" t="s">
        <v>4838</v>
      </c>
      <c r="G667" s="651" t="s">
        <v>3996</v>
      </c>
      <c r="H667" s="651" t="s">
        <v>3997</v>
      </c>
      <c r="I667" s="653">
        <v>11384</v>
      </c>
      <c r="J667" s="653">
        <v>1</v>
      </c>
      <c r="K667" s="654">
        <v>11384</v>
      </c>
    </row>
    <row r="668" spans="1:11" ht="14.4" customHeight="1" x14ac:dyDescent="0.3">
      <c r="A668" s="649" t="s">
        <v>575</v>
      </c>
      <c r="B668" s="650" t="s">
        <v>576</v>
      </c>
      <c r="C668" s="651" t="s">
        <v>593</v>
      </c>
      <c r="D668" s="652" t="s">
        <v>4836</v>
      </c>
      <c r="E668" s="651" t="s">
        <v>4837</v>
      </c>
      <c r="F668" s="652" t="s">
        <v>4838</v>
      </c>
      <c r="G668" s="651" t="s">
        <v>3998</v>
      </c>
      <c r="H668" s="651" t="s">
        <v>3999</v>
      </c>
      <c r="I668" s="653">
        <v>5442.95</v>
      </c>
      <c r="J668" s="653">
        <v>1</v>
      </c>
      <c r="K668" s="654">
        <v>5442.95</v>
      </c>
    </row>
    <row r="669" spans="1:11" ht="14.4" customHeight="1" x14ac:dyDescent="0.3">
      <c r="A669" s="649" t="s">
        <v>575</v>
      </c>
      <c r="B669" s="650" t="s">
        <v>576</v>
      </c>
      <c r="C669" s="651" t="s">
        <v>593</v>
      </c>
      <c r="D669" s="652" t="s">
        <v>4836</v>
      </c>
      <c r="E669" s="651" t="s">
        <v>4837</v>
      </c>
      <c r="F669" s="652" t="s">
        <v>4838</v>
      </c>
      <c r="G669" s="651" t="s">
        <v>4000</v>
      </c>
      <c r="H669" s="651" t="s">
        <v>4001</v>
      </c>
      <c r="I669" s="653">
        <v>16990.560000000001</v>
      </c>
      <c r="J669" s="653">
        <v>1</v>
      </c>
      <c r="K669" s="654">
        <v>16990.560000000001</v>
      </c>
    </row>
    <row r="670" spans="1:11" ht="14.4" customHeight="1" x14ac:dyDescent="0.3">
      <c r="A670" s="649" t="s">
        <v>575</v>
      </c>
      <c r="B670" s="650" t="s">
        <v>576</v>
      </c>
      <c r="C670" s="651" t="s">
        <v>593</v>
      </c>
      <c r="D670" s="652" t="s">
        <v>4836</v>
      </c>
      <c r="E670" s="651" t="s">
        <v>4837</v>
      </c>
      <c r="F670" s="652" t="s">
        <v>4838</v>
      </c>
      <c r="G670" s="651" t="s">
        <v>4002</v>
      </c>
      <c r="H670" s="651" t="s">
        <v>4003</v>
      </c>
      <c r="I670" s="653">
        <v>8683.43</v>
      </c>
      <c r="J670" s="653">
        <v>1</v>
      </c>
      <c r="K670" s="654">
        <v>8683.43</v>
      </c>
    </row>
    <row r="671" spans="1:11" ht="14.4" customHeight="1" x14ac:dyDescent="0.3">
      <c r="A671" s="649" t="s">
        <v>575</v>
      </c>
      <c r="B671" s="650" t="s">
        <v>576</v>
      </c>
      <c r="C671" s="651" t="s">
        <v>593</v>
      </c>
      <c r="D671" s="652" t="s">
        <v>4836</v>
      </c>
      <c r="E671" s="651" t="s">
        <v>4837</v>
      </c>
      <c r="F671" s="652" t="s">
        <v>4838</v>
      </c>
      <c r="G671" s="651" t="s">
        <v>4004</v>
      </c>
      <c r="H671" s="651" t="s">
        <v>4005</v>
      </c>
      <c r="I671" s="653">
        <v>1094.4000000000001</v>
      </c>
      <c r="J671" s="653">
        <v>2</v>
      </c>
      <c r="K671" s="654">
        <v>2188.8000000000002</v>
      </c>
    </row>
    <row r="672" spans="1:11" ht="14.4" customHeight="1" x14ac:dyDescent="0.3">
      <c r="A672" s="649" t="s">
        <v>575</v>
      </c>
      <c r="B672" s="650" t="s">
        <v>576</v>
      </c>
      <c r="C672" s="651" t="s">
        <v>593</v>
      </c>
      <c r="D672" s="652" t="s">
        <v>4836</v>
      </c>
      <c r="E672" s="651" t="s">
        <v>4837</v>
      </c>
      <c r="F672" s="652" t="s">
        <v>4838</v>
      </c>
      <c r="G672" s="651" t="s">
        <v>4006</v>
      </c>
      <c r="H672" s="651" t="s">
        <v>4007</v>
      </c>
      <c r="I672" s="653">
        <v>851.58</v>
      </c>
      <c r="J672" s="653">
        <v>1</v>
      </c>
      <c r="K672" s="654">
        <v>851.58</v>
      </c>
    </row>
    <row r="673" spans="1:11" ht="14.4" customHeight="1" x14ac:dyDescent="0.3">
      <c r="A673" s="649" t="s">
        <v>575</v>
      </c>
      <c r="B673" s="650" t="s">
        <v>576</v>
      </c>
      <c r="C673" s="651" t="s">
        <v>593</v>
      </c>
      <c r="D673" s="652" t="s">
        <v>4836</v>
      </c>
      <c r="E673" s="651" t="s">
        <v>4837</v>
      </c>
      <c r="F673" s="652" t="s">
        <v>4838</v>
      </c>
      <c r="G673" s="651" t="s">
        <v>4008</v>
      </c>
      <c r="H673" s="651" t="s">
        <v>4009</v>
      </c>
      <c r="I673" s="653">
        <v>10319.295</v>
      </c>
      <c r="J673" s="653">
        <v>2</v>
      </c>
      <c r="K673" s="654">
        <v>20638.59</v>
      </c>
    </row>
    <row r="674" spans="1:11" ht="14.4" customHeight="1" x14ac:dyDescent="0.3">
      <c r="A674" s="649" t="s">
        <v>575</v>
      </c>
      <c r="B674" s="650" t="s">
        <v>576</v>
      </c>
      <c r="C674" s="651" t="s">
        <v>593</v>
      </c>
      <c r="D674" s="652" t="s">
        <v>4836</v>
      </c>
      <c r="E674" s="651" t="s">
        <v>4837</v>
      </c>
      <c r="F674" s="652" t="s">
        <v>4838</v>
      </c>
      <c r="G674" s="651" t="s">
        <v>4010</v>
      </c>
      <c r="H674" s="651" t="s">
        <v>4011</v>
      </c>
      <c r="I674" s="653">
        <v>4772.5</v>
      </c>
      <c r="J674" s="653">
        <v>6</v>
      </c>
      <c r="K674" s="654">
        <v>28635</v>
      </c>
    </row>
    <row r="675" spans="1:11" ht="14.4" customHeight="1" x14ac:dyDescent="0.3">
      <c r="A675" s="649" t="s">
        <v>575</v>
      </c>
      <c r="B675" s="650" t="s">
        <v>576</v>
      </c>
      <c r="C675" s="651" t="s">
        <v>593</v>
      </c>
      <c r="D675" s="652" t="s">
        <v>4836</v>
      </c>
      <c r="E675" s="651" t="s">
        <v>4837</v>
      </c>
      <c r="F675" s="652" t="s">
        <v>4838</v>
      </c>
      <c r="G675" s="651" t="s">
        <v>4012</v>
      </c>
      <c r="H675" s="651" t="s">
        <v>4013</v>
      </c>
      <c r="I675" s="653">
        <v>878.72</v>
      </c>
      <c r="J675" s="653">
        <v>2</v>
      </c>
      <c r="K675" s="654">
        <v>1757.44</v>
      </c>
    </row>
    <row r="676" spans="1:11" ht="14.4" customHeight="1" x14ac:dyDescent="0.3">
      <c r="A676" s="649" t="s">
        <v>575</v>
      </c>
      <c r="B676" s="650" t="s">
        <v>576</v>
      </c>
      <c r="C676" s="651" t="s">
        <v>593</v>
      </c>
      <c r="D676" s="652" t="s">
        <v>4836</v>
      </c>
      <c r="E676" s="651" t="s">
        <v>4837</v>
      </c>
      <c r="F676" s="652" t="s">
        <v>4838</v>
      </c>
      <c r="G676" s="651" t="s">
        <v>4014</v>
      </c>
      <c r="H676" s="651" t="s">
        <v>4015</v>
      </c>
      <c r="I676" s="653">
        <v>879.18666666666661</v>
      </c>
      <c r="J676" s="653">
        <v>3</v>
      </c>
      <c r="K676" s="654">
        <v>2637.56</v>
      </c>
    </row>
    <row r="677" spans="1:11" ht="14.4" customHeight="1" x14ac:dyDescent="0.3">
      <c r="A677" s="649" t="s">
        <v>575</v>
      </c>
      <c r="B677" s="650" t="s">
        <v>576</v>
      </c>
      <c r="C677" s="651" t="s">
        <v>593</v>
      </c>
      <c r="D677" s="652" t="s">
        <v>4836</v>
      </c>
      <c r="E677" s="651" t="s">
        <v>4837</v>
      </c>
      <c r="F677" s="652" t="s">
        <v>4838</v>
      </c>
      <c r="G677" s="651" t="s">
        <v>4016</v>
      </c>
      <c r="H677" s="651" t="s">
        <v>4017</v>
      </c>
      <c r="I677" s="653">
        <v>5192.26</v>
      </c>
      <c r="J677" s="653">
        <v>1</v>
      </c>
      <c r="K677" s="654">
        <v>5192.26</v>
      </c>
    </row>
    <row r="678" spans="1:11" ht="14.4" customHeight="1" x14ac:dyDescent="0.3">
      <c r="A678" s="649" t="s">
        <v>575</v>
      </c>
      <c r="B678" s="650" t="s">
        <v>576</v>
      </c>
      <c r="C678" s="651" t="s">
        <v>593</v>
      </c>
      <c r="D678" s="652" t="s">
        <v>4836</v>
      </c>
      <c r="E678" s="651" t="s">
        <v>4837</v>
      </c>
      <c r="F678" s="652" t="s">
        <v>4838</v>
      </c>
      <c r="G678" s="651" t="s">
        <v>4018</v>
      </c>
      <c r="H678" s="651" t="s">
        <v>4019</v>
      </c>
      <c r="I678" s="653">
        <v>8703.91</v>
      </c>
      <c r="J678" s="653">
        <v>1</v>
      </c>
      <c r="K678" s="654">
        <v>8703.91</v>
      </c>
    </row>
    <row r="679" spans="1:11" ht="14.4" customHeight="1" x14ac:dyDescent="0.3">
      <c r="A679" s="649" t="s">
        <v>575</v>
      </c>
      <c r="B679" s="650" t="s">
        <v>576</v>
      </c>
      <c r="C679" s="651" t="s">
        <v>593</v>
      </c>
      <c r="D679" s="652" t="s">
        <v>4836</v>
      </c>
      <c r="E679" s="651" t="s">
        <v>4837</v>
      </c>
      <c r="F679" s="652" t="s">
        <v>4838</v>
      </c>
      <c r="G679" s="651" t="s">
        <v>4020</v>
      </c>
      <c r="H679" s="651" t="s">
        <v>4021</v>
      </c>
      <c r="I679" s="653">
        <v>1179.9000000000001</v>
      </c>
      <c r="J679" s="653">
        <v>1</v>
      </c>
      <c r="K679" s="654">
        <v>1179.9000000000001</v>
      </c>
    </row>
    <row r="680" spans="1:11" ht="14.4" customHeight="1" x14ac:dyDescent="0.3">
      <c r="A680" s="649" t="s">
        <v>575</v>
      </c>
      <c r="B680" s="650" t="s">
        <v>576</v>
      </c>
      <c r="C680" s="651" t="s">
        <v>593</v>
      </c>
      <c r="D680" s="652" t="s">
        <v>4836</v>
      </c>
      <c r="E680" s="651" t="s">
        <v>4837</v>
      </c>
      <c r="F680" s="652" t="s">
        <v>4838</v>
      </c>
      <c r="G680" s="651" t="s">
        <v>4022</v>
      </c>
      <c r="H680" s="651" t="s">
        <v>4023</v>
      </c>
      <c r="I680" s="653">
        <v>722.76</v>
      </c>
      <c r="J680" s="653">
        <v>4</v>
      </c>
      <c r="K680" s="654">
        <v>2891.04</v>
      </c>
    </row>
    <row r="681" spans="1:11" ht="14.4" customHeight="1" x14ac:dyDescent="0.3">
      <c r="A681" s="649" t="s">
        <v>575</v>
      </c>
      <c r="B681" s="650" t="s">
        <v>576</v>
      </c>
      <c r="C681" s="651" t="s">
        <v>593</v>
      </c>
      <c r="D681" s="652" t="s">
        <v>4836</v>
      </c>
      <c r="E681" s="651" t="s">
        <v>4837</v>
      </c>
      <c r="F681" s="652" t="s">
        <v>4838</v>
      </c>
      <c r="G681" s="651" t="s">
        <v>4024</v>
      </c>
      <c r="H681" s="651" t="s">
        <v>4025</v>
      </c>
      <c r="I681" s="653">
        <v>5774.1</v>
      </c>
      <c r="J681" s="653">
        <v>1</v>
      </c>
      <c r="K681" s="654">
        <v>5774.1</v>
      </c>
    </row>
    <row r="682" spans="1:11" ht="14.4" customHeight="1" x14ac:dyDescent="0.3">
      <c r="A682" s="649" t="s">
        <v>575</v>
      </c>
      <c r="B682" s="650" t="s">
        <v>576</v>
      </c>
      <c r="C682" s="651" t="s">
        <v>593</v>
      </c>
      <c r="D682" s="652" t="s">
        <v>4836</v>
      </c>
      <c r="E682" s="651" t="s">
        <v>4837</v>
      </c>
      <c r="F682" s="652" t="s">
        <v>4838</v>
      </c>
      <c r="G682" s="651" t="s">
        <v>4026</v>
      </c>
      <c r="H682" s="651" t="s">
        <v>4027</v>
      </c>
      <c r="I682" s="653">
        <v>8703.9</v>
      </c>
      <c r="J682" s="653">
        <v>1</v>
      </c>
      <c r="K682" s="654">
        <v>8703.9</v>
      </c>
    </row>
    <row r="683" spans="1:11" ht="14.4" customHeight="1" x14ac:dyDescent="0.3">
      <c r="A683" s="649" t="s">
        <v>575</v>
      </c>
      <c r="B683" s="650" t="s">
        <v>576</v>
      </c>
      <c r="C683" s="651" t="s">
        <v>593</v>
      </c>
      <c r="D683" s="652" t="s">
        <v>4836</v>
      </c>
      <c r="E683" s="651" t="s">
        <v>4837</v>
      </c>
      <c r="F683" s="652" t="s">
        <v>4838</v>
      </c>
      <c r="G683" s="651" t="s">
        <v>4028</v>
      </c>
      <c r="H683" s="651" t="s">
        <v>4029</v>
      </c>
      <c r="I683" s="653">
        <v>11132.12</v>
      </c>
      <c r="J683" s="653">
        <v>1</v>
      </c>
      <c r="K683" s="654">
        <v>11132.12</v>
      </c>
    </row>
    <row r="684" spans="1:11" ht="14.4" customHeight="1" x14ac:dyDescent="0.3">
      <c r="A684" s="649" t="s">
        <v>575</v>
      </c>
      <c r="B684" s="650" t="s">
        <v>576</v>
      </c>
      <c r="C684" s="651" t="s">
        <v>593</v>
      </c>
      <c r="D684" s="652" t="s">
        <v>4836</v>
      </c>
      <c r="E684" s="651" t="s">
        <v>4837</v>
      </c>
      <c r="F684" s="652" t="s">
        <v>4838</v>
      </c>
      <c r="G684" s="651" t="s">
        <v>4030</v>
      </c>
      <c r="H684" s="651" t="s">
        <v>4031</v>
      </c>
      <c r="I684" s="653">
        <v>499.32666666666665</v>
      </c>
      <c r="J684" s="653">
        <v>4</v>
      </c>
      <c r="K684" s="654">
        <v>1997.31</v>
      </c>
    </row>
    <row r="685" spans="1:11" ht="14.4" customHeight="1" x14ac:dyDescent="0.3">
      <c r="A685" s="649" t="s">
        <v>575</v>
      </c>
      <c r="B685" s="650" t="s">
        <v>576</v>
      </c>
      <c r="C685" s="651" t="s">
        <v>593</v>
      </c>
      <c r="D685" s="652" t="s">
        <v>4836</v>
      </c>
      <c r="E685" s="651" t="s">
        <v>4837</v>
      </c>
      <c r="F685" s="652" t="s">
        <v>4838</v>
      </c>
      <c r="G685" s="651" t="s">
        <v>4032</v>
      </c>
      <c r="H685" s="651" t="s">
        <v>4033</v>
      </c>
      <c r="I685" s="653">
        <v>10994</v>
      </c>
      <c r="J685" s="653">
        <v>2</v>
      </c>
      <c r="K685" s="654">
        <v>21988</v>
      </c>
    </row>
    <row r="686" spans="1:11" ht="14.4" customHeight="1" x14ac:dyDescent="0.3">
      <c r="A686" s="649" t="s">
        <v>575</v>
      </c>
      <c r="B686" s="650" t="s">
        <v>576</v>
      </c>
      <c r="C686" s="651" t="s">
        <v>593</v>
      </c>
      <c r="D686" s="652" t="s">
        <v>4836</v>
      </c>
      <c r="E686" s="651" t="s">
        <v>4837</v>
      </c>
      <c r="F686" s="652" t="s">
        <v>4838</v>
      </c>
      <c r="G686" s="651" t="s">
        <v>4034</v>
      </c>
      <c r="H686" s="651" t="s">
        <v>4035</v>
      </c>
      <c r="I686" s="653">
        <v>8470.19</v>
      </c>
      <c r="J686" s="653">
        <v>1</v>
      </c>
      <c r="K686" s="654">
        <v>8470.19</v>
      </c>
    </row>
    <row r="687" spans="1:11" ht="14.4" customHeight="1" x14ac:dyDescent="0.3">
      <c r="A687" s="649" t="s">
        <v>575</v>
      </c>
      <c r="B687" s="650" t="s">
        <v>576</v>
      </c>
      <c r="C687" s="651" t="s">
        <v>593</v>
      </c>
      <c r="D687" s="652" t="s">
        <v>4836</v>
      </c>
      <c r="E687" s="651" t="s">
        <v>4837</v>
      </c>
      <c r="F687" s="652" t="s">
        <v>4838</v>
      </c>
      <c r="G687" s="651" t="s">
        <v>4036</v>
      </c>
      <c r="H687" s="651" t="s">
        <v>4037</v>
      </c>
      <c r="I687" s="653">
        <v>5196.13</v>
      </c>
      <c r="J687" s="653">
        <v>1</v>
      </c>
      <c r="K687" s="654">
        <v>5196.13</v>
      </c>
    </row>
    <row r="688" spans="1:11" ht="14.4" customHeight="1" x14ac:dyDescent="0.3">
      <c r="A688" s="649" t="s">
        <v>575</v>
      </c>
      <c r="B688" s="650" t="s">
        <v>576</v>
      </c>
      <c r="C688" s="651" t="s">
        <v>593</v>
      </c>
      <c r="D688" s="652" t="s">
        <v>4836</v>
      </c>
      <c r="E688" s="651" t="s">
        <v>4837</v>
      </c>
      <c r="F688" s="652" t="s">
        <v>4838</v>
      </c>
      <c r="G688" s="651" t="s">
        <v>4038</v>
      </c>
      <c r="H688" s="651" t="s">
        <v>4039</v>
      </c>
      <c r="I688" s="653">
        <v>680.68499999999995</v>
      </c>
      <c r="J688" s="653">
        <v>5</v>
      </c>
      <c r="K688" s="654">
        <v>3403.4399999999996</v>
      </c>
    </row>
    <row r="689" spans="1:11" ht="14.4" customHeight="1" x14ac:dyDescent="0.3">
      <c r="A689" s="649" t="s">
        <v>575</v>
      </c>
      <c r="B689" s="650" t="s">
        <v>576</v>
      </c>
      <c r="C689" s="651" t="s">
        <v>593</v>
      </c>
      <c r="D689" s="652" t="s">
        <v>4836</v>
      </c>
      <c r="E689" s="651" t="s">
        <v>4837</v>
      </c>
      <c r="F689" s="652" t="s">
        <v>4838</v>
      </c>
      <c r="G689" s="651" t="s">
        <v>4040</v>
      </c>
      <c r="H689" s="651" t="s">
        <v>4041</v>
      </c>
      <c r="I689" s="653">
        <v>878.72</v>
      </c>
      <c r="J689" s="653">
        <v>5</v>
      </c>
      <c r="K689" s="654">
        <v>4393.6000000000004</v>
      </c>
    </row>
    <row r="690" spans="1:11" ht="14.4" customHeight="1" x14ac:dyDescent="0.3">
      <c r="A690" s="649" t="s">
        <v>575</v>
      </c>
      <c r="B690" s="650" t="s">
        <v>576</v>
      </c>
      <c r="C690" s="651" t="s">
        <v>593</v>
      </c>
      <c r="D690" s="652" t="s">
        <v>4836</v>
      </c>
      <c r="E690" s="651" t="s">
        <v>4837</v>
      </c>
      <c r="F690" s="652" t="s">
        <v>4838</v>
      </c>
      <c r="G690" s="651" t="s">
        <v>4042</v>
      </c>
      <c r="H690" s="651" t="s">
        <v>4043</v>
      </c>
      <c r="I690" s="653">
        <v>12520.1</v>
      </c>
      <c r="J690" s="653">
        <v>1</v>
      </c>
      <c r="K690" s="654">
        <v>12520.1</v>
      </c>
    </row>
    <row r="691" spans="1:11" ht="14.4" customHeight="1" x14ac:dyDescent="0.3">
      <c r="A691" s="649" t="s">
        <v>575</v>
      </c>
      <c r="B691" s="650" t="s">
        <v>576</v>
      </c>
      <c r="C691" s="651" t="s">
        <v>593</v>
      </c>
      <c r="D691" s="652" t="s">
        <v>4836</v>
      </c>
      <c r="E691" s="651" t="s">
        <v>4837</v>
      </c>
      <c r="F691" s="652" t="s">
        <v>4838</v>
      </c>
      <c r="G691" s="651" t="s">
        <v>4044</v>
      </c>
      <c r="H691" s="651" t="s">
        <v>4045</v>
      </c>
      <c r="I691" s="653">
        <v>9139.3799999999992</v>
      </c>
      <c r="J691" s="653">
        <v>1</v>
      </c>
      <c r="K691" s="654">
        <v>9139.3799999999992</v>
      </c>
    </row>
    <row r="692" spans="1:11" ht="14.4" customHeight="1" x14ac:dyDescent="0.3">
      <c r="A692" s="649" t="s">
        <v>575</v>
      </c>
      <c r="B692" s="650" t="s">
        <v>576</v>
      </c>
      <c r="C692" s="651" t="s">
        <v>593</v>
      </c>
      <c r="D692" s="652" t="s">
        <v>4836</v>
      </c>
      <c r="E692" s="651" t="s">
        <v>4837</v>
      </c>
      <c r="F692" s="652" t="s">
        <v>4838</v>
      </c>
      <c r="G692" s="651" t="s">
        <v>4046</v>
      </c>
      <c r="H692" s="651" t="s">
        <v>4047</v>
      </c>
      <c r="I692" s="653">
        <v>2865.96</v>
      </c>
      <c r="J692" s="653">
        <v>2</v>
      </c>
      <c r="K692" s="654">
        <v>5731.92</v>
      </c>
    </row>
    <row r="693" spans="1:11" ht="14.4" customHeight="1" x14ac:dyDescent="0.3">
      <c r="A693" s="649" t="s">
        <v>575</v>
      </c>
      <c r="B693" s="650" t="s">
        <v>576</v>
      </c>
      <c r="C693" s="651" t="s">
        <v>593</v>
      </c>
      <c r="D693" s="652" t="s">
        <v>4836</v>
      </c>
      <c r="E693" s="651" t="s">
        <v>4837</v>
      </c>
      <c r="F693" s="652" t="s">
        <v>4838</v>
      </c>
      <c r="G693" s="651" t="s">
        <v>4048</v>
      </c>
      <c r="H693" s="651" t="s">
        <v>4049</v>
      </c>
      <c r="I693" s="653">
        <v>875.52</v>
      </c>
      <c r="J693" s="653">
        <v>2</v>
      </c>
      <c r="K693" s="654">
        <v>1751.04</v>
      </c>
    </row>
    <row r="694" spans="1:11" ht="14.4" customHeight="1" x14ac:dyDescent="0.3">
      <c r="A694" s="649" t="s">
        <v>575</v>
      </c>
      <c r="B694" s="650" t="s">
        <v>576</v>
      </c>
      <c r="C694" s="651" t="s">
        <v>593</v>
      </c>
      <c r="D694" s="652" t="s">
        <v>4836</v>
      </c>
      <c r="E694" s="651" t="s">
        <v>4837</v>
      </c>
      <c r="F694" s="652" t="s">
        <v>4838</v>
      </c>
      <c r="G694" s="651" t="s">
        <v>4050</v>
      </c>
      <c r="H694" s="651" t="s">
        <v>4051</v>
      </c>
      <c r="I694" s="653">
        <v>1443.53</v>
      </c>
      <c r="J694" s="653">
        <v>2</v>
      </c>
      <c r="K694" s="654">
        <v>2887.06</v>
      </c>
    </row>
    <row r="695" spans="1:11" ht="14.4" customHeight="1" x14ac:dyDescent="0.3">
      <c r="A695" s="649" t="s">
        <v>575</v>
      </c>
      <c r="B695" s="650" t="s">
        <v>576</v>
      </c>
      <c r="C695" s="651" t="s">
        <v>593</v>
      </c>
      <c r="D695" s="652" t="s">
        <v>4836</v>
      </c>
      <c r="E695" s="651" t="s">
        <v>4837</v>
      </c>
      <c r="F695" s="652" t="s">
        <v>4838</v>
      </c>
      <c r="G695" s="651" t="s">
        <v>4052</v>
      </c>
      <c r="H695" s="651" t="s">
        <v>4053</v>
      </c>
      <c r="I695" s="653">
        <v>901.74833333333333</v>
      </c>
      <c r="J695" s="653">
        <v>6</v>
      </c>
      <c r="K695" s="654">
        <v>5410.49</v>
      </c>
    </row>
    <row r="696" spans="1:11" ht="14.4" customHeight="1" x14ac:dyDescent="0.3">
      <c r="A696" s="649" t="s">
        <v>575</v>
      </c>
      <c r="B696" s="650" t="s">
        <v>576</v>
      </c>
      <c r="C696" s="651" t="s">
        <v>593</v>
      </c>
      <c r="D696" s="652" t="s">
        <v>4836</v>
      </c>
      <c r="E696" s="651" t="s">
        <v>4837</v>
      </c>
      <c r="F696" s="652" t="s">
        <v>4838</v>
      </c>
      <c r="G696" s="651" t="s">
        <v>4054</v>
      </c>
      <c r="H696" s="651" t="s">
        <v>4055</v>
      </c>
      <c r="I696" s="653">
        <v>878.72</v>
      </c>
      <c r="J696" s="653">
        <v>5</v>
      </c>
      <c r="K696" s="654">
        <v>4393.59</v>
      </c>
    </row>
    <row r="697" spans="1:11" ht="14.4" customHeight="1" x14ac:dyDescent="0.3">
      <c r="A697" s="649" t="s">
        <v>575</v>
      </c>
      <c r="B697" s="650" t="s">
        <v>576</v>
      </c>
      <c r="C697" s="651" t="s">
        <v>593</v>
      </c>
      <c r="D697" s="652" t="s">
        <v>4836</v>
      </c>
      <c r="E697" s="651" t="s">
        <v>4837</v>
      </c>
      <c r="F697" s="652" t="s">
        <v>4838</v>
      </c>
      <c r="G697" s="651" t="s">
        <v>4056</v>
      </c>
      <c r="H697" s="651" t="s">
        <v>4057</v>
      </c>
      <c r="I697" s="653">
        <v>391</v>
      </c>
      <c r="J697" s="653">
        <v>1</v>
      </c>
      <c r="K697" s="654">
        <v>391</v>
      </c>
    </row>
    <row r="698" spans="1:11" ht="14.4" customHeight="1" x14ac:dyDescent="0.3">
      <c r="A698" s="649" t="s">
        <v>575</v>
      </c>
      <c r="B698" s="650" t="s">
        <v>576</v>
      </c>
      <c r="C698" s="651" t="s">
        <v>593</v>
      </c>
      <c r="D698" s="652" t="s">
        <v>4836</v>
      </c>
      <c r="E698" s="651" t="s">
        <v>4837</v>
      </c>
      <c r="F698" s="652" t="s">
        <v>4838</v>
      </c>
      <c r="G698" s="651" t="s">
        <v>4058</v>
      </c>
      <c r="H698" s="651" t="s">
        <v>4059</v>
      </c>
      <c r="I698" s="653">
        <v>875.5</v>
      </c>
      <c r="J698" s="653">
        <v>1</v>
      </c>
      <c r="K698" s="654">
        <v>875.5</v>
      </c>
    </row>
    <row r="699" spans="1:11" ht="14.4" customHeight="1" x14ac:dyDescent="0.3">
      <c r="A699" s="649" t="s">
        <v>575</v>
      </c>
      <c r="B699" s="650" t="s">
        <v>576</v>
      </c>
      <c r="C699" s="651" t="s">
        <v>593</v>
      </c>
      <c r="D699" s="652" t="s">
        <v>4836</v>
      </c>
      <c r="E699" s="651" t="s">
        <v>4837</v>
      </c>
      <c r="F699" s="652" t="s">
        <v>4838</v>
      </c>
      <c r="G699" s="651" t="s">
        <v>4060</v>
      </c>
      <c r="H699" s="651" t="s">
        <v>4061</v>
      </c>
      <c r="I699" s="653">
        <v>344.28</v>
      </c>
      <c r="J699" s="653">
        <v>1</v>
      </c>
      <c r="K699" s="654">
        <v>344.28</v>
      </c>
    </row>
    <row r="700" spans="1:11" ht="14.4" customHeight="1" x14ac:dyDescent="0.3">
      <c r="A700" s="649" t="s">
        <v>575</v>
      </c>
      <c r="B700" s="650" t="s">
        <v>576</v>
      </c>
      <c r="C700" s="651" t="s">
        <v>593</v>
      </c>
      <c r="D700" s="652" t="s">
        <v>4836</v>
      </c>
      <c r="E700" s="651" t="s">
        <v>4837</v>
      </c>
      <c r="F700" s="652" t="s">
        <v>4838</v>
      </c>
      <c r="G700" s="651" t="s">
        <v>4062</v>
      </c>
      <c r="H700" s="651" t="s">
        <v>4063</v>
      </c>
      <c r="I700" s="653">
        <v>8717</v>
      </c>
      <c r="J700" s="653">
        <v>1</v>
      </c>
      <c r="K700" s="654">
        <v>8717</v>
      </c>
    </row>
    <row r="701" spans="1:11" ht="14.4" customHeight="1" x14ac:dyDescent="0.3">
      <c r="A701" s="649" t="s">
        <v>575</v>
      </c>
      <c r="B701" s="650" t="s">
        <v>576</v>
      </c>
      <c r="C701" s="651" t="s">
        <v>593</v>
      </c>
      <c r="D701" s="652" t="s">
        <v>4836</v>
      </c>
      <c r="E701" s="651" t="s">
        <v>4837</v>
      </c>
      <c r="F701" s="652" t="s">
        <v>4838</v>
      </c>
      <c r="G701" s="651" t="s">
        <v>4064</v>
      </c>
      <c r="H701" s="651" t="s">
        <v>4065</v>
      </c>
      <c r="I701" s="653">
        <v>9656.2099999999991</v>
      </c>
      <c r="J701" s="653">
        <v>2</v>
      </c>
      <c r="K701" s="654">
        <v>19312.419999999998</v>
      </c>
    </row>
    <row r="702" spans="1:11" ht="14.4" customHeight="1" x14ac:dyDescent="0.3">
      <c r="A702" s="649" t="s">
        <v>575</v>
      </c>
      <c r="B702" s="650" t="s">
        <v>576</v>
      </c>
      <c r="C702" s="651" t="s">
        <v>593</v>
      </c>
      <c r="D702" s="652" t="s">
        <v>4836</v>
      </c>
      <c r="E702" s="651" t="s">
        <v>4837</v>
      </c>
      <c r="F702" s="652" t="s">
        <v>4838</v>
      </c>
      <c r="G702" s="651" t="s">
        <v>4066</v>
      </c>
      <c r="H702" s="651" t="s">
        <v>4067</v>
      </c>
      <c r="I702" s="653">
        <v>466.25</v>
      </c>
      <c r="J702" s="653">
        <v>2</v>
      </c>
      <c r="K702" s="654">
        <v>932.51</v>
      </c>
    </row>
    <row r="703" spans="1:11" ht="14.4" customHeight="1" x14ac:dyDescent="0.3">
      <c r="A703" s="649" t="s">
        <v>575</v>
      </c>
      <c r="B703" s="650" t="s">
        <v>576</v>
      </c>
      <c r="C703" s="651" t="s">
        <v>593</v>
      </c>
      <c r="D703" s="652" t="s">
        <v>4836</v>
      </c>
      <c r="E703" s="651" t="s">
        <v>4837</v>
      </c>
      <c r="F703" s="652" t="s">
        <v>4838</v>
      </c>
      <c r="G703" s="651" t="s">
        <v>4068</v>
      </c>
      <c r="H703" s="651" t="s">
        <v>4069</v>
      </c>
      <c r="I703" s="653">
        <v>466.26</v>
      </c>
      <c r="J703" s="653">
        <v>3</v>
      </c>
      <c r="K703" s="654">
        <v>1398.77</v>
      </c>
    </row>
    <row r="704" spans="1:11" ht="14.4" customHeight="1" x14ac:dyDescent="0.3">
      <c r="A704" s="649" t="s">
        <v>575</v>
      </c>
      <c r="B704" s="650" t="s">
        <v>576</v>
      </c>
      <c r="C704" s="651" t="s">
        <v>593</v>
      </c>
      <c r="D704" s="652" t="s">
        <v>4836</v>
      </c>
      <c r="E704" s="651" t="s">
        <v>4837</v>
      </c>
      <c r="F704" s="652" t="s">
        <v>4838</v>
      </c>
      <c r="G704" s="651" t="s">
        <v>4070</v>
      </c>
      <c r="H704" s="651" t="s">
        <v>4071</v>
      </c>
      <c r="I704" s="653">
        <v>466.25</v>
      </c>
      <c r="J704" s="653">
        <v>2</v>
      </c>
      <c r="K704" s="654">
        <v>932.51</v>
      </c>
    </row>
    <row r="705" spans="1:11" ht="14.4" customHeight="1" x14ac:dyDescent="0.3">
      <c r="A705" s="649" t="s">
        <v>575</v>
      </c>
      <c r="B705" s="650" t="s">
        <v>576</v>
      </c>
      <c r="C705" s="651" t="s">
        <v>593</v>
      </c>
      <c r="D705" s="652" t="s">
        <v>4836</v>
      </c>
      <c r="E705" s="651" t="s">
        <v>4837</v>
      </c>
      <c r="F705" s="652" t="s">
        <v>4838</v>
      </c>
      <c r="G705" s="651" t="s">
        <v>4072</v>
      </c>
      <c r="H705" s="651" t="s">
        <v>4073</v>
      </c>
      <c r="I705" s="653">
        <v>712.5100000000001</v>
      </c>
      <c r="J705" s="653">
        <v>9</v>
      </c>
      <c r="K705" s="654">
        <v>6412.59</v>
      </c>
    </row>
    <row r="706" spans="1:11" ht="14.4" customHeight="1" x14ac:dyDescent="0.3">
      <c r="A706" s="649" t="s">
        <v>575</v>
      </c>
      <c r="B706" s="650" t="s">
        <v>576</v>
      </c>
      <c r="C706" s="651" t="s">
        <v>593</v>
      </c>
      <c r="D706" s="652" t="s">
        <v>4836</v>
      </c>
      <c r="E706" s="651" t="s">
        <v>4837</v>
      </c>
      <c r="F706" s="652" t="s">
        <v>4838</v>
      </c>
      <c r="G706" s="651" t="s">
        <v>4074</v>
      </c>
      <c r="H706" s="651" t="s">
        <v>4075</v>
      </c>
      <c r="I706" s="653">
        <v>4208.2074999999995</v>
      </c>
      <c r="J706" s="653">
        <v>4</v>
      </c>
      <c r="K706" s="654">
        <v>16832.829999999998</v>
      </c>
    </row>
    <row r="707" spans="1:11" ht="14.4" customHeight="1" x14ac:dyDescent="0.3">
      <c r="A707" s="649" t="s">
        <v>575</v>
      </c>
      <c r="B707" s="650" t="s">
        <v>576</v>
      </c>
      <c r="C707" s="651" t="s">
        <v>593</v>
      </c>
      <c r="D707" s="652" t="s">
        <v>4836</v>
      </c>
      <c r="E707" s="651" t="s">
        <v>4837</v>
      </c>
      <c r="F707" s="652" t="s">
        <v>4838</v>
      </c>
      <c r="G707" s="651" t="s">
        <v>4076</v>
      </c>
      <c r="H707" s="651" t="s">
        <v>4077</v>
      </c>
      <c r="I707" s="653">
        <v>10549.53</v>
      </c>
      <c r="J707" s="653">
        <v>1</v>
      </c>
      <c r="K707" s="654">
        <v>10549.53</v>
      </c>
    </row>
    <row r="708" spans="1:11" ht="14.4" customHeight="1" x14ac:dyDescent="0.3">
      <c r="A708" s="649" t="s">
        <v>575</v>
      </c>
      <c r="B708" s="650" t="s">
        <v>576</v>
      </c>
      <c r="C708" s="651" t="s">
        <v>593</v>
      </c>
      <c r="D708" s="652" t="s">
        <v>4836</v>
      </c>
      <c r="E708" s="651" t="s">
        <v>4837</v>
      </c>
      <c r="F708" s="652" t="s">
        <v>4838</v>
      </c>
      <c r="G708" s="651" t="s">
        <v>4078</v>
      </c>
      <c r="H708" s="651" t="s">
        <v>4079</v>
      </c>
      <c r="I708" s="653">
        <v>901.74000000000012</v>
      </c>
      <c r="J708" s="653">
        <v>3</v>
      </c>
      <c r="K708" s="654">
        <v>2705.2200000000003</v>
      </c>
    </row>
    <row r="709" spans="1:11" ht="14.4" customHeight="1" x14ac:dyDescent="0.3">
      <c r="A709" s="649" t="s">
        <v>575</v>
      </c>
      <c r="B709" s="650" t="s">
        <v>576</v>
      </c>
      <c r="C709" s="651" t="s">
        <v>593</v>
      </c>
      <c r="D709" s="652" t="s">
        <v>4836</v>
      </c>
      <c r="E709" s="651" t="s">
        <v>4837</v>
      </c>
      <c r="F709" s="652" t="s">
        <v>4838</v>
      </c>
      <c r="G709" s="651" t="s">
        <v>4080</v>
      </c>
      <c r="H709" s="651" t="s">
        <v>4081</v>
      </c>
      <c r="I709" s="653">
        <v>344.27749999999997</v>
      </c>
      <c r="J709" s="653">
        <v>5</v>
      </c>
      <c r="K709" s="654">
        <v>1721.3899999999999</v>
      </c>
    </row>
    <row r="710" spans="1:11" ht="14.4" customHeight="1" x14ac:dyDescent="0.3">
      <c r="A710" s="649" t="s">
        <v>575</v>
      </c>
      <c r="B710" s="650" t="s">
        <v>576</v>
      </c>
      <c r="C710" s="651" t="s">
        <v>593</v>
      </c>
      <c r="D710" s="652" t="s">
        <v>4836</v>
      </c>
      <c r="E710" s="651" t="s">
        <v>4837</v>
      </c>
      <c r="F710" s="652" t="s">
        <v>4838</v>
      </c>
      <c r="G710" s="651" t="s">
        <v>4082</v>
      </c>
      <c r="H710" s="651" t="s">
        <v>4083</v>
      </c>
      <c r="I710" s="653">
        <v>1419.2999999999997</v>
      </c>
      <c r="J710" s="653">
        <v>10</v>
      </c>
      <c r="K710" s="654">
        <v>14192.98</v>
      </c>
    </row>
    <row r="711" spans="1:11" ht="14.4" customHeight="1" x14ac:dyDescent="0.3">
      <c r="A711" s="649" t="s">
        <v>575</v>
      </c>
      <c r="B711" s="650" t="s">
        <v>576</v>
      </c>
      <c r="C711" s="651" t="s">
        <v>593</v>
      </c>
      <c r="D711" s="652" t="s">
        <v>4836</v>
      </c>
      <c r="E711" s="651" t="s">
        <v>4837</v>
      </c>
      <c r="F711" s="652" t="s">
        <v>4838</v>
      </c>
      <c r="G711" s="651" t="s">
        <v>4084</v>
      </c>
      <c r="H711" s="651" t="s">
        <v>4085</v>
      </c>
      <c r="I711" s="653">
        <v>1033.8499999999999</v>
      </c>
      <c r="J711" s="653">
        <v>2</v>
      </c>
      <c r="K711" s="654">
        <v>2067.6999999999998</v>
      </c>
    </row>
    <row r="712" spans="1:11" ht="14.4" customHeight="1" x14ac:dyDescent="0.3">
      <c r="A712" s="649" t="s">
        <v>575</v>
      </c>
      <c r="B712" s="650" t="s">
        <v>576</v>
      </c>
      <c r="C712" s="651" t="s">
        <v>593</v>
      </c>
      <c r="D712" s="652" t="s">
        <v>4836</v>
      </c>
      <c r="E712" s="651" t="s">
        <v>4837</v>
      </c>
      <c r="F712" s="652" t="s">
        <v>4838</v>
      </c>
      <c r="G712" s="651" t="s">
        <v>4086</v>
      </c>
      <c r="H712" s="651" t="s">
        <v>4087</v>
      </c>
      <c r="I712" s="653">
        <v>9735.6</v>
      </c>
      <c r="J712" s="653">
        <v>4</v>
      </c>
      <c r="K712" s="654">
        <v>38942.400000000001</v>
      </c>
    </row>
    <row r="713" spans="1:11" ht="14.4" customHeight="1" x14ac:dyDescent="0.3">
      <c r="A713" s="649" t="s">
        <v>575</v>
      </c>
      <c r="B713" s="650" t="s">
        <v>576</v>
      </c>
      <c r="C713" s="651" t="s">
        <v>593</v>
      </c>
      <c r="D713" s="652" t="s">
        <v>4836</v>
      </c>
      <c r="E713" s="651" t="s">
        <v>4837</v>
      </c>
      <c r="F713" s="652" t="s">
        <v>4838</v>
      </c>
      <c r="G713" s="651" t="s">
        <v>4088</v>
      </c>
      <c r="H713" s="651" t="s">
        <v>4089</v>
      </c>
      <c r="I713" s="653">
        <v>1419.3699999999997</v>
      </c>
      <c r="J713" s="653">
        <v>9</v>
      </c>
      <c r="K713" s="654">
        <v>12774.169999999998</v>
      </c>
    </row>
    <row r="714" spans="1:11" ht="14.4" customHeight="1" x14ac:dyDescent="0.3">
      <c r="A714" s="649" t="s">
        <v>575</v>
      </c>
      <c r="B714" s="650" t="s">
        <v>576</v>
      </c>
      <c r="C714" s="651" t="s">
        <v>593</v>
      </c>
      <c r="D714" s="652" t="s">
        <v>4836</v>
      </c>
      <c r="E714" s="651" t="s">
        <v>4837</v>
      </c>
      <c r="F714" s="652" t="s">
        <v>4838</v>
      </c>
      <c r="G714" s="651" t="s">
        <v>4090</v>
      </c>
      <c r="H714" s="651" t="s">
        <v>4091</v>
      </c>
      <c r="I714" s="653">
        <v>9504.18</v>
      </c>
      <c r="J714" s="653">
        <v>1</v>
      </c>
      <c r="K714" s="654">
        <v>9504.18</v>
      </c>
    </row>
    <row r="715" spans="1:11" ht="14.4" customHeight="1" x14ac:dyDescent="0.3">
      <c r="A715" s="649" t="s">
        <v>575</v>
      </c>
      <c r="B715" s="650" t="s">
        <v>576</v>
      </c>
      <c r="C715" s="651" t="s">
        <v>593</v>
      </c>
      <c r="D715" s="652" t="s">
        <v>4836</v>
      </c>
      <c r="E715" s="651" t="s">
        <v>4837</v>
      </c>
      <c r="F715" s="652" t="s">
        <v>4838</v>
      </c>
      <c r="G715" s="651" t="s">
        <v>4092</v>
      </c>
      <c r="H715" s="651" t="s">
        <v>4093</v>
      </c>
      <c r="I715" s="653">
        <v>584.82000000000005</v>
      </c>
      <c r="J715" s="653">
        <v>1</v>
      </c>
      <c r="K715" s="654">
        <v>584.82000000000005</v>
      </c>
    </row>
    <row r="716" spans="1:11" ht="14.4" customHeight="1" x14ac:dyDescent="0.3">
      <c r="A716" s="649" t="s">
        <v>575</v>
      </c>
      <c r="B716" s="650" t="s">
        <v>576</v>
      </c>
      <c r="C716" s="651" t="s">
        <v>593</v>
      </c>
      <c r="D716" s="652" t="s">
        <v>4836</v>
      </c>
      <c r="E716" s="651" t="s">
        <v>4837</v>
      </c>
      <c r="F716" s="652" t="s">
        <v>4838</v>
      </c>
      <c r="G716" s="651" t="s">
        <v>4094</v>
      </c>
      <c r="H716" s="651" t="s">
        <v>4095</v>
      </c>
      <c r="I716" s="653">
        <v>1098.9627272727273</v>
      </c>
      <c r="J716" s="653">
        <v>22</v>
      </c>
      <c r="K716" s="654">
        <v>24177.190000000002</v>
      </c>
    </row>
    <row r="717" spans="1:11" ht="14.4" customHeight="1" x14ac:dyDescent="0.3">
      <c r="A717" s="649" t="s">
        <v>575</v>
      </c>
      <c r="B717" s="650" t="s">
        <v>576</v>
      </c>
      <c r="C717" s="651" t="s">
        <v>593</v>
      </c>
      <c r="D717" s="652" t="s">
        <v>4836</v>
      </c>
      <c r="E717" s="651" t="s">
        <v>4837</v>
      </c>
      <c r="F717" s="652" t="s">
        <v>4838</v>
      </c>
      <c r="G717" s="651" t="s">
        <v>4096</v>
      </c>
      <c r="H717" s="651" t="s">
        <v>4097</v>
      </c>
      <c r="I717" s="653">
        <v>2073.6666666666665</v>
      </c>
      <c r="J717" s="653">
        <v>12</v>
      </c>
      <c r="K717" s="654">
        <v>24884.03</v>
      </c>
    </row>
    <row r="718" spans="1:11" ht="14.4" customHeight="1" x14ac:dyDescent="0.3">
      <c r="A718" s="649" t="s">
        <v>575</v>
      </c>
      <c r="B718" s="650" t="s">
        <v>576</v>
      </c>
      <c r="C718" s="651" t="s">
        <v>593</v>
      </c>
      <c r="D718" s="652" t="s">
        <v>4836</v>
      </c>
      <c r="E718" s="651" t="s">
        <v>4837</v>
      </c>
      <c r="F718" s="652" t="s">
        <v>4838</v>
      </c>
      <c r="G718" s="651" t="s">
        <v>4098</v>
      </c>
      <c r="H718" s="651" t="s">
        <v>4099</v>
      </c>
      <c r="I718" s="653">
        <v>1274.56</v>
      </c>
      <c r="J718" s="653">
        <v>11</v>
      </c>
      <c r="K718" s="654">
        <v>14020.150000000001</v>
      </c>
    </row>
    <row r="719" spans="1:11" ht="14.4" customHeight="1" x14ac:dyDescent="0.3">
      <c r="A719" s="649" t="s">
        <v>575</v>
      </c>
      <c r="B719" s="650" t="s">
        <v>576</v>
      </c>
      <c r="C719" s="651" t="s">
        <v>593</v>
      </c>
      <c r="D719" s="652" t="s">
        <v>4836</v>
      </c>
      <c r="E719" s="651" t="s">
        <v>4837</v>
      </c>
      <c r="F719" s="652" t="s">
        <v>4838</v>
      </c>
      <c r="G719" s="651" t="s">
        <v>4100</v>
      </c>
      <c r="H719" s="651" t="s">
        <v>4101</v>
      </c>
      <c r="I719" s="653">
        <v>1105.8049999999998</v>
      </c>
      <c r="J719" s="653">
        <v>2</v>
      </c>
      <c r="K719" s="654">
        <v>2211.6099999999997</v>
      </c>
    </row>
    <row r="720" spans="1:11" ht="14.4" customHeight="1" x14ac:dyDescent="0.3">
      <c r="A720" s="649" t="s">
        <v>575</v>
      </c>
      <c r="B720" s="650" t="s">
        <v>576</v>
      </c>
      <c r="C720" s="651" t="s">
        <v>593</v>
      </c>
      <c r="D720" s="652" t="s">
        <v>4836</v>
      </c>
      <c r="E720" s="651" t="s">
        <v>4837</v>
      </c>
      <c r="F720" s="652" t="s">
        <v>4838</v>
      </c>
      <c r="G720" s="651" t="s">
        <v>4102</v>
      </c>
      <c r="H720" s="651" t="s">
        <v>4103</v>
      </c>
      <c r="I720" s="653">
        <v>1375.4</v>
      </c>
      <c r="J720" s="653">
        <v>1</v>
      </c>
      <c r="K720" s="654">
        <v>1375.4</v>
      </c>
    </row>
    <row r="721" spans="1:11" ht="14.4" customHeight="1" x14ac:dyDescent="0.3">
      <c r="A721" s="649" t="s">
        <v>575</v>
      </c>
      <c r="B721" s="650" t="s">
        <v>576</v>
      </c>
      <c r="C721" s="651" t="s">
        <v>593</v>
      </c>
      <c r="D721" s="652" t="s">
        <v>4836</v>
      </c>
      <c r="E721" s="651" t="s">
        <v>4837</v>
      </c>
      <c r="F721" s="652" t="s">
        <v>4838</v>
      </c>
      <c r="G721" s="651" t="s">
        <v>4104</v>
      </c>
      <c r="H721" s="651" t="s">
        <v>4105</v>
      </c>
      <c r="I721" s="653">
        <v>1135.44</v>
      </c>
      <c r="J721" s="653">
        <v>7</v>
      </c>
      <c r="K721" s="654">
        <v>7948.08</v>
      </c>
    </row>
    <row r="722" spans="1:11" ht="14.4" customHeight="1" x14ac:dyDescent="0.3">
      <c r="A722" s="649" t="s">
        <v>575</v>
      </c>
      <c r="B722" s="650" t="s">
        <v>576</v>
      </c>
      <c r="C722" s="651" t="s">
        <v>593</v>
      </c>
      <c r="D722" s="652" t="s">
        <v>4836</v>
      </c>
      <c r="E722" s="651" t="s">
        <v>4837</v>
      </c>
      <c r="F722" s="652" t="s">
        <v>4838</v>
      </c>
      <c r="G722" s="651" t="s">
        <v>4104</v>
      </c>
      <c r="H722" s="651" t="s">
        <v>4106</v>
      </c>
      <c r="I722" s="653">
        <v>1135.44</v>
      </c>
      <c r="J722" s="653">
        <v>8</v>
      </c>
      <c r="K722" s="654">
        <v>9083.52</v>
      </c>
    </row>
    <row r="723" spans="1:11" ht="14.4" customHeight="1" x14ac:dyDescent="0.3">
      <c r="A723" s="649" t="s">
        <v>575</v>
      </c>
      <c r="B723" s="650" t="s">
        <v>576</v>
      </c>
      <c r="C723" s="651" t="s">
        <v>593</v>
      </c>
      <c r="D723" s="652" t="s">
        <v>4836</v>
      </c>
      <c r="E723" s="651" t="s">
        <v>4837</v>
      </c>
      <c r="F723" s="652" t="s">
        <v>4838</v>
      </c>
      <c r="G723" s="651" t="s">
        <v>4107</v>
      </c>
      <c r="H723" s="651" t="s">
        <v>4108</v>
      </c>
      <c r="I723" s="653">
        <v>1764.1</v>
      </c>
      <c r="J723" s="653">
        <v>11</v>
      </c>
      <c r="K723" s="654">
        <v>19405.099999999999</v>
      </c>
    </row>
    <row r="724" spans="1:11" ht="14.4" customHeight="1" x14ac:dyDescent="0.3">
      <c r="A724" s="649" t="s">
        <v>575</v>
      </c>
      <c r="B724" s="650" t="s">
        <v>576</v>
      </c>
      <c r="C724" s="651" t="s">
        <v>593</v>
      </c>
      <c r="D724" s="652" t="s">
        <v>4836</v>
      </c>
      <c r="E724" s="651" t="s">
        <v>4837</v>
      </c>
      <c r="F724" s="652" t="s">
        <v>4838</v>
      </c>
      <c r="G724" s="651" t="s">
        <v>4109</v>
      </c>
      <c r="H724" s="651" t="s">
        <v>4110</v>
      </c>
      <c r="I724" s="653">
        <v>229.12777777777774</v>
      </c>
      <c r="J724" s="653">
        <v>10</v>
      </c>
      <c r="K724" s="654">
        <v>2291.2599999999993</v>
      </c>
    </row>
    <row r="725" spans="1:11" ht="14.4" customHeight="1" x14ac:dyDescent="0.3">
      <c r="A725" s="649" t="s">
        <v>575</v>
      </c>
      <c r="B725" s="650" t="s">
        <v>576</v>
      </c>
      <c r="C725" s="651" t="s">
        <v>593</v>
      </c>
      <c r="D725" s="652" t="s">
        <v>4836</v>
      </c>
      <c r="E725" s="651" t="s">
        <v>4837</v>
      </c>
      <c r="F725" s="652" t="s">
        <v>4838</v>
      </c>
      <c r="G725" s="651" t="s">
        <v>4111</v>
      </c>
      <c r="H725" s="651" t="s">
        <v>4112</v>
      </c>
      <c r="I725" s="653">
        <v>10994</v>
      </c>
      <c r="J725" s="653">
        <v>1</v>
      </c>
      <c r="K725" s="654">
        <v>10994</v>
      </c>
    </row>
    <row r="726" spans="1:11" ht="14.4" customHeight="1" x14ac:dyDescent="0.3">
      <c r="A726" s="649" t="s">
        <v>575</v>
      </c>
      <c r="B726" s="650" t="s">
        <v>576</v>
      </c>
      <c r="C726" s="651" t="s">
        <v>593</v>
      </c>
      <c r="D726" s="652" t="s">
        <v>4836</v>
      </c>
      <c r="E726" s="651" t="s">
        <v>4837</v>
      </c>
      <c r="F726" s="652" t="s">
        <v>4838</v>
      </c>
      <c r="G726" s="651" t="s">
        <v>4113</v>
      </c>
      <c r="H726" s="651" t="s">
        <v>4114</v>
      </c>
      <c r="I726" s="653">
        <v>527.9</v>
      </c>
      <c r="J726" s="653">
        <v>3</v>
      </c>
      <c r="K726" s="654">
        <v>1583.6999999999998</v>
      </c>
    </row>
    <row r="727" spans="1:11" ht="14.4" customHeight="1" x14ac:dyDescent="0.3">
      <c r="A727" s="649" t="s">
        <v>575</v>
      </c>
      <c r="B727" s="650" t="s">
        <v>576</v>
      </c>
      <c r="C727" s="651" t="s">
        <v>593</v>
      </c>
      <c r="D727" s="652" t="s">
        <v>4836</v>
      </c>
      <c r="E727" s="651" t="s">
        <v>4837</v>
      </c>
      <c r="F727" s="652" t="s">
        <v>4838</v>
      </c>
      <c r="G727" s="651" t="s">
        <v>4115</v>
      </c>
      <c r="H727" s="651" t="s">
        <v>4116</v>
      </c>
      <c r="I727" s="653">
        <v>1839.0999999999997</v>
      </c>
      <c r="J727" s="653">
        <v>3</v>
      </c>
      <c r="K727" s="654">
        <v>5517.2999999999993</v>
      </c>
    </row>
    <row r="728" spans="1:11" ht="14.4" customHeight="1" x14ac:dyDescent="0.3">
      <c r="A728" s="649" t="s">
        <v>575</v>
      </c>
      <c r="B728" s="650" t="s">
        <v>576</v>
      </c>
      <c r="C728" s="651" t="s">
        <v>593</v>
      </c>
      <c r="D728" s="652" t="s">
        <v>4836</v>
      </c>
      <c r="E728" s="651" t="s">
        <v>4837</v>
      </c>
      <c r="F728" s="652" t="s">
        <v>4838</v>
      </c>
      <c r="G728" s="651" t="s">
        <v>4117</v>
      </c>
      <c r="H728" s="651" t="s">
        <v>4118</v>
      </c>
      <c r="I728" s="653">
        <v>4208.2</v>
      </c>
      <c r="J728" s="653">
        <v>1</v>
      </c>
      <c r="K728" s="654">
        <v>4208.2</v>
      </c>
    </row>
    <row r="729" spans="1:11" ht="14.4" customHeight="1" x14ac:dyDescent="0.3">
      <c r="A729" s="649" t="s">
        <v>575</v>
      </c>
      <c r="B729" s="650" t="s">
        <v>576</v>
      </c>
      <c r="C729" s="651" t="s">
        <v>593</v>
      </c>
      <c r="D729" s="652" t="s">
        <v>4836</v>
      </c>
      <c r="E729" s="651" t="s">
        <v>4837</v>
      </c>
      <c r="F729" s="652" t="s">
        <v>4838</v>
      </c>
      <c r="G729" s="651" t="s">
        <v>4117</v>
      </c>
      <c r="H729" s="651" t="s">
        <v>4119</v>
      </c>
      <c r="I729" s="653">
        <v>4208.2</v>
      </c>
      <c r="J729" s="653">
        <v>1</v>
      </c>
      <c r="K729" s="654">
        <v>4208.2</v>
      </c>
    </row>
    <row r="730" spans="1:11" ht="14.4" customHeight="1" x14ac:dyDescent="0.3">
      <c r="A730" s="649" t="s">
        <v>575</v>
      </c>
      <c r="B730" s="650" t="s">
        <v>576</v>
      </c>
      <c r="C730" s="651" t="s">
        <v>593</v>
      </c>
      <c r="D730" s="652" t="s">
        <v>4836</v>
      </c>
      <c r="E730" s="651" t="s">
        <v>4837</v>
      </c>
      <c r="F730" s="652" t="s">
        <v>4838</v>
      </c>
      <c r="G730" s="651" t="s">
        <v>4120</v>
      </c>
      <c r="H730" s="651" t="s">
        <v>4121</v>
      </c>
      <c r="I730" s="653">
        <v>943</v>
      </c>
      <c r="J730" s="653">
        <v>4</v>
      </c>
      <c r="K730" s="654">
        <v>3772</v>
      </c>
    </row>
    <row r="731" spans="1:11" ht="14.4" customHeight="1" x14ac:dyDescent="0.3">
      <c r="A731" s="649" t="s">
        <v>575</v>
      </c>
      <c r="B731" s="650" t="s">
        <v>576</v>
      </c>
      <c r="C731" s="651" t="s">
        <v>593</v>
      </c>
      <c r="D731" s="652" t="s">
        <v>4836</v>
      </c>
      <c r="E731" s="651" t="s">
        <v>4837</v>
      </c>
      <c r="F731" s="652" t="s">
        <v>4838</v>
      </c>
      <c r="G731" s="651" t="s">
        <v>4122</v>
      </c>
      <c r="H731" s="651" t="s">
        <v>4123</v>
      </c>
      <c r="I731" s="653">
        <v>943</v>
      </c>
      <c r="J731" s="653">
        <v>7</v>
      </c>
      <c r="K731" s="654">
        <v>6601</v>
      </c>
    </row>
    <row r="732" spans="1:11" ht="14.4" customHeight="1" x14ac:dyDescent="0.3">
      <c r="A732" s="649" t="s">
        <v>575</v>
      </c>
      <c r="B732" s="650" t="s">
        <v>576</v>
      </c>
      <c r="C732" s="651" t="s">
        <v>593</v>
      </c>
      <c r="D732" s="652" t="s">
        <v>4836</v>
      </c>
      <c r="E732" s="651" t="s">
        <v>4837</v>
      </c>
      <c r="F732" s="652" t="s">
        <v>4838</v>
      </c>
      <c r="G732" s="651" t="s">
        <v>4124</v>
      </c>
      <c r="H732" s="651" t="s">
        <v>4125</v>
      </c>
      <c r="I732" s="653">
        <v>8221.6820000000007</v>
      </c>
      <c r="J732" s="653">
        <v>5</v>
      </c>
      <c r="K732" s="654">
        <v>41108.410000000003</v>
      </c>
    </row>
    <row r="733" spans="1:11" ht="14.4" customHeight="1" x14ac:dyDescent="0.3">
      <c r="A733" s="649" t="s">
        <v>575</v>
      </c>
      <c r="B733" s="650" t="s">
        <v>576</v>
      </c>
      <c r="C733" s="651" t="s">
        <v>593</v>
      </c>
      <c r="D733" s="652" t="s">
        <v>4836</v>
      </c>
      <c r="E733" s="651" t="s">
        <v>4837</v>
      </c>
      <c r="F733" s="652" t="s">
        <v>4838</v>
      </c>
      <c r="G733" s="651" t="s">
        <v>4126</v>
      </c>
      <c r="H733" s="651" t="s">
        <v>4127</v>
      </c>
      <c r="I733" s="653">
        <v>9154</v>
      </c>
      <c r="J733" s="653">
        <v>2</v>
      </c>
      <c r="K733" s="654">
        <v>18308</v>
      </c>
    </row>
    <row r="734" spans="1:11" ht="14.4" customHeight="1" x14ac:dyDescent="0.3">
      <c r="A734" s="649" t="s">
        <v>575</v>
      </c>
      <c r="B734" s="650" t="s">
        <v>576</v>
      </c>
      <c r="C734" s="651" t="s">
        <v>593</v>
      </c>
      <c r="D734" s="652" t="s">
        <v>4836</v>
      </c>
      <c r="E734" s="651" t="s">
        <v>4837</v>
      </c>
      <c r="F734" s="652" t="s">
        <v>4838</v>
      </c>
      <c r="G734" s="651" t="s">
        <v>4128</v>
      </c>
      <c r="H734" s="651" t="s">
        <v>4129</v>
      </c>
      <c r="I734" s="653">
        <v>1375.4</v>
      </c>
      <c r="J734" s="653">
        <v>1</v>
      </c>
      <c r="K734" s="654">
        <v>1375.4</v>
      </c>
    </row>
    <row r="735" spans="1:11" ht="14.4" customHeight="1" x14ac:dyDescent="0.3">
      <c r="A735" s="649" t="s">
        <v>575</v>
      </c>
      <c r="B735" s="650" t="s">
        <v>576</v>
      </c>
      <c r="C735" s="651" t="s">
        <v>593</v>
      </c>
      <c r="D735" s="652" t="s">
        <v>4836</v>
      </c>
      <c r="E735" s="651" t="s">
        <v>4837</v>
      </c>
      <c r="F735" s="652" t="s">
        <v>4838</v>
      </c>
      <c r="G735" s="651" t="s">
        <v>4130</v>
      </c>
      <c r="H735" s="651" t="s">
        <v>4131</v>
      </c>
      <c r="I735" s="653">
        <v>990.15</v>
      </c>
      <c r="J735" s="653">
        <v>2</v>
      </c>
      <c r="K735" s="654">
        <v>1980.3</v>
      </c>
    </row>
    <row r="736" spans="1:11" ht="14.4" customHeight="1" x14ac:dyDescent="0.3">
      <c r="A736" s="649" t="s">
        <v>575</v>
      </c>
      <c r="B736" s="650" t="s">
        <v>576</v>
      </c>
      <c r="C736" s="651" t="s">
        <v>593</v>
      </c>
      <c r="D736" s="652" t="s">
        <v>4836</v>
      </c>
      <c r="E736" s="651" t="s">
        <v>4837</v>
      </c>
      <c r="F736" s="652" t="s">
        <v>4838</v>
      </c>
      <c r="G736" s="651" t="s">
        <v>4130</v>
      </c>
      <c r="H736" s="651" t="s">
        <v>4132</v>
      </c>
      <c r="I736" s="653">
        <v>990.15</v>
      </c>
      <c r="J736" s="653">
        <v>1</v>
      </c>
      <c r="K736" s="654">
        <v>990.15</v>
      </c>
    </row>
    <row r="737" spans="1:11" ht="14.4" customHeight="1" x14ac:dyDescent="0.3">
      <c r="A737" s="649" t="s">
        <v>575</v>
      </c>
      <c r="B737" s="650" t="s">
        <v>576</v>
      </c>
      <c r="C737" s="651" t="s">
        <v>593</v>
      </c>
      <c r="D737" s="652" t="s">
        <v>4836</v>
      </c>
      <c r="E737" s="651" t="s">
        <v>4837</v>
      </c>
      <c r="F737" s="652" t="s">
        <v>4838</v>
      </c>
      <c r="G737" s="651" t="s">
        <v>4133</v>
      </c>
      <c r="H737" s="651" t="s">
        <v>4134</v>
      </c>
      <c r="I737" s="653">
        <v>527.86500000000001</v>
      </c>
      <c r="J737" s="653">
        <v>14</v>
      </c>
      <c r="K737" s="654">
        <v>7390.0500000000011</v>
      </c>
    </row>
    <row r="738" spans="1:11" ht="14.4" customHeight="1" x14ac:dyDescent="0.3">
      <c r="A738" s="649" t="s">
        <v>575</v>
      </c>
      <c r="B738" s="650" t="s">
        <v>576</v>
      </c>
      <c r="C738" s="651" t="s">
        <v>593</v>
      </c>
      <c r="D738" s="652" t="s">
        <v>4836</v>
      </c>
      <c r="E738" s="651" t="s">
        <v>4837</v>
      </c>
      <c r="F738" s="652" t="s">
        <v>4838</v>
      </c>
      <c r="G738" s="651" t="s">
        <v>4135</v>
      </c>
      <c r="H738" s="651" t="s">
        <v>4136</v>
      </c>
      <c r="I738" s="653">
        <v>527.85</v>
      </c>
      <c r="J738" s="653">
        <v>7</v>
      </c>
      <c r="K738" s="654">
        <v>3694.95</v>
      </c>
    </row>
    <row r="739" spans="1:11" ht="14.4" customHeight="1" x14ac:dyDescent="0.3">
      <c r="A739" s="649" t="s">
        <v>575</v>
      </c>
      <c r="B739" s="650" t="s">
        <v>576</v>
      </c>
      <c r="C739" s="651" t="s">
        <v>593</v>
      </c>
      <c r="D739" s="652" t="s">
        <v>4836</v>
      </c>
      <c r="E739" s="651" t="s">
        <v>4837</v>
      </c>
      <c r="F739" s="652" t="s">
        <v>4838</v>
      </c>
      <c r="G739" s="651" t="s">
        <v>4137</v>
      </c>
      <c r="H739" s="651" t="s">
        <v>4138</v>
      </c>
      <c r="I739" s="653">
        <v>3510.3000000000006</v>
      </c>
      <c r="J739" s="653">
        <v>3</v>
      </c>
      <c r="K739" s="654">
        <v>10530.900000000001</v>
      </c>
    </row>
    <row r="740" spans="1:11" ht="14.4" customHeight="1" x14ac:dyDescent="0.3">
      <c r="A740" s="649" t="s">
        <v>575</v>
      </c>
      <c r="B740" s="650" t="s">
        <v>576</v>
      </c>
      <c r="C740" s="651" t="s">
        <v>593</v>
      </c>
      <c r="D740" s="652" t="s">
        <v>4836</v>
      </c>
      <c r="E740" s="651" t="s">
        <v>4837</v>
      </c>
      <c r="F740" s="652" t="s">
        <v>4838</v>
      </c>
      <c r="G740" s="651" t="s">
        <v>4139</v>
      </c>
      <c r="H740" s="651" t="s">
        <v>4140</v>
      </c>
      <c r="I740" s="653">
        <v>1247.1525000000001</v>
      </c>
      <c r="J740" s="653">
        <v>6</v>
      </c>
      <c r="K740" s="654">
        <v>7482.91</v>
      </c>
    </row>
    <row r="741" spans="1:11" ht="14.4" customHeight="1" x14ac:dyDescent="0.3">
      <c r="A741" s="649" t="s">
        <v>575</v>
      </c>
      <c r="B741" s="650" t="s">
        <v>576</v>
      </c>
      <c r="C741" s="651" t="s">
        <v>593</v>
      </c>
      <c r="D741" s="652" t="s">
        <v>4836</v>
      </c>
      <c r="E741" s="651" t="s">
        <v>4837</v>
      </c>
      <c r="F741" s="652" t="s">
        <v>4838</v>
      </c>
      <c r="G741" s="651" t="s">
        <v>4141</v>
      </c>
      <c r="H741" s="651" t="s">
        <v>4142</v>
      </c>
      <c r="I741" s="653">
        <v>5175</v>
      </c>
      <c r="J741" s="653">
        <v>1</v>
      </c>
      <c r="K741" s="654">
        <v>5175</v>
      </c>
    </row>
    <row r="742" spans="1:11" ht="14.4" customHeight="1" x14ac:dyDescent="0.3">
      <c r="A742" s="649" t="s">
        <v>575</v>
      </c>
      <c r="B742" s="650" t="s">
        <v>576</v>
      </c>
      <c r="C742" s="651" t="s">
        <v>593</v>
      </c>
      <c r="D742" s="652" t="s">
        <v>4836</v>
      </c>
      <c r="E742" s="651" t="s">
        <v>4837</v>
      </c>
      <c r="F742" s="652" t="s">
        <v>4838</v>
      </c>
      <c r="G742" s="651" t="s">
        <v>4143</v>
      </c>
      <c r="H742" s="651" t="s">
        <v>4144</v>
      </c>
      <c r="I742" s="653">
        <v>5774.1</v>
      </c>
      <c r="J742" s="653">
        <v>2</v>
      </c>
      <c r="K742" s="654">
        <v>11548.2</v>
      </c>
    </row>
    <row r="743" spans="1:11" ht="14.4" customHeight="1" x14ac:dyDescent="0.3">
      <c r="A743" s="649" t="s">
        <v>575</v>
      </c>
      <c r="B743" s="650" t="s">
        <v>576</v>
      </c>
      <c r="C743" s="651" t="s">
        <v>593</v>
      </c>
      <c r="D743" s="652" t="s">
        <v>4836</v>
      </c>
      <c r="E743" s="651" t="s">
        <v>4837</v>
      </c>
      <c r="F743" s="652" t="s">
        <v>4838</v>
      </c>
      <c r="G743" s="651" t="s">
        <v>4145</v>
      </c>
      <c r="H743" s="651" t="s">
        <v>4146</v>
      </c>
      <c r="I743" s="653">
        <v>8572.7999999999993</v>
      </c>
      <c r="J743" s="653">
        <v>1</v>
      </c>
      <c r="K743" s="654">
        <v>8572.7999999999993</v>
      </c>
    </row>
    <row r="744" spans="1:11" ht="14.4" customHeight="1" x14ac:dyDescent="0.3">
      <c r="A744" s="649" t="s">
        <v>575</v>
      </c>
      <c r="B744" s="650" t="s">
        <v>576</v>
      </c>
      <c r="C744" s="651" t="s">
        <v>593</v>
      </c>
      <c r="D744" s="652" t="s">
        <v>4836</v>
      </c>
      <c r="E744" s="651" t="s">
        <v>4837</v>
      </c>
      <c r="F744" s="652" t="s">
        <v>4838</v>
      </c>
      <c r="G744" s="651" t="s">
        <v>4147</v>
      </c>
      <c r="H744" s="651" t="s">
        <v>4148</v>
      </c>
      <c r="I744" s="653">
        <v>1856.1285714285714</v>
      </c>
      <c r="J744" s="653">
        <v>10</v>
      </c>
      <c r="K744" s="654">
        <v>18561.199999999997</v>
      </c>
    </row>
    <row r="745" spans="1:11" ht="14.4" customHeight="1" x14ac:dyDescent="0.3">
      <c r="A745" s="649" t="s">
        <v>575</v>
      </c>
      <c r="B745" s="650" t="s">
        <v>576</v>
      </c>
      <c r="C745" s="651" t="s">
        <v>593</v>
      </c>
      <c r="D745" s="652" t="s">
        <v>4836</v>
      </c>
      <c r="E745" s="651" t="s">
        <v>4837</v>
      </c>
      <c r="F745" s="652" t="s">
        <v>4838</v>
      </c>
      <c r="G745" s="651" t="s">
        <v>4149</v>
      </c>
      <c r="H745" s="651" t="s">
        <v>4150</v>
      </c>
      <c r="I745" s="653">
        <v>901.74</v>
      </c>
      <c r="J745" s="653">
        <v>4</v>
      </c>
      <c r="K745" s="654">
        <v>3606.96</v>
      </c>
    </row>
    <row r="746" spans="1:11" ht="14.4" customHeight="1" x14ac:dyDescent="0.3">
      <c r="A746" s="649" t="s">
        <v>575</v>
      </c>
      <c r="B746" s="650" t="s">
        <v>576</v>
      </c>
      <c r="C746" s="651" t="s">
        <v>593</v>
      </c>
      <c r="D746" s="652" t="s">
        <v>4836</v>
      </c>
      <c r="E746" s="651" t="s">
        <v>4837</v>
      </c>
      <c r="F746" s="652" t="s">
        <v>4838</v>
      </c>
      <c r="G746" s="651" t="s">
        <v>4151</v>
      </c>
      <c r="H746" s="651" t="s">
        <v>4152</v>
      </c>
      <c r="I746" s="653">
        <v>3510.3</v>
      </c>
      <c r="J746" s="653">
        <v>1</v>
      </c>
      <c r="K746" s="654">
        <v>3510.3</v>
      </c>
    </row>
    <row r="747" spans="1:11" ht="14.4" customHeight="1" x14ac:dyDescent="0.3">
      <c r="A747" s="649" t="s">
        <v>575</v>
      </c>
      <c r="B747" s="650" t="s">
        <v>576</v>
      </c>
      <c r="C747" s="651" t="s">
        <v>593</v>
      </c>
      <c r="D747" s="652" t="s">
        <v>4836</v>
      </c>
      <c r="E747" s="651" t="s">
        <v>4837</v>
      </c>
      <c r="F747" s="652" t="s">
        <v>4838</v>
      </c>
      <c r="G747" s="651" t="s">
        <v>4153</v>
      </c>
      <c r="H747" s="651" t="s">
        <v>4154</v>
      </c>
      <c r="I747" s="653">
        <v>499.34</v>
      </c>
      <c r="J747" s="653">
        <v>4</v>
      </c>
      <c r="K747" s="654">
        <v>1997.36</v>
      </c>
    </row>
    <row r="748" spans="1:11" ht="14.4" customHeight="1" x14ac:dyDescent="0.3">
      <c r="A748" s="649" t="s">
        <v>575</v>
      </c>
      <c r="B748" s="650" t="s">
        <v>576</v>
      </c>
      <c r="C748" s="651" t="s">
        <v>593</v>
      </c>
      <c r="D748" s="652" t="s">
        <v>4836</v>
      </c>
      <c r="E748" s="651" t="s">
        <v>4837</v>
      </c>
      <c r="F748" s="652" t="s">
        <v>4838</v>
      </c>
      <c r="G748" s="651" t="s">
        <v>4155</v>
      </c>
      <c r="H748" s="651" t="s">
        <v>4156</v>
      </c>
      <c r="I748" s="653">
        <v>8703.9</v>
      </c>
      <c r="J748" s="653">
        <v>1</v>
      </c>
      <c r="K748" s="654">
        <v>8703.9</v>
      </c>
    </row>
    <row r="749" spans="1:11" ht="14.4" customHeight="1" x14ac:dyDescent="0.3">
      <c r="A749" s="649" t="s">
        <v>575</v>
      </c>
      <c r="B749" s="650" t="s">
        <v>576</v>
      </c>
      <c r="C749" s="651" t="s">
        <v>593</v>
      </c>
      <c r="D749" s="652" t="s">
        <v>4836</v>
      </c>
      <c r="E749" s="651" t="s">
        <v>4837</v>
      </c>
      <c r="F749" s="652" t="s">
        <v>4838</v>
      </c>
      <c r="G749" s="651" t="s">
        <v>4157</v>
      </c>
      <c r="H749" s="651" t="s">
        <v>4158</v>
      </c>
      <c r="I749" s="653">
        <v>499.32</v>
      </c>
      <c r="J749" s="653">
        <v>4</v>
      </c>
      <c r="K749" s="654">
        <v>1997.28</v>
      </c>
    </row>
    <row r="750" spans="1:11" ht="14.4" customHeight="1" x14ac:dyDescent="0.3">
      <c r="A750" s="649" t="s">
        <v>575</v>
      </c>
      <c r="B750" s="650" t="s">
        <v>576</v>
      </c>
      <c r="C750" s="651" t="s">
        <v>593</v>
      </c>
      <c r="D750" s="652" t="s">
        <v>4836</v>
      </c>
      <c r="E750" s="651" t="s">
        <v>4837</v>
      </c>
      <c r="F750" s="652" t="s">
        <v>4838</v>
      </c>
      <c r="G750" s="651" t="s">
        <v>4159</v>
      </c>
      <c r="H750" s="651" t="s">
        <v>4160</v>
      </c>
      <c r="I750" s="653">
        <v>344.25749999999999</v>
      </c>
      <c r="J750" s="653">
        <v>5</v>
      </c>
      <c r="K750" s="654">
        <v>1721.31</v>
      </c>
    </row>
    <row r="751" spans="1:11" ht="14.4" customHeight="1" x14ac:dyDescent="0.3">
      <c r="A751" s="649" t="s">
        <v>575</v>
      </c>
      <c r="B751" s="650" t="s">
        <v>576</v>
      </c>
      <c r="C751" s="651" t="s">
        <v>593</v>
      </c>
      <c r="D751" s="652" t="s">
        <v>4836</v>
      </c>
      <c r="E751" s="651" t="s">
        <v>4837</v>
      </c>
      <c r="F751" s="652" t="s">
        <v>4838</v>
      </c>
      <c r="G751" s="651" t="s">
        <v>4161</v>
      </c>
      <c r="H751" s="651" t="s">
        <v>4162</v>
      </c>
      <c r="I751" s="653">
        <v>1591.44</v>
      </c>
      <c r="J751" s="653">
        <v>2</v>
      </c>
      <c r="K751" s="654">
        <v>3182.88</v>
      </c>
    </row>
    <row r="752" spans="1:11" ht="14.4" customHeight="1" x14ac:dyDescent="0.3">
      <c r="A752" s="649" t="s">
        <v>575</v>
      </c>
      <c r="B752" s="650" t="s">
        <v>576</v>
      </c>
      <c r="C752" s="651" t="s">
        <v>593</v>
      </c>
      <c r="D752" s="652" t="s">
        <v>4836</v>
      </c>
      <c r="E752" s="651" t="s">
        <v>4837</v>
      </c>
      <c r="F752" s="652" t="s">
        <v>4838</v>
      </c>
      <c r="G752" s="651" t="s">
        <v>4163</v>
      </c>
      <c r="H752" s="651" t="s">
        <v>4164</v>
      </c>
      <c r="I752" s="653">
        <v>1839.1</v>
      </c>
      <c r="J752" s="653">
        <v>2</v>
      </c>
      <c r="K752" s="654">
        <v>3678.2</v>
      </c>
    </row>
    <row r="753" spans="1:11" ht="14.4" customHeight="1" x14ac:dyDescent="0.3">
      <c r="A753" s="649" t="s">
        <v>575</v>
      </c>
      <c r="B753" s="650" t="s">
        <v>576</v>
      </c>
      <c r="C753" s="651" t="s">
        <v>593</v>
      </c>
      <c r="D753" s="652" t="s">
        <v>4836</v>
      </c>
      <c r="E753" s="651" t="s">
        <v>4837</v>
      </c>
      <c r="F753" s="652" t="s">
        <v>4838</v>
      </c>
      <c r="G753" s="651" t="s">
        <v>4165</v>
      </c>
      <c r="H753" s="651" t="s">
        <v>4166</v>
      </c>
      <c r="I753" s="653">
        <v>1105.905</v>
      </c>
      <c r="J753" s="653">
        <v>2</v>
      </c>
      <c r="K753" s="654">
        <v>2211.81</v>
      </c>
    </row>
    <row r="754" spans="1:11" ht="14.4" customHeight="1" x14ac:dyDescent="0.3">
      <c r="A754" s="649" t="s">
        <v>575</v>
      </c>
      <c r="B754" s="650" t="s">
        <v>576</v>
      </c>
      <c r="C754" s="651" t="s">
        <v>593</v>
      </c>
      <c r="D754" s="652" t="s">
        <v>4836</v>
      </c>
      <c r="E754" s="651" t="s">
        <v>4837</v>
      </c>
      <c r="F754" s="652" t="s">
        <v>4838</v>
      </c>
      <c r="G754" s="651" t="s">
        <v>4167</v>
      </c>
      <c r="H754" s="651" t="s">
        <v>4168</v>
      </c>
      <c r="I754" s="653">
        <v>6262.99</v>
      </c>
      <c r="J754" s="653">
        <v>1</v>
      </c>
      <c r="K754" s="654">
        <v>6262.99</v>
      </c>
    </row>
    <row r="755" spans="1:11" ht="14.4" customHeight="1" x14ac:dyDescent="0.3">
      <c r="A755" s="649" t="s">
        <v>575</v>
      </c>
      <c r="B755" s="650" t="s">
        <v>576</v>
      </c>
      <c r="C755" s="651" t="s">
        <v>593</v>
      </c>
      <c r="D755" s="652" t="s">
        <v>4836</v>
      </c>
      <c r="E755" s="651" t="s">
        <v>4837</v>
      </c>
      <c r="F755" s="652" t="s">
        <v>4838</v>
      </c>
      <c r="G755" s="651" t="s">
        <v>4169</v>
      </c>
      <c r="H755" s="651" t="s">
        <v>4170</v>
      </c>
      <c r="I755" s="653">
        <v>1375.4</v>
      </c>
      <c r="J755" s="653">
        <v>1</v>
      </c>
      <c r="K755" s="654">
        <v>1375.4</v>
      </c>
    </row>
    <row r="756" spans="1:11" ht="14.4" customHeight="1" x14ac:dyDescent="0.3">
      <c r="A756" s="649" t="s">
        <v>575</v>
      </c>
      <c r="B756" s="650" t="s">
        <v>576</v>
      </c>
      <c r="C756" s="651" t="s">
        <v>593</v>
      </c>
      <c r="D756" s="652" t="s">
        <v>4836</v>
      </c>
      <c r="E756" s="651" t="s">
        <v>4837</v>
      </c>
      <c r="F756" s="652" t="s">
        <v>4838</v>
      </c>
      <c r="G756" s="651" t="s">
        <v>4171</v>
      </c>
      <c r="H756" s="651" t="s">
        <v>4172</v>
      </c>
      <c r="I756" s="653">
        <v>1547.0183333333334</v>
      </c>
      <c r="J756" s="653">
        <v>6</v>
      </c>
      <c r="K756" s="654">
        <v>9282.11</v>
      </c>
    </row>
    <row r="757" spans="1:11" ht="14.4" customHeight="1" x14ac:dyDescent="0.3">
      <c r="A757" s="649" t="s">
        <v>575</v>
      </c>
      <c r="B757" s="650" t="s">
        <v>576</v>
      </c>
      <c r="C757" s="651" t="s">
        <v>593</v>
      </c>
      <c r="D757" s="652" t="s">
        <v>4836</v>
      </c>
      <c r="E757" s="651" t="s">
        <v>4837</v>
      </c>
      <c r="F757" s="652" t="s">
        <v>4838</v>
      </c>
      <c r="G757" s="651" t="s">
        <v>4173</v>
      </c>
      <c r="H757" s="651" t="s">
        <v>4174</v>
      </c>
      <c r="I757" s="653">
        <v>12872.89</v>
      </c>
      <c r="J757" s="653">
        <v>1</v>
      </c>
      <c r="K757" s="654">
        <v>12872.89</v>
      </c>
    </row>
    <row r="758" spans="1:11" ht="14.4" customHeight="1" x14ac:dyDescent="0.3">
      <c r="A758" s="649" t="s">
        <v>575</v>
      </c>
      <c r="B758" s="650" t="s">
        <v>576</v>
      </c>
      <c r="C758" s="651" t="s">
        <v>593</v>
      </c>
      <c r="D758" s="652" t="s">
        <v>4836</v>
      </c>
      <c r="E758" s="651" t="s">
        <v>4837</v>
      </c>
      <c r="F758" s="652" t="s">
        <v>4838</v>
      </c>
      <c r="G758" s="651" t="s">
        <v>4175</v>
      </c>
      <c r="H758" s="651" t="s">
        <v>4176</v>
      </c>
      <c r="I758" s="653">
        <v>9660</v>
      </c>
      <c r="J758" s="653">
        <v>1</v>
      </c>
      <c r="K758" s="654">
        <v>9660</v>
      </c>
    </row>
    <row r="759" spans="1:11" ht="14.4" customHeight="1" x14ac:dyDescent="0.3">
      <c r="A759" s="649" t="s">
        <v>575</v>
      </c>
      <c r="B759" s="650" t="s">
        <v>576</v>
      </c>
      <c r="C759" s="651" t="s">
        <v>593</v>
      </c>
      <c r="D759" s="652" t="s">
        <v>4836</v>
      </c>
      <c r="E759" s="651" t="s">
        <v>4837</v>
      </c>
      <c r="F759" s="652" t="s">
        <v>4838</v>
      </c>
      <c r="G759" s="651" t="s">
        <v>4177</v>
      </c>
      <c r="H759" s="651" t="s">
        <v>4178</v>
      </c>
      <c r="I759" s="653">
        <v>1274.5375000000001</v>
      </c>
      <c r="J759" s="653">
        <v>16</v>
      </c>
      <c r="K759" s="654">
        <v>20392.760000000002</v>
      </c>
    </row>
    <row r="760" spans="1:11" ht="14.4" customHeight="1" x14ac:dyDescent="0.3">
      <c r="A760" s="649" t="s">
        <v>575</v>
      </c>
      <c r="B760" s="650" t="s">
        <v>576</v>
      </c>
      <c r="C760" s="651" t="s">
        <v>593</v>
      </c>
      <c r="D760" s="652" t="s">
        <v>4836</v>
      </c>
      <c r="E760" s="651" t="s">
        <v>4837</v>
      </c>
      <c r="F760" s="652" t="s">
        <v>4838</v>
      </c>
      <c r="G760" s="651" t="s">
        <v>4179</v>
      </c>
      <c r="H760" s="651" t="s">
        <v>4180</v>
      </c>
      <c r="I760" s="653">
        <v>1435.2642857142855</v>
      </c>
      <c r="J760" s="653">
        <v>17</v>
      </c>
      <c r="K760" s="654">
        <v>24399.469999999994</v>
      </c>
    </row>
    <row r="761" spans="1:11" ht="14.4" customHeight="1" x14ac:dyDescent="0.3">
      <c r="A761" s="649" t="s">
        <v>575</v>
      </c>
      <c r="B761" s="650" t="s">
        <v>576</v>
      </c>
      <c r="C761" s="651" t="s">
        <v>593</v>
      </c>
      <c r="D761" s="652" t="s">
        <v>4836</v>
      </c>
      <c r="E761" s="651" t="s">
        <v>4837</v>
      </c>
      <c r="F761" s="652" t="s">
        <v>4838</v>
      </c>
      <c r="G761" s="651" t="s">
        <v>4181</v>
      </c>
      <c r="H761" s="651" t="s">
        <v>4182</v>
      </c>
      <c r="I761" s="653">
        <v>7512.95</v>
      </c>
      <c r="J761" s="653">
        <v>8</v>
      </c>
      <c r="K761" s="654">
        <v>60103.6</v>
      </c>
    </row>
    <row r="762" spans="1:11" ht="14.4" customHeight="1" x14ac:dyDescent="0.3">
      <c r="A762" s="649" t="s">
        <v>575</v>
      </c>
      <c r="B762" s="650" t="s">
        <v>576</v>
      </c>
      <c r="C762" s="651" t="s">
        <v>593</v>
      </c>
      <c r="D762" s="652" t="s">
        <v>4836</v>
      </c>
      <c r="E762" s="651" t="s">
        <v>4837</v>
      </c>
      <c r="F762" s="652" t="s">
        <v>4838</v>
      </c>
      <c r="G762" s="651" t="s">
        <v>4183</v>
      </c>
      <c r="H762" s="651" t="s">
        <v>4184</v>
      </c>
      <c r="I762" s="653">
        <v>5146.25</v>
      </c>
      <c r="J762" s="653">
        <v>2</v>
      </c>
      <c r="K762" s="654">
        <v>10292.5</v>
      </c>
    </row>
    <row r="763" spans="1:11" ht="14.4" customHeight="1" x14ac:dyDescent="0.3">
      <c r="A763" s="649" t="s">
        <v>575</v>
      </c>
      <c r="B763" s="650" t="s">
        <v>576</v>
      </c>
      <c r="C763" s="651" t="s">
        <v>593</v>
      </c>
      <c r="D763" s="652" t="s">
        <v>4836</v>
      </c>
      <c r="E763" s="651" t="s">
        <v>4837</v>
      </c>
      <c r="F763" s="652" t="s">
        <v>4838</v>
      </c>
      <c r="G763" s="651" t="s">
        <v>4185</v>
      </c>
      <c r="H763" s="651" t="s">
        <v>4186</v>
      </c>
      <c r="I763" s="653">
        <v>8572.7999999999993</v>
      </c>
      <c r="J763" s="653">
        <v>2</v>
      </c>
      <c r="K763" s="654">
        <v>17145.599999999999</v>
      </c>
    </row>
    <row r="764" spans="1:11" ht="14.4" customHeight="1" x14ac:dyDescent="0.3">
      <c r="A764" s="649" t="s">
        <v>575</v>
      </c>
      <c r="B764" s="650" t="s">
        <v>576</v>
      </c>
      <c r="C764" s="651" t="s">
        <v>593</v>
      </c>
      <c r="D764" s="652" t="s">
        <v>4836</v>
      </c>
      <c r="E764" s="651" t="s">
        <v>4837</v>
      </c>
      <c r="F764" s="652" t="s">
        <v>4838</v>
      </c>
      <c r="G764" s="651" t="s">
        <v>4187</v>
      </c>
      <c r="H764" s="651" t="s">
        <v>4188</v>
      </c>
      <c r="I764" s="653">
        <v>1247.75</v>
      </c>
      <c r="J764" s="653">
        <v>2</v>
      </c>
      <c r="K764" s="654">
        <v>2495.5</v>
      </c>
    </row>
    <row r="765" spans="1:11" ht="14.4" customHeight="1" x14ac:dyDescent="0.3">
      <c r="A765" s="649" t="s">
        <v>575</v>
      </c>
      <c r="B765" s="650" t="s">
        <v>576</v>
      </c>
      <c r="C765" s="651" t="s">
        <v>593</v>
      </c>
      <c r="D765" s="652" t="s">
        <v>4836</v>
      </c>
      <c r="E765" s="651" t="s">
        <v>4837</v>
      </c>
      <c r="F765" s="652" t="s">
        <v>4838</v>
      </c>
      <c r="G765" s="651" t="s">
        <v>4189</v>
      </c>
      <c r="H765" s="651" t="s">
        <v>4190</v>
      </c>
      <c r="I765" s="653">
        <v>5330.25</v>
      </c>
      <c r="J765" s="653">
        <v>1</v>
      </c>
      <c r="K765" s="654">
        <v>5330.25</v>
      </c>
    </row>
    <row r="766" spans="1:11" ht="14.4" customHeight="1" x14ac:dyDescent="0.3">
      <c r="A766" s="649" t="s">
        <v>575</v>
      </c>
      <c r="B766" s="650" t="s">
        <v>576</v>
      </c>
      <c r="C766" s="651" t="s">
        <v>593</v>
      </c>
      <c r="D766" s="652" t="s">
        <v>4836</v>
      </c>
      <c r="E766" s="651" t="s">
        <v>4837</v>
      </c>
      <c r="F766" s="652" t="s">
        <v>4838</v>
      </c>
      <c r="G766" s="651" t="s">
        <v>4191</v>
      </c>
      <c r="H766" s="651" t="s">
        <v>4192</v>
      </c>
      <c r="I766" s="653">
        <v>527.85000000000014</v>
      </c>
      <c r="J766" s="653">
        <v>23</v>
      </c>
      <c r="K766" s="654">
        <v>12140.550000000003</v>
      </c>
    </row>
    <row r="767" spans="1:11" ht="14.4" customHeight="1" x14ac:dyDescent="0.3">
      <c r="A767" s="649" t="s">
        <v>575</v>
      </c>
      <c r="B767" s="650" t="s">
        <v>576</v>
      </c>
      <c r="C767" s="651" t="s">
        <v>593</v>
      </c>
      <c r="D767" s="652" t="s">
        <v>4836</v>
      </c>
      <c r="E767" s="651" t="s">
        <v>4837</v>
      </c>
      <c r="F767" s="652" t="s">
        <v>4838</v>
      </c>
      <c r="G767" s="651" t="s">
        <v>4193</v>
      </c>
      <c r="H767" s="651" t="s">
        <v>4194</v>
      </c>
      <c r="I767" s="653">
        <v>3795</v>
      </c>
      <c r="J767" s="653">
        <v>5</v>
      </c>
      <c r="K767" s="654">
        <v>18975</v>
      </c>
    </row>
    <row r="768" spans="1:11" ht="14.4" customHeight="1" x14ac:dyDescent="0.3">
      <c r="A768" s="649" t="s">
        <v>575</v>
      </c>
      <c r="B768" s="650" t="s">
        <v>576</v>
      </c>
      <c r="C768" s="651" t="s">
        <v>593</v>
      </c>
      <c r="D768" s="652" t="s">
        <v>4836</v>
      </c>
      <c r="E768" s="651" t="s">
        <v>4837</v>
      </c>
      <c r="F768" s="652" t="s">
        <v>4838</v>
      </c>
      <c r="G768" s="651" t="s">
        <v>4195</v>
      </c>
      <c r="H768" s="651" t="s">
        <v>4196</v>
      </c>
      <c r="I768" s="653">
        <v>329.46125000000001</v>
      </c>
      <c r="J768" s="653">
        <v>8</v>
      </c>
      <c r="K768" s="654">
        <v>2635.69</v>
      </c>
    </row>
    <row r="769" spans="1:11" ht="14.4" customHeight="1" x14ac:dyDescent="0.3">
      <c r="A769" s="649" t="s">
        <v>575</v>
      </c>
      <c r="B769" s="650" t="s">
        <v>576</v>
      </c>
      <c r="C769" s="651" t="s">
        <v>593</v>
      </c>
      <c r="D769" s="652" t="s">
        <v>4836</v>
      </c>
      <c r="E769" s="651" t="s">
        <v>4837</v>
      </c>
      <c r="F769" s="652" t="s">
        <v>4838</v>
      </c>
      <c r="G769" s="651" t="s">
        <v>4197</v>
      </c>
      <c r="H769" s="651" t="s">
        <v>4198</v>
      </c>
      <c r="I769" s="653">
        <v>901.73500000000001</v>
      </c>
      <c r="J769" s="653">
        <v>2</v>
      </c>
      <c r="K769" s="654">
        <v>1803.47</v>
      </c>
    </row>
    <row r="770" spans="1:11" ht="14.4" customHeight="1" x14ac:dyDescent="0.3">
      <c r="A770" s="649" t="s">
        <v>575</v>
      </c>
      <c r="B770" s="650" t="s">
        <v>576</v>
      </c>
      <c r="C770" s="651" t="s">
        <v>593</v>
      </c>
      <c r="D770" s="652" t="s">
        <v>4836</v>
      </c>
      <c r="E770" s="651" t="s">
        <v>4837</v>
      </c>
      <c r="F770" s="652" t="s">
        <v>4838</v>
      </c>
      <c r="G770" s="651" t="s">
        <v>4199</v>
      </c>
      <c r="H770" s="651" t="s">
        <v>4200</v>
      </c>
      <c r="I770" s="653">
        <v>1232.3399999999999</v>
      </c>
      <c r="J770" s="653">
        <v>1</v>
      </c>
      <c r="K770" s="654">
        <v>1232.3399999999999</v>
      </c>
    </row>
    <row r="771" spans="1:11" ht="14.4" customHeight="1" x14ac:dyDescent="0.3">
      <c r="A771" s="649" t="s">
        <v>575</v>
      </c>
      <c r="B771" s="650" t="s">
        <v>576</v>
      </c>
      <c r="C771" s="651" t="s">
        <v>593</v>
      </c>
      <c r="D771" s="652" t="s">
        <v>4836</v>
      </c>
      <c r="E771" s="651" t="s">
        <v>4837</v>
      </c>
      <c r="F771" s="652" t="s">
        <v>4838</v>
      </c>
      <c r="G771" s="651" t="s">
        <v>4201</v>
      </c>
      <c r="H771" s="651" t="s">
        <v>4202</v>
      </c>
      <c r="I771" s="653">
        <v>750.14</v>
      </c>
      <c r="J771" s="653">
        <v>1</v>
      </c>
      <c r="K771" s="654">
        <v>750.14</v>
      </c>
    </row>
    <row r="772" spans="1:11" ht="14.4" customHeight="1" x14ac:dyDescent="0.3">
      <c r="A772" s="649" t="s">
        <v>575</v>
      </c>
      <c r="B772" s="650" t="s">
        <v>576</v>
      </c>
      <c r="C772" s="651" t="s">
        <v>593</v>
      </c>
      <c r="D772" s="652" t="s">
        <v>4836</v>
      </c>
      <c r="E772" s="651" t="s">
        <v>4837</v>
      </c>
      <c r="F772" s="652" t="s">
        <v>4838</v>
      </c>
      <c r="G772" s="651" t="s">
        <v>4203</v>
      </c>
      <c r="H772" s="651" t="s">
        <v>4204</v>
      </c>
      <c r="I772" s="653">
        <v>9275</v>
      </c>
      <c r="J772" s="653">
        <v>1</v>
      </c>
      <c r="K772" s="654">
        <v>9275</v>
      </c>
    </row>
    <row r="773" spans="1:11" ht="14.4" customHeight="1" x14ac:dyDescent="0.3">
      <c r="A773" s="649" t="s">
        <v>575</v>
      </c>
      <c r="B773" s="650" t="s">
        <v>576</v>
      </c>
      <c r="C773" s="651" t="s">
        <v>593</v>
      </c>
      <c r="D773" s="652" t="s">
        <v>4836</v>
      </c>
      <c r="E773" s="651" t="s">
        <v>4837</v>
      </c>
      <c r="F773" s="652" t="s">
        <v>4838</v>
      </c>
      <c r="G773" s="651" t="s">
        <v>4205</v>
      </c>
      <c r="H773" s="651" t="s">
        <v>4206</v>
      </c>
      <c r="I773" s="653">
        <v>1232.32</v>
      </c>
      <c r="J773" s="653">
        <v>2</v>
      </c>
      <c r="K773" s="654">
        <v>2464.64</v>
      </c>
    </row>
    <row r="774" spans="1:11" ht="14.4" customHeight="1" x14ac:dyDescent="0.3">
      <c r="A774" s="649" t="s">
        <v>575</v>
      </c>
      <c r="B774" s="650" t="s">
        <v>576</v>
      </c>
      <c r="C774" s="651" t="s">
        <v>593</v>
      </c>
      <c r="D774" s="652" t="s">
        <v>4836</v>
      </c>
      <c r="E774" s="651" t="s">
        <v>4837</v>
      </c>
      <c r="F774" s="652" t="s">
        <v>4838</v>
      </c>
      <c r="G774" s="651" t="s">
        <v>4207</v>
      </c>
      <c r="H774" s="651" t="s">
        <v>3604</v>
      </c>
      <c r="I774" s="653">
        <v>1094.4000000000001</v>
      </c>
      <c r="J774" s="653">
        <v>2</v>
      </c>
      <c r="K774" s="654">
        <v>2188.8000000000002</v>
      </c>
    </row>
    <row r="775" spans="1:11" ht="14.4" customHeight="1" x14ac:dyDescent="0.3">
      <c r="A775" s="649" t="s">
        <v>575</v>
      </c>
      <c r="B775" s="650" t="s">
        <v>576</v>
      </c>
      <c r="C775" s="651" t="s">
        <v>593</v>
      </c>
      <c r="D775" s="652" t="s">
        <v>4836</v>
      </c>
      <c r="E775" s="651" t="s">
        <v>4837</v>
      </c>
      <c r="F775" s="652" t="s">
        <v>4838</v>
      </c>
      <c r="G775" s="651" t="s">
        <v>4208</v>
      </c>
      <c r="H775" s="651" t="s">
        <v>4209</v>
      </c>
      <c r="I775" s="653">
        <v>1098.9650000000001</v>
      </c>
      <c r="J775" s="653">
        <v>2</v>
      </c>
      <c r="K775" s="654">
        <v>2197.9300000000003</v>
      </c>
    </row>
    <row r="776" spans="1:11" ht="14.4" customHeight="1" x14ac:dyDescent="0.3">
      <c r="A776" s="649" t="s">
        <v>575</v>
      </c>
      <c r="B776" s="650" t="s">
        <v>576</v>
      </c>
      <c r="C776" s="651" t="s">
        <v>593</v>
      </c>
      <c r="D776" s="652" t="s">
        <v>4836</v>
      </c>
      <c r="E776" s="651" t="s">
        <v>4837</v>
      </c>
      <c r="F776" s="652" t="s">
        <v>4838</v>
      </c>
      <c r="G776" s="651" t="s">
        <v>4210</v>
      </c>
      <c r="H776" s="651" t="s">
        <v>4211</v>
      </c>
      <c r="I776" s="653">
        <v>1247.1688888888887</v>
      </c>
      <c r="J776" s="653">
        <v>13</v>
      </c>
      <c r="K776" s="654">
        <v>16213.21</v>
      </c>
    </row>
    <row r="777" spans="1:11" ht="14.4" customHeight="1" x14ac:dyDescent="0.3">
      <c r="A777" s="649" t="s">
        <v>575</v>
      </c>
      <c r="B777" s="650" t="s">
        <v>576</v>
      </c>
      <c r="C777" s="651" t="s">
        <v>593</v>
      </c>
      <c r="D777" s="652" t="s">
        <v>4836</v>
      </c>
      <c r="E777" s="651" t="s">
        <v>4837</v>
      </c>
      <c r="F777" s="652" t="s">
        <v>4838</v>
      </c>
      <c r="G777" s="651" t="s">
        <v>4212</v>
      </c>
      <c r="H777" s="651" t="s">
        <v>4213</v>
      </c>
      <c r="I777" s="653">
        <v>1029.45</v>
      </c>
      <c r="J777" s="653">
        <v>1</v>
      </c>
      <c r="K777" s="654">
        <v>1029.45</v>
      </c>
    </row>
    <row r="778" spans="1:11" ht="14.4" customHeight="1" x14ac:dyDescent="0.3">
      <c r="A778" s="649" t="s">
        <v>575</v>
      </c>
      <c r="B778" s="650" t="s">
        <v>576</v>
      </c>
      <c r="C778" s="651" t="s">
        <v>593</v>
      </c>
      <c r="D778" s="652" t="s">
        <v>4836</v>
      </c>
      <c r="E778" s="651" t="s">
        <v>4837</v>
      </c>
      <c r="F778" s="652" t="s">
        <v>4838</v>
      </c>
      <c r="G778" s="651" t="s">
        <v>4214</v>
      </c>
      <c r="H778" s="651" t="s">
        <v>4215</v>
      </c>
      <c r="I778" s="653">
        <v>582</v>
      </c>
      <c r="J778" s="653">
        <v>2</v>
      </c>
      <c r="K778" s="654">
        <v>1164</v>
      </c>
    </row>
    <row r="779" spans="1:11" ht="14.4" customHeight="1" x14ac:dyDescent="0.3">
      <c r="A779" s="649" t="s">
        <v>575</v>
      </c>
      <c r="B779" s="650" t="s">
        <v>576</v>
      </c>
      <c r="C779" s="651" t="s">
        <v>593</v>
      </c>
      <c r="D779" s="652" t="s">
        <v>4836</v>
      </c>
      <c r="E779" s="651" t="s">
        <v>4837</v>
      </c>
      <c r="F779" s="652" t="s">
        <v>4838</v>
      </c>
      <c r="G779" s="651" t="s">
        <v>4216</v>
      </c>
      <c r="H779" s="651" t="s">
        <v>4217</v>
      </c>
      <c r="I779" s="653">
        <v>863.39</v>
      </c>
      <c r="J779" s="653">
        <v>2</v>
      </c>
      <c r="K779" s="654">
        <v>1726.78</v>
      </c>
    </row>
    <row r="780" spans="1:11" ht="14.4" customHeight="1" x14ac:dyDescent="0.3">
      <c r="A780" s="649" t="s">
        <v>575</v>
      </c>
      <c r="B780" s="650" t="s">
        <v>576</v>
      </c>
      <c r="C780" s="651" t="s">
        <v>593</v>
      </c>
      <c r="D780" s="652" t="s">
        <v>4836</v>
      </c>
      <c r="E780" s="651" t="s">
        <v>4837</v>
      </c>
      <c r="F780" s="652" t="s">
        <v>4838</v>
      </c>
      <c r="G780" s="651" t="s">
        <v>4218</v>
      </c>
      <c r="H780" s="651" t="s">
        <v>4219</v>
      </c>
      <c r="I780" s="653">
        <v>216.61</v>
      </c>
      <c r="J780" s="653">
        <v>2</v>
      </c>
      <c r="K780" s="654">
        <v>433.22</v>
      </c>
    </row>
    <row r="781" spans="1:11" ht="14.4" customHeight="1" x14ac:dyDescent="0.3">
      <c r="A781" s="649" t="s">
        <v>575</v>
      </c>
      <c r="B781" s="650" t="s">
        <v>576</v>
      </c>
      <c r="C781" s="651" t="s">
        <v>593</v>
      </c>
      <c r="D781" s="652" t="s">
        <v>4836</v>
      </c>
      <c r="E781" s="651" t="s">
        <v>4837</v>
      </c>
      <c r="F781" s="652" t="s">
        <v>4838</v>
      </c>
      <c r="G781" s="651" t="s">
        <v>4220</v>
      </c>
      <c r="H781" s="651" t="s">
        <v>4221</v>
      </c>
      <c r="I781" s="653">
        <v>6716.4949999999999</v>
      </c>
      <c r="J781" s="653">
        <v>2</v>
      </c>
      <c r="K781" s="654">
        <v>13432.99</v>
      </c>
    </row>
    <row r="782" spans="1:11" ht="14.4" customHeight="1" x14ac:dyDescent="0.3">
      <c r="A782" s="649" t="s">
        <v>575</v>
      </c>
      <c r="B782" s="650" t="s">
        <v>576</v>
      </c>
      <c r="C782" s="651" t="s">
        <v>593</v>
      </c>
      <c r="D782" s="652" t="s">
        <v>4836</v>
      </c>
      <c r="E782" s="651" t="s">
        <v>4837</v>
      </c>
      <c r="F782" s="652" t="s">
        <v>4838</v>
      </c>
      <c r="G782" s="651" t="s">
        <v>4222</v>
      </c>
      <c r="H782" s="651" t="s">
        <v>4223</v>
      </c>
      <c r="I782" s="653">
        <v>2129.4749999999999</v>
      </c>
      <c r="J782" s="653">
        <v>2</v>
      </c>
      <c r="K782" s="654">
        <v>4258.95</v>
      </c>
    </row>
    <row r="783" spans="1:11" ht="14.4" customHeight="1" x14ac:dyDescent="0.3">
      <c r="A783" s="649" t="s">
        <v>575</v>
      </c>
      <c r="B783" s="650" t="s">
        <v>576</v>
      </c>
      <c r="C783" s="651" t="s">
        <v>593</v>
      </c>
      <c r="D783" s="652" t="s">
        <v>4836</v>
      </c>
      <c r="E783" s="651" t="s">
        <v>4837</v>
      </c>
      <c r="F783" s="652" t="s">
        <v>4838</v>
      </c>
      <c r="G783" s="651" t="s">
        <v>4224</v>
      </c>
      <c r="H783" s="651" t="s">
        <v>4225</v>
      </c>
      <c r="I783" s="653">
        <v>466.22500000000002</v>
      </c>
      <c r="J783" s="653">
        <v>3</v>
      </c>
      <c r="K783" s="654">
        <v>1398.7</v>
      </c>
    </row>
    <row r="784" spans="1:11" ht="14.4" customHeight="1" x14ac:dyDescent="0.3">
      <c r="A784" s="649" t="s">
        <v>575</v>
      </c>
      <c r="B784" s="650" t="s">
        <v>576</v>
      </c>
      <c r="C784" s="651" t="s">
        <v>593</v>
      </c>
      <c r="D784" s="652" t="s">
        <v>4836</v>
      </c>
      <c r="E784" s="651" t="s">
        <v>4837</v>
      </c>
      <c r="F784" s="652" t="s">
        <v>4838</v>
      </c>
      <c r="G784" s="651" t="s">
        <v>4226</v>
      </c>
      <c r="H784" s="651" t="s">
        <v>4227</v>
      </c>
      <c r="I784" s="653">
        <v>248.4</v>
      </c>
      <c r="J784" s="653">
        <v>9</v>
      </c>
      <c r="K784" s="654">
        <v>2235.6</v>
      </c>
    </row>
    <row r="785" spans="1:11" ht="14.4" customHeight="1" x14ac:dyDescent="0.3">
      <c r="A785" s="649" t="s">
        <v>575</v>
      </c>
      <c r="B785" s="650" t="s">
        <v>576</v>
      </c>
      <c r="C785" s="651" t="s">
        <v>593</v>
      </c>
      <c r="D785" s="652" t="s">
        <v>4836</v>
      </c>
      <c r="E785" s="651" t="s">
        <v>4837</v>
      </c>
      <c r="F785" s="652" t="s">
        <v>4838</v>
      </c>
      <c r="G785" s="651" t="s">
        <v>4228</v>
      </c>
      <c r="H785" s="651" t="s">
        <v>4229</v>
      </c>
      <c r="I785" s="653">
        <v>3859.1999999999994</v>
      </c>
      <c r="J785" s="653">
        <v>3</v>
      </c>
      <c r="K785" s="654">
        <v>11577.599999999999</v>
      </c>
    </row>
    <row r="786" spans="1:11" ht="14.4" customHeight="1" x14ac:dyDescent="0.3">
      <c r="A786" s="649" t="s">
        <v>575</v>
      </c>
      <c r="B786" s="650" t="s">
        <v>576</v>
      </c>
      <c r="C786" s="651" t="s">
        <v>593</v>
      </c>
      <c r="D786" s="652" t="s">
        <v>4836</v>
      </c>
      <c r="E786" s="651" t="s">
        <v>4837</v>
      </c>
      <c r="F786" s="652" t="s">
        <v>4838</v>
      </c>
      <c r="G786" s="651" t="s">
        <v>4230</v>
      </c>
      <c r="H786" s="651" t="s">
        <v>4231</v>
      </c>
      <c r="I786" s="653">
        <v>4994.5999999999995</v>
      </c>
      <c r="J786" s="653">
        <v>3</v>
      </c>
      <c r="K786" s="654">
        <v>14983.8</v>
      </c>
    </row>
    <row r="787" spans="1:11" ht="14.4" customHeight="1" x14ac:dyDescent="0.3">
      <c r="A787" s="649" t="s">
        <v>575</v>
      </c>
      <c r="B787" s="650" t="s">
        <v>576</v>
      </c>
      <c r="C787" s="651" t="s">
        <v>593</v>
      </c>
      <c r="D787" s="652" t="s">
        <v>4836</v>
      </c>
      <c r="E787" s="651" t="s">
        <v>4837</v>
      </c>
      <c r="F787" s="652" t="s">
        <v>4838</v>
      </c>
      <c r="G787" s="651" t="s">
        <v>4232</v>
      </c>
      <c r="H787" s="651" t="s">
        <v>4233</v>
      </c>
      <c r="I787" s="653">
        <v>625</v>
      </c>
      <c r="J787" s="653">
        <v>2</v>
      </c>
      <c r="K787" s="654">
        <v>1250</v>
      </c>
    </row>
    <row r="788" spans="1:11" ht="14.4" customHeight="1" x14ac:dyDescent="0.3">
      <c r="A788" s="649" t="s">
        <v>575</v>
      </c>
      <c r="B788" s="650" t="s">
        <v>576</v>
      </c>
      <c r="C788" s="651" t="s">
        <v>593</v>
      </c>
      <c r="D788" s="652" t="s">
        <v>4836</v>
      </c>
      <c r="E788" s="651" t="s">
        <v>4837</v>
      </c>
      <c r="F788" s="652" t="s">
        <v>4838</v>
      </c>
      <c r="G788" s="651" t="s">
        <v>4234</v>
      </c>
      <c r="H788" s="651" t="s">
        <v>4235</v>
      </c>
      <c r="I788" s="653">
        <v>640.36</v>
      </c>
      <c r="J788" s="653">
        <v>1</v>
      </c>
      <c r="K788" s="654">
        <v>640.36</v>
      </c>
    </row>
    <row r="789" spans="1:11" ht="14.4" customHeight="1" x14ac:dyDescent="0.3">
      <c r="A789" s="649" t="s">
        <v>575</v>
      </c>
      <c r="B789" s="650" t="s">
        <v>576</v>
      </c>
      <c r="C789" s="651" t="s">
        <v>593</v>
      </c>
      <c r="D789" s="652" t="s">
        <v>4836</v>
      </c>
      <c r="E789" s="651" t="s">
        <v>4837</v>
      </c>
      <c r="F789" s="652" t="s">
        <v>4838</v>
      </c>
      <c r="G789" s="651" t="s">
        <v>4236</v>
      </c>
      <c r="H789" s="651" t="s">
        <v>4237</v>
      </c>
      <c r="I789" s="653">
        <v>1253.99</v>
      </c>
      <c r="J789" s="653">
        <v>2</v>
      </c>
      <c r="K789" s="654">
        <v>2507.9899999999998</v>
      </c>
    </row>
    <row r="790" spans="1:11" ht="14.4" customHeight="1" x14ac:dyDescent="0.3">
      <c r="A790" s="649" t="s">
        <v>575</v>
      </c>
      <c r="B790" s="650" t="s">
        <v>576</v>
      </c>
      <c r="C790" s="651" t="s">
        <v>593</v>
      </c>
      <c r="D790" s="652" t="s">
        <v>4836</v>
      </c>
      <c r="E790" s="651" t="s">
        <v>4837</v>
      </c>
      <c r="F790" s="652" t="s">
        <v>4838</v>
      </c>
      <c r="G790" s="651" t="s">
        <v>4238</v>
      </c>
      <c r="H790" s="651" t="s">
        <v>4239</v>
      </c>
      <c r="I790" s="653">
        <v>2453.2866666666669</v>
      </c>
      <c r="J790" s="653">
        <v>12</v>
      </c>
      <c r="K790" s="654">
        <v>29439.46</v>
      </c>
    </row>
    <row r="791" spans="1:11" ht="14.4" customHeight="1" x14ac:dyDescent="0.3">
      <c r="A791" s="649" t="s">
        <v>575</v>
      </c>
      <c r="B791" s="650" t="s">
        <v>576</v>
      </c>
      <c r="C791" s="651" t="s">
        <v>593</v>
      </c>
      <c r="D791" s="652" t="s">
        <v>4836</v>
      </c>
      <c r="E791" s="651" t="s">
        <v>4837</v>
      </c>
      <c r="F791" s="652" t="s">
        <v>4838</v>
      </c>
      <c r="G791" s="651" t="s">
        <v>4240</v>
      </c>
      <c r="H791" s="651" t="s">
        <v>4241</v>
      </c>
      <c r="I791" s="653">
        <v>722.76</v>
      </c>
      <c r="J791" s="653">
        <v>3</v>
      </c>
      <c r="K791" s="654">
        <v>2168.29</v>
      </c>
    </row>
    <row r="792" spans="1:11" ht="14.4" customHeight="1" x14ac:dyDescent="0.3">
      <c r="A792" s="649" t="s">
        <v>575</v>
      </c>
      <c r="B792" s="650" t="s">
        <v>576</v>
      </c>
      <c r="C792" s="651" t="s">
        <v>593</v>
      </c>
      <c r="D792" s="652" t="s">
        <v>4836</v>
      </c>
      <c r="E792" s="651" t="s">
        <v>4837</v>
      </c>
      <c r="F792" s="652" t="s">
        <v>4838</v>
      </c>
      <c r="G792" s="651" t="s">
        <v>4242</v>
      </c>
      <c r="H792" s="651" t="s">
        <v>4243</v>
      </c>
      <c r="I792" s="653">
        <v>1247.1625000000001</v>
      </c>
      <c r="J792" s="653">
        <v>4</v>
      </c>
      <c r="K792" s="654">
        <v>4988.6500000000005</v>
      </c>
    </row>
    <row r="793" spans="1:11" ht="14.4" customHeight="1" x14ac:dyDescent="0.3">
      <c r="A793" s="649" t="s">
        <v>575</v>
      </c>
      <c r="B793" s="650" t="s">
        <v>576</v>
      </c>
      <c r="C793" s="651" t="s">
        <v>593</v>
      </c>
      <c r="D793" s="652" t="s">
        <v>4836</v>
      </c>
      <c r="E793" s="651" t="s">
        <v>4837</v>
      </c>
      <c r="F793" s="652" t="s">
        <v>4838</v>
      </c>
      <c r="G793" s="651" t="s">
        <v>4244</v>
      </c>
      <c r="H793" s="651" t="s">
        <v>4245</v>
      </c>
      <c r="I793" s="653">
        <v>1421.5833333333333</v>
      </c>
      <c r="J793" s="653">
        <v>9</v>
      </c>
      <c r="K793" s="654">
        <v>12794.220000000001</v>
      </c>
    </row>
    <row r="794" spans="1:11" ht="14.4" customHeight="1" x14ac:dyDescent="0.3">
      <c r="A794" s="649" t="s">
        <v>575</v>
      </c>
      <c r="B794" s="650" t="s">
        <v>576</v>
      </c>
      <c r="C794" s="651" t="s">
        <v>593</v>
      </c>
      <c r="D794" s="652" t="s">
        <v>4836</v>
      </c>
      <c r="E794" s="651" t="s">
        <v>4837</v>
      </c>
      <c r="F794" s="652" t="s">
        <v>4838</v>
      </c>
      <c r="G794" s="651" t="s">
        <v>4246</v>
      </c>
      <c r="H794" s="651" t="s">
        <v>4247</v>
      </c>
      <c r="I794" s="653">
        <v>433.20999999999992</v>
      </c>
      <c r="J794" s="653">
        <v>6</v>
      </c>
      <c r="K794" s="654">
        <v>2599.2599999999998</v>
      </c>
    </row>
    <row r="795" spans="1:11" ht="14.4" customHeight="1" x14ac:dyDescent="0.3">
      <c r="A795" s="649" t="s">
        <v>575</v>
      </c>
      <c r="B795" s="650" t="s">
        <v>576</v>
      </c>
      <c r="C795" s="651" t="s">
        <v>593</v>
      </c>
      <c r="D795" s="652" t="s">
        <v>4836</v>
      </c>
      <c r="E795" s="651" t="s">
        <v>4837</v>
      </c>
      <c r="F795" s="652" t="s">
        <v>4838</v>
      </c>
      <c r="G795" s="651" t="s">
        <v>4248</v>
      </c>
      <c r="H795" s="651" t="s">
        <v>4249</v>
      </c>
      <c r="I795" s="653">
        <v>3859.2</v>
      </c>
      <c r="J795" s="653">
        <v>1</v>
      </c>
      <c r="K795" s="654">
        <v>3859.2</v>
      </c>
    </row>
    <row r="796" spans="1:11" ht="14.4" customHeight="1" x14ac:dyDescent="0.3">
      <c r="A796" s="649" t="s">
        <v>575</v>
      </c>
      <c r="B796" s="650" t="s">
        <v>576</v>
      </c>
      <c r="C796" s="651" t="s">
        <v>593</v>
      </c>
      <c r="D796" s="652" t="s">
        <v>4836</v>
      </c>
      <c r="E796" s="651" t="s">
        <v>4837</v>
      </c>
      <c r="F796" s="652" t="s">
        <v>4838</v>
      </c>
      <c r="G796" s="651" t="s">
        <v>4250</v>
      </c>
      <c r="H796" s="651" t="s">
        <v>4251</v>
      </c>
      <c r="I796" s="653">
        <v>9275</v>
      </c>
      <c r="J796" s="653">
        <v>1</v>
      </c>
      <c r="K796" s="654">
        <v>9275</v>
      </c>
    </row>
    <row r="797" spans="1:11" ht="14.4" customHeight="1" x14ac:dyDescent="0.3">
      <c r="A797" s="649" t="s">
        <v>575</v>
      </c>
      <c r="B797" s="650" t="s">
        <v>576</v>
      </c>
      <c r="C797" s="651" t="s">
        <v>593</v>
      </c>
      <c r="D797" s="652" t="s">
        <v>4836</v>
      </c>
      <c r="E797" s="651" t="s">
        <v>4837</v>
      </c>
      <c r="F797" s="652" t="s">
        <v>4838</v>
      </c>
      <c r="G797" s="651" t="s">
        <v>4252</v>
      </c>
      <c r="H797" s="651" t="s">
        <v>4253</v>
      </c>
      <c r="I797" s="653">
        <v>1856.1000000000001</v>
      </c>
      <c r="J797" s="653">
        <v>9</v>
      </c>
      <c r="K797" s="654">
        <v>16704.900000000001</v>
      </c>
    </row>
    <row r="798" spans="1:11" ht="14.4" customHeight="1" x14ac:dyDescent="0.3">
      <c r="A798" s="649" t="s">
        <v>575</v>
      </c>
      <c r="B798" s="650" t="s">
        <v>576</v>
      </c>
      <c r="C798" s="651" t="s">
        <v>593</v>
      </c>
      <c r="D798" s="652" t="s">
        <v>4836</v>
      </c>
      <c r="E798" s="651" t="s">
        <v>4837</v>
      </c>
      <c r="F798" s="652" t="s">
        <v>4838</v>
      </c>
      <c r="G798" s="651" t="s">
        <v>4254</v>
      </c>
      <c r="H798" s="651" t="s">
        <v>4255</v>
      </c>
      <c r="I798" s="653">
        <v>3510.3</v>
      </c>
      <c r="J798" s="653">
        <v>1</v>
      </c>
      <c r="K798" s="654">
        <v>3510.3</v>
      </c>
    </row>
    <row r="799" spans="1:11" ht="14.4" customHeight="1" x14ac:dyDescent="0.3">
      <c r="A799" s="649" t="s">
        <v>575</v>
      </c>
      <c r="B799" s="650" t="s">
        <v>576</v>
      </c>
      <c r="C799" s="651" t="s">
        <v>593</v>
      </c>
      <c r="D799" s="652" t="s">
        <v>4836</v>
      </c>
      <c r="E799" s="651" t="s">
        <v>4837</v>
      </c>
      <c r="F799" s="652" t="s">
        <v>4838</v>
      </c>
      <c r="G799" s="651" t="s">
        <v>4256</v>
      </c>
      <c r="H799" s="651" t="s">
        <v>4257</v>
      </c>
      <c r="I799" s="653">
        <v>3050.95</v>
      </c>
      <c r="J799" s="653">
        <v>1</v>
      </c>
      <c r="K799" s="654">
        <v>3050.95</v>
      </c>
    </row>
    <row r="800" spans="1:11" ht="14.4" customHeight="1" x14ac:dyDescent="0.3">
      <c r="A800" s="649" t="s">
        <v>575</v>
      </c>
      <c r="B800" s="650" t="s">
        <v>576</v>
      </c>
      <c r="C800" s="651" t="s">
        <v>593</v>
      </c>
      <c r="D800" s="652" t="s">
        <v>4836</v>
      </c>
      <c r="E800" s="651" t="s">
        <v>4837</v>
      </c>
      <c r="F800" s="652" t="s">
        <v>4838</v>
      </c>
      <c r="G800" s="651" t="s">
        <v>4258</v>
      </c>
      <c r="H800" s="651" t="s">
        <v>4259</v>
      </c>
      <c r="I800" s="653">
        <v>875.50666666666666</v>
      </c>
      <c r="J800" s="653">
        <v>3</v>
      </c>
      <c r="K800" s="654">
        <v>2626.52</v>
      </c>
    </row>
    <row r="801" spans="1:11" ht="14.4" customHeight="1" x14ac:dyDescent="0.3">
      <c r="A801" s="649" t="s">
        <v>575</v>
      </c>
      <c r="B801" s="650" t="s">
        <v>576</v>
      </c>
      <c r="C801" s="651" t="s">
        <v>593</v>
      </c>
      <c r="D801" s="652" t="s">
        <v>4836</v>
      </c>
      <c r="E801" s="651" t="s">
        <v>4837</v>
      </c>
      <c r="F801" s="652" t="s">
        <v>4838</v>
      </c>
      <c r="G801" s="651" t="s">
        <v>4260</v>
      </c>
      <c r="H801" s="651" t="s">
        <v>4261</v>
      </c>
      <c r="I801" s="653">
        <v>9169.36</v>
      </c>
      <c r="J801" s="653">
        <v>1</v>
      </c>
      <c r="K801" s="654">
        <v>9169.36</v>
      </c>
    </row>
    <row r="802" spans="1:11" ht="14.4" customHeight="1" x14ac:dyDescent="0.3">
      <c r="A802" s="649" t="s">
        <v>575</v>
      </c>
      <c r="B802" s="650" t="s">
        <v>576</v>
      </c>
      <c r="C802" s="651" t="s">
        <v>593</v>
      </c>
      <c r="D802" s="652" t="s">
        <v>4836</v>
      </c>
      <c r="E802" s="651" t="s">
        <v>4837</v>
      </c>
      <c r="F802" s="652" t="s">
        <v>4838</v>
      </c>
      <c r="G802" s="651" t="s">
        <v>4262</v>
      </c>
      <c r="H802" s="651" t="s">
        <v>4263</v>
      </c>
      <c r="I802" s="653">
        <v>8920.0400000000009</v>
      </c>
      <c r="J802" s="653">
        <v>2</v>
      </c>
      <c r="K802" s="654">
        <v>17840.080000000002</v>
      </c>
    </row>
    <row r="803" spans="1:11" ht="14.4" customHeight="1" x14ac:dyDescent="0.3">
      <c r="A803" s="649" t="s">
        <v>575</v>
      </c>
      <c r="B803" s="650" t="s">
        <v>576</v>
      </c>
      <c r="C803" s="651" t="s">
        <v>593</v>
      </c>
      <c r="D803" s="652" t="s">
        <v>4836</v>
      </c>
      <c r="E803" s="651" t="s">
        <v>4837</v>
      </c>
      <c r="F803" s="652" t="s">
        <v>4838</v>
      </c>
      <c r="G803" s="651" t="s">
        <v>4264</v>
      </c>
      <c r="H803" s="651" t="s">
        <v>4265</v>
      </c>
      <c r="I803" s="653">
        <v>1655.2825</v>
      </c>
      <c r="J803" s="653">
        <v>9</v>
      </c>
      <c r="K803" s="654">
        <v>14897.54</v>
      </c>
    </row>
    <row r="804" spans="1:11" ht="14.4" customHeight="1" x14ac:dyDescent="0.3">
      <c r="A804" s="649" t="s">
        <v>575</v>
      </c>
      <c r="B804" s="650" t="s">
        <v>576</v>
      </c>
      <c r="C804" s="651" t="s">
        <v>593</v>
      </c>
      <c r="D804" s="652" t="s">
        <v>4836</v>
      </c>
      <c r="E804" s="651" t="s">
        <v>4837</v>
      </c>
      <c r="F804" s="652" t="s">
        <v>4838</v>
      </c>
      <c r="G804" s="651" t="s">
        <v>4266</v>
      </c>
      <c r="H804" s="651" t="s">
        <v>4267</v>
      </c>
      <c r="I804" s="653">
        <v>560.88</v>
      </c>
      <c r="J804" s="653">
        <v>2</v>
      </c>
      <c r="K804" s="654">
        <v>1121.76</v>
      </c>
    </row>
    <row r="805" spans="1:11" ht="14.4" customHeight="1" x14ac:dyDescent="0.3">
      <c r="A805" s="649" t="s">
        <v>575</v>
      </c>
      <c r="B805" s="650" t="s">
        <v>576</v>
      </c>
      <c r="C805" s="651" t="s">
        <v>593</v>
      </c>
      <c r="D805" s="652" t="s">
        <v>4836</v>
      </c>
      <c r="E805" s="651" t="s">
        <v>4837</v>
      </c>
      <c r="F805" s="652" t="s">
        <v>4838</v>
      </c>
      <c r="G805" s="651" t="s">
        <v>4268</v>
      </c>
      <c r="H805" s="651" t="s">
        <v>4269</v>
      </c>
      <c r="I805" s="653">
        <v>6900.43</v>
      </c>
      <c r="J805" s="653">
        <v>1</v>
      </c>
      <c r="K805" s="654">
        <v>6900.43</v>
      </c>
    </row>
    <row r="806" spans="1:11" ht="14.4" customHeight="1" x14ac:dyDescent="0.3">
      <c r="A806" s="649" t="s">
        <v>575</v>
      </c>
      <c r="B806" s="650" t="s">
        <v>576</v>
      </c>
      <c r="C806" s="651" t="s">
        <v>593</v>
      </c>
      <c r="D806" s="652" t="s">
        <v>4836</v>
      </c>
      <c r="E806" s="651" t="s">
        <v>4837</v>
      </c>
      <c r="F806" s="652" t="s">
        <v>4838</v>
      </c>
      <c r="G806" s="651" t="s">
        <v>4270</v>
      </c>
      <c r="H806" s="651" t="s">
        <v>4271</v>
      </c>
      <c r="I806" s="653">
        <v>344.27799999999996</v>
      </c>
      <c r="J806" s="653">
        <v>6</v>
      </c>
      <c r="K806" s="654">
        <v>2065.67</v>
      </c>
    </row>
    <row r="807" spans="1:11" ht="14.4" customHeight="1" x14ac:dyDescent="0.3">
      <c r="A807" s="649" t="s">
        <v>575</v>
      </c>
      <c r="B807" s="650" t="s">
        <v>576</v>
      </c>
      <c r="C807" s="651" t="s">
        <v>593</v>
      </c>
      <c r="D807" s="652" t="s">
        <v>4836</v>
      </c>
      <c r="E807" s="651" t="s">
        <v>4837</v>
      </c>
      <c r="F807" s="652" t="s">
        <v>4838</v>
      </c>
      <c r="G807" s="651" t="s">
        <v>4272</v>
      </c>
      <c r="H807" s="651" t="s">
        <v>4273</v>
      </c>
      <c r="I807" s="653">
        <v>10624.806</v>
      </c>
      <c r="J807" s="653">
        <v>5</v>
      </c>
      <c r="K807" s="654">
        <v>53124.03</v>
      </c>
    </row>
    <row r="808" spans="1:11" ht="14.4" customHeight="1" x14ac:dyDescent="0.3">
      <c r="A808" s="649" t="s">
        <v>575</v>
      </c>
      <c r="B808" s="650" t="s">
        <v>576</v>
      </c>
      <c r="C808" s="651" t="s">
        <v>593</v>
      </c>
      <c r="D808" s="652" t="s">
        <v>4836</v>
      </c>
      <c r="E808" s="651" t="s">
        <v>4837</v>
      </c>
      <c r="F808" s="652" t="s">
        <v>4838</v>
      </c>
      <c r="G808" s="651" t="s">
        <v>4274</v>
      </c>
      <c r="H808" s="651" t="s">
        <v>4275</v>
      </c>
      <c r="I808" s="653">
        <v>5531.95</v>
      </c>
      <c r="J808" s="653">
        <v>1</v>
      </c>
      <c r="K808" s="654">
        <v>5531.95</v>
      </c>
    </row>
    <row r="809" spans="1:11" ht="14.4" customHeight="1" x14ac:dyDescent="0.3">
      <c r="A809" s="649" t="s">
        <v>575</v>
      </c>
      <c r="B809" s="650" t="s">
        <v>576</v>
      </c>
      <c r="C809" s="651" t="s">
        <v>593</v>
      </c>
      <c r="D809" s="652" t="s">
        <v>4836</v>
      </c>
      <c r="E809" s="651" t="s">
        <v>4837</v>
      </c>
      <c r="F809" s="652" t="s">
        <v>4838</v>
      </c>
      <c r="G809" s="651" t="s">
        <v>4276</v>
      </c>
      <c r="H809" s="651" t="s">
        <v>4277</v>
      </c>
      <c r="I809" s="653">
        <v>1098.9549999999999</v>
      </c>
      <c r="J809" s="653">
        <v>9</v>
      </c>
      <c r="K809" s="654">
        <v>9890.59</v>
      </c>
    </row>
    <row r="810" spans="1:11" ht="14.4" customHeight="1" x14ac:dyDescent="0.3">
      <c r="A810" s="649" t="s">
        <v>575</v>
      </c>
      <c r="B810" s="650" t="s">
        <v>576</v>
      </c>
      <c r="C810" s="651" t="s">
        <v>593</v>
      </c>
      <c r="D810" s="652" t="s">
        <v>4836</v>
      </c>
      <c r="E810" s="651" t="s">
        <v>4837</v>
      </c>
      <c r="F810" s="652" t="s">
        <v>4838</v>
      </c>
      <c r="G810" s="651" t="s">
        <v>4278</v>
      </c>
      <c r="H810" s="651" t="s">
        <v>4279</v>
      </c>
      <c r="I810" s="653">
        <v>4208.2</v>
      </c>
      <c r="J810" s="653">
        <v>2</v>
      </c>
      <c r="K810" s="654">
        <v>8416.4</v>
      </c>
    </row>
    <row r="811" spans="1:11" ht="14.4" customHeight="1" x14ac:dyDescent="0.3">
      <c r="A811" s="649" t="s">
        <v>575</v>
      </c>
      <c r="B811" s="650" t="s">
        <v>576</v>
      </c>
      <c r="C811" s="651" t="s">
        <v>593</v>
      </c>
      <c r="D811" s="652" t="s">
        <v>4836</v>
      </c>
      <c r="E811" s="651" t="s">
        <v>4837</v>
      </c>
      <c r="F811" s="652" t="s">
        <v>4838</v>
      </c>
      <c r="G811" s="651" t="s">
        <v>4280</v>
      </c>
      <c r="H811" s="651" t="s">
        <v>4281</v>
      </c>
      <c r="I811" s="653">
        <v>11408</v>
      </c>
      <c r="J811" s="653">
        <v>2</v>
      </c>
      <c r="K811" s="654">
        <v>22816</v>
      </c>
    </row>
    <row r="812" spans="1:11" ht="14.4" customHeight="1" x14ac:dyDescent="0.3">
      <c r="A812" s="649" t="s">
        <v>575</v>
      </c>
      <c r="B812" s="650" t="s">
        <v>576</v>
      </c>
      <c r="C812" s="651" t="s">
        <v>593</v>
      </c>
      <c r="D812" s="652" t="s">
        <v>4836</v>
      </c>
      <c r="E812" s="651" t="s">
        <v>4837</v>
      </c>
      <c r="F812" s="652" t="s">
        <v>4838</v>
      </c>
      <c r="G812" s="651" t="s">
        <v>4282</v>
      </c>
      <c r="H812" s="651" t="s">
        <v>4283</v>
      </c>
      <c r="I812" s="653">
        <v>1856.1</v>
      </c>
      <c r="J812" s="653">
        <v>5</v>
      </c>
      <c r="K812" s="654">
        <v>9280.5</v>
      </c>
    </row>
    <row r="813" spans="1:11" ht="14.4" customHeight="1" x14ac:dyDescent="0.3">
      <c r="A813" s="649" t="s">
        <v>575</v>
      </c>
      <c r="B813" s="650" t="s">
        <v>576</v>
      </c>
      <c r="C813" s="651" t="s">
        <v>593</v>
      </c>
      <c r="D813" s="652" t="s">
        <v>4836</v>
      </c>
      <c r="E813" s="651" t="s">
        <v>4837</v>
      </c>
      <c r="F813" s="652" t="s">
        <v>4838</v>
      </c>
      <c r="G813" s="651" t="s">
        <v>4284</v>
      </c>
      <c r="H813" s="651" t="s">
        <v>4285</v>
      </c>
      <c r="I813" s="653">
        <v>4311.4399999999996</v>
      </c>
      <c r="J813" s="653">
        <v>1</v>
      </c>
      <c r="K813" s="654">
        <v>4311.4399999999996</v>
      </c>
    </row>
    <row r="814" spans="1:11" ht="14.4" customHeight="1" x14ac:dyDescent="0.3">
      <c r="A814" s="649" t="s">
        <v>575</v>
      </c>
      <c r="B814" s="650" t="s">
        <v>576</v>
      </c>
      <c r="C814" s="651" t="s">
        <v>593</v>
      </c>
      <c r="D814" s="652" t="s">
        <v>4836</v>
      </c>
      <c r="E814" s="651" t="s">
        <v>4837</v>
      </c>
      <c r="F814" s="652" t="s">
        <v>4838</v>
      </c>
      <c r="G814" s="651" t="s">
        <v>4286</v>
      </c>
      <c r="H814" s="651" t="s">
        <v>4287</v>
      </c>
      <c r="I814" s="653">
        <v>499.31666666666666</v>
      </c>
      <c r="J814" s="653">
        <v>3</v>
      </c>
      <c r="K814" s="654">
        <v>1497.95</v>
      </c>
    </row>
    <row r="815" spans="1:11" ht="14.4" customHeight="1" x14ac:dyDescent="0.3">
      <c r="A815" s="649" t="s">
        <v>575</v>
      </c>
      <c r="B815" s="650" t="s">
        <v>576</v>
      </c>
      <c r="C815" s="651" t="s">
        <v>593</v>
      </c>
      <c r="D815" s="652" t="s">
        <v>4836</v>
      </c>
      <c r="E815" s="651" t="s">
        <v>4837</v>
      </c>
      <c r="F815" s="652" t="s">
        <v>4838</v>
      </c>
      <c r="G815" s="651" t="s">
        <v>4288</v>
      </c>
      <c r="H815" s="651" t="s">
        <v>4289</v>
      </c>
      <c r="I815" s="653">
        <v>1385.75</v>
      </c>
      <c r="J815" s="653">
        <v>2</v>
      </c>
      <c r="K815" s="654">
        <v>2771.5</v>
      </c>
    </row>
    <row r="816" spans="1:11" ht="14.4" customHeight="1" x14ac:dyDescent="0.3">
      <c r="A816" s="649" t="s">
        <v>575</v>
      </c>
      <c r="B816" s="650" t="s">
        <v>576</v>
      </c>
      <c r="C816" s="651" t="s">
        <v>593</v>
      </c>
      <c r="D816" s="652" t="s">
        <v>4836</v>
      </c>
      <c r="E816" s="651" t="s">
        <v>4837</v>
      </c>
      <c r="F816" s="652" t="s">
        <v>4838</v>
      </c>
      <c r="G816" s="651" t="s">
        <v>4290</v>
      </c>
      <c r="H816" s="651" t="s">
        <v>4291</v>
      </c>
      <c r="I816" s="653">
        <v>1839.1</v>
      </c>
      <c r="J816" s="653">
        <v>3</v>
      </c>
      <c r="K816" s="654">
        <v>5517.2999999999993</v>
      </c>
    </row>
    <row r="817" spans="1:11" ht="14.4" customHeight="1" x14ac:dyDescent="0.3">
      <c r="A817" s="649" t="s">
        <v>575</v>
      </c>
      <c r="B817" s="650" t="s">
        <v>576</v>
      </c>
      <c r="C817" s="651" t="s">
        <v>593</v>
      </c>
      <c r="D817" s="652" t="s">
        <v>4836</v>
      </c>
      <c r="E817" s="651" t="s">
        <v>4837</v>
      </c>
      <c r="F817" s="652" t="s">
        <v>4838</v>
      </c>
      <c r="G817" s="651" t="s">
        <v>4292</v>
      </c>
      <c r="H817" s="651" t="s">
        <v>4293</v>
      </c>
      <c r="I817" s="653">
        <v>128.93</v>
      </c>
      <c r="J817" s="653">
        <v>40</v>
      </c>
      <c r="K817" s="654">
        <v>5157.38</v>
      </c>
    </row>
    <row r="818" spans="1:11" ht="14.4" customHeight="1" x14ac:dyDescent="0.3">
      <c r="A818" s="649" t="s">
        <v>575</v>
      </c>
      <c r="B818" s="650" t="s">
        <v>576</v>
      </c>
      <c r="C818" s="651" t="s">
        <v>593</v>
      </c>
      <c r="D818" s="652" t="s">
        <v>4836</v>
      </c>
      <c r="E818" s="651" t="s">
        <v>4837</v>
      </c>
      <c r="F818" s="652" t="s">
        <v>4838</v>
      </c>
      <c r="G818" s="651" t="s">
        <v>4294</v>
      </c>
      <c r="H818" s="651" t="s">
        <v>4295</v>
      </c>
      <c r="I818" s="653">
        <v>3859.2</v>
      </c>
      <c r="J818" s="653">
        <v>2</v>
      </c>
      <c r="K818" s="654">
        <v>7718.4</v>
      </c>
    </row>
    <row r="819" spans="1:11" ht="14.4" customHeight="1" x14ac:dyDescent="0.3">
      <c r="A819" s="649" t="s">
        <v>575</v>
      </c>
      <c r="B819" s="650" t="s">
        <v>576</v>
      </c>
      <c r="C819" s="651" t="s">
        <v>593</v>
      </c>
      <c r="D819" s="652" t="s">
        <v>4836</v>
      </c>
      <c r="E819" s="651" t="s">
        <v>4837</v>
      </c>
      <c r="F819" s="652" t="s">
        <v>4838</v>
      </c>
      <c r="G819" s="651" t="s">
        <v>4296</v>
      </c>
      <c r="H819" s="651" t="s">
        <v>4297</v>
      </c>
      <c r="I819" s="653">
        <v>499.31</v>
      </c>
      <c r="J819" s="653">
        <v>2</v>
      </c>
      <c r="K819" s="654">
        <v>998.62</v>
      </c>
    </row>
    <row r="820" spans="1:11" ht="14.4" customHeight="1" x14ac:dyDescent="0.3">
      <c r="A820" s="649" t="s">
        <v>575</v>
      </c>
      <c r="B820" s="650" t="s">
        <v>576</v>
      </c>
      <c r="C820" s="651" t="s">
        <v>593</v>
      </c>
      <c r="D820" s="652" t="s">
        <v>4836</v>
      </c>
      <c r="E820" s="651" t="s">
        <v>4837</v>
      </c>
      <c r="F820" s="652" t="s">
        <v>4838</v>
      </c>
      <c r="G820" s="651" t="s">
        <v>4298</v>
      </c>
      <c r="H820" s="651" t="s">
        <v>4299</v>
      </c>
      <c r="I820" s="653">
        <v>1839.12</v>
      </c>
      <c r="J820" s="653">
        <v>1</v>
      </c>
      <c r="K820" s="654">
        <v>1839.12</v>
      </c>
    </row>
    <row r="821" spans="1:11" ht="14.4" customHeight="1" x14ac:dyDescent="0.3">
      <c r="A821" s="649" t="s">
        <v>575</v>
      </c>
      <c r="B821" s="650" t="s">
        <v>576</v>
      </c>
      <c r="C821" s="651" t="s">
        <v>593</v>
      </c>
      <c r="D821" s="652" t="s">
        <v>4836</v>
      </c>
      <c r="E821" s="651" t="s">
        <v>4837</v>
      </c>
      <c r="F821" s="652" t="s">
        <v>4838</v>
      </c>
      <c r="G821" s="651" t="s">
        <v>4300</v>
      </c>
      <c r="H821" s="651" t="s">
        <v>4301</v>
      </c>
      <c r="I821" s="653">
        <v>454.17</v>
      </c>
      <c r="J821" s="653">
        <v>20</v>
      </c>
      <c r="K821" s="654">
        <v>9083.4</v>
      </c>
    </row>
    <row r="822" spans="1:11" ht="14.4" customHeight="1" x14ac:dyDescent="0.3">
      <c r="A822" s="649" t="s">
        <v>575</v>
      </c>
      <c r="B822" s="650" t="s">
        <v>576</v>
      </c>
      <c r="C822" s="651" t="s">
        <v>593</v>
      </c>
      <c r="D822" s="652" t="s">
        <v>4836</v>
      </c>
      <c r="E822" s="651" t="s">
        <v>4837</v>
      </c>
      <c r="F822" s="652" t="s">
        <v>4838</v>
      </c>
      <c r="G822" s="651" t="s">
        <v>4302</v>
      </c>
      <c r="H822" s="651" t="s">
        <v>4303</v>
      </c>
      <c r="I822" s="653">
        <v>473.10000000000008</v>
      </c>
      <c r="J822" s="653">
        <v>3</v>
      </c>
      <c r="K822" s="654">
        <v>1419.3000000000002</v>
      </c>
    </row>
    <row r="823" spans="1:11" ht="14.4" customHeight="1" x14ac:dyDescent="0.3">
      <c r="A823" s="649" t="s">
        <v>575</v>
      </c>
      <c r="B823" s="650" t="s">
        <v>576</v>
      </c>
      <c r="C823" s="651" t="s">
        <v>593</v>
      </c>
      <c r="D823" s="652" t="s">
        <v>4836</v>
      </c>
      <c r="E823" s="651" t="s">
        <v>4837</v>
      </c>
      <c r="F823" s="652" t="s">
        <v>4838</v>
      </c>
      <c r="G823" s="651" t="s">
        <v>4304</v>
      </c>
      <c r="H823" s="651" t="s">
        <v>4305</v>
      </c>
      <c r="I823" s="653">
        <v>692.22</v>
      </c>
      <c r="J823" s="653">
        <v>3</v>
      </c>
      <c r="K823" s="654">
        <v>2076.66</v>
      </c>
    </row>
    <row r="824" spans="1:11" ht="14.4" customHeight="1" x14ac:dyDescent="0.3">
      <c r="A824" s="649" t="s">
        <v>575</v>
      </c>
      <c r="B824" s="650" t="s">
        <v>576</v>
      </c>
      <c r="C824" s="651" t="s">
        <v>593</v>
      </c>
      <c r="D824" s="652" t="s">
        <v>4836</v>
      </c>
      <c r="E824" s="651" t="s">
        <v>4837</v>
      </c>
      <c r="F824" s="652" t="s">
        <v>4838</v>
      </c>
      <c r="G824" s="651" t="s">
        <v>4306</v>
      </c>
      <c r="H824" s="651" t="s">
        <v>4307</v>
      </c>
      <c r="I824" s="653">
        <v>730.72500000000002</v>
      </c>
      <c r="J824" s="653">
        <v>6</v>
      </c>
      <c r="K824" s="654">
        <v>4384.43</v>
      </c>
    </row>
    <row r="825" spans="1:11" ht="14.4" customHeight="1" x14ac:dyDescent="0.3">
      <c r="A825" s="649" t="s">
        <v>575</v>
      </c>
      <c r="B825" s="650" t="s">
        <v>576</v>
      </c>
      <c r="C825" s="651" t="s">
        <v>593</v>
      </c>
      <c r="D825" s="652" t="s">
        <v>4836</v>
      </c>
      <c r="E825" s="651" t="s">
        <v>4837</v>
      </c>
      <c r="F825" s="652" t="s">
        <v>4838</v>
      </c>
      <c r="G825" s="651" t="s">
        <v>4308</v>
      </c>
      <c r="H825" s="651" t="s">
        <v>4309</v>
      </c>
      <c r="I825" s="653">
        <v>1247.1666666666667</v>
      </c>
      <c r="J825" s="653">
        <v>3</v>
      </c>
      <c r="K825" s="654">
        <v>3741.5</v>
      </c>
    </row>
    <row r="826" spans="1:11" ht="14.4" customHeight="1" x14ac:dyDescent="0.3">
      <c r="A826" s="649" t="s">
        <v>575</v>
      </c>
      <c r="B826" s="650" t="s">
        <v>576</v>
      </c>
      <c r="C826" s="651" t="s">
        <v>593</v>
      </c>
      <c r="D826" s="652" t="s">
        <v>4836</v>
      </c>
      <c r="E826" s="651" t="s">
        <v>4837</v>
      </c>
      <c r="F826" s="652" t="s">
        <v>4838</v>
      </c>
      <c r="G826" s="651" t="s">
        <v>4310</v>
      </c>
      <c r="H826" s="651" t="s">
        <v>4311</v>
      </c>
      <c r="I826" s="653">
        <v>1253.99</v>
      </c>
      <c r="J826" s="653">
        <v>2</v>
      </c>
      <c r="K826" s="654">
        <v>2507.98</v>
      </c>
    </row>
    <row r="827" spans="1:11" ht="14.4" customHeight="1" x14ac:dyDescent="0.3">
      <c r="A827" s="649" t="s">
        <v>575</v>
      </c>
      <c r="B827" s="650" t="s">
        <v>576</v>
      </c>
      <c r="C827" s="651" t="s">
        <v>593</v>
      </c>
      <c r="D827" s="652" t="s">
        <v>4836</v>
      </c>
      <c r="E827" s="651" t="s">
        <v>4837</v>
      </c>
      <c r="F827" s="652" t="s">
        <v>4838</v>
      </c>
      <c r="G827" s="651" t="s">
        <v>4312</v>
      </c>
      <c r="H827" s="651" t="s">
        <v>4313</v>
      </c>
      <c r="I827" s="653">
        <v>527.85</v>
      </c>
      <c r="J827" s="653">
        <v>6</v>
      </c>
      <c r="K827" s="654">
        <v>3167.1000000000004</v>
      </c>
    </row>
    <row r="828" spans="1:11" ht="14.4" customHeight="1" x14ac:dyDescent="0.3">
      <c r="A828" s="649" t="s">
        <v>575</v>
      </c>
      <c r="B828" s="650" t="s">
        <v>576</v>
      </c>
      <c r="C828" s="651" t="s">
        <v>593</v>
      </c>
      <c r="D828" s="652" t="s">
        <v>4836</v>
      </c>
      <c r="E828" s="651" t="s">
        <v>4837</v>
      </c>
      <c r="F828" s="652" t="s">
        <v>4838</v>
      </c>
      <c r="G828" s="651" t="s">
        <v>4314</v>
      </c>
      <c r="H828" s="651" t="s">
        <v>4315</v>
      </c>
      <c r="I828" s="653">
        <v>2162</v>
      </c>
      <c r="J828" s="653">
        <v>3</v>
      </c>
      <c r="K828" s="654">
        <v>6486</v>
      </c>
    </row>
    <row r="829" spans="1:11" ht="14.4" customHeight="1" x14ac:dyDescent="0.3">
      <c r="A829" s="649" t="s">
        <v>575</v>
      </c>
      <c r="B829" s="650" t="s">
        <v>576</v>
      </c>
      <c r="C829" s="651" t="s">
        <v>593</v>
      </c>
      <c r="D829" s="652" t="s">
        <v>4836</v>
      </c>
      <c r="E829" s="651" t="s">
        <v>4837</v>
      </c>
      <c r="F829" s="652" t="s">
        <v>4838</v>
      </c>
      <c r="G829" s="651" t="s">
        <v>4316</v>
      </c>
      <c r="H829" s="651" t="s">
        <v>4317</v>
      </c>
      <c r="I829" s="653">
        <v>1029.43</v>
      </c>
      <c r="J829" s="653">
        <v>1</v>
      </c>
      <c r="K829" s="654">
        <v>1029.43</v>
      </c>
    </row>
    <row r="830" spans="1:11" ht="14.4" customHeight="1" x14ac:dyDescent="0.3">
      <c r="A830" s="649" t="s">
        <v>575</v>
      </c>
      <c r="B830" s="650" t="s">
        <v>576</v>
      </c>
      <c r="C830" s="651" t="s">
        <v>593</v>
      </c>
      <c r="D830" s="652" t="s">
        <v>4836</v>
      </c>
      <c r="E830" s="651" t="s">
        <v>4837</v>
      </c>
      <c r="F830" s="652" t="s">
        <v>4838</v>
      </c>
      <c r="G830" s="651" t="s">
        <v>4318</v>
      </c>
      <c r="H830" s="651" t="s">
        <v>4319</v>
      </c>
      <c r="I830" s="653">
        <v>561.1</v>
      </c>
      <c r="J830" s="653">
        <v>1</v>
      </c>
      <c r="K830" s="654">
        <v>561.1</v>
      </c>
    </row>
    <row r="831" spans="1:11" ht="14.4" customHeight="1" x14ac:dyDescent="0.3">
      <c r="A831" s="649" t="s">
        <v>575</v>
      </c>
      <c r="B831" s="650" t="s">
        <v>576</v>
      </c>
      <c r="C831" s="651" t="s">
        <v>593</v>
      </c>
      <c r="D831" s="652" t="s">
        <v>4836</v>
      </c>
      <c r="E831" s="651" t="s">
        <v>4837</v>
      </c>
      <c r="F831" s="652" t="s">
        <v>4838</v>
      </c>
      <c r="G831" s="651" t="s">
        <v>4320</v>
      </c>
      <c r="H831" s="651" t="s">
        <v>4321</v>
      </c>
      <c r="I831" s="653">
        <v>621.29999999999995</v>
      </c>
      <c r="J831" s="653">
        <v>2</v>
      </c>
      <c r="K831" s="654">
        <v>1242.5999999999999</v>
      </c>
    </row>
    <row r="832" spans="1:11" ht="14.4" customHeight="1" x14ac:dyDescent="0.3">
      <c r="A832" s="649" t="s">
        <v>575</v>
      </c>
      <c r="B832" s="650" t="s">
        <v>576</v>
      </c>
      <c r="C832" s="651" t="s">
        <v>593</v>
      </c>
      <c r="D832" s="652" t="s">
        <v>4836</v>
      </c>
      <c r="E832" s="651" t="s">
        <v>4837</v>
      </c>
      <c r="F832" s="652" t="s">
        <v>4838</v>
      </c>
      <c r="G832" s="651" t="s">
        <v>4322</v>
      </c>
      <c r="H832" s="651" t="s">
        <v>4323</v>
      </c>
      <c r="I832" s="653">
        <v>1000.5</v>
      </c>
      <c r="J832" s="653">
        <v>2</v>
      </c>
      <c r="K832" s="654">
        <v>2001</v>
      </c>
    </row>
    <row r="833" spans="1:11" ht="14.4" customHeight="1" x14ac:dyDescent="0.3">
      <c r="A833" s="649" t="s">
        <v>575</v>
      </c>
      <c r="B833" s="650" t="s">
        <v>576</v>
      </c>
      <c r="C833" s="651" t="s">
        <v>593</v>
      </c>
      <c r="D833" s="652" t="s">
        <v>4836</v>
      </c>
      <c r="E833" s="651" t="s">
        <v>4837</v>
      </c>
      <c r="F833" s="652" t="s">
        <v>4838</v>
      </c>
      <c r="G833" s="651" t="s">
        <v>4324</v>
      </c>
      <c r="H833" s="651" t="s">
        <v>4325</v>
      </c>
      <c r="I833" s="653">
        <v>943</v>
      </c>
      <c r="J833" s="653">
        <v>8</v>
      </c>
      <c r="K833" s="654">
        <v>7544</v>
      </c>
    </row>
    <row r="834" spans="1:11" ht="14.4" customHeight="1" x14ac:dyDescent="0.3">
      <c r="A834" s="649" t="s">
        <v>575</v>
      </c>
      <c r="B834" s="650" t="s">
        <v>576</v>
      </c>
      <c r="C834" s="651" t="s">
        <v>593</v>
      </c>
      <c r="D834" s="652" t="s">
        <v>4836</v>
      </c>
      <c r="E834" s="651" t="s">
        <v>4837</v>
      </c>
      <c r="F834" s="652" t="s">
        <v>4838</v>
      </c>
      <c r="G834" s="651" t="s">
        <v>4326</v>
      </c>
      <c r="H834" s="651" t="s">
        <v>4327</v>
      </c>
      <c r="I834" s="653">
        <v>1552.5</v>
      </c>
      <c r="J834" s="653">
        <v>2</v>
      </c>
      <c r="K834" s="654">
        <v>3105</v>
      </c>
    </row>
    <row r="835" spans="1:11" ht="14.4" customHeight="1" x14ac:dyDescent="0.3">
      <c r="A835" s="649" t="s">
        <v>575</v>
      </c>
      <c r="B835" s="650" t="s">
        <v>576</v>
      </c>
      <c r="C835" s="651" t="s">
        <v>593</v>
      </c>
      <c r="D835" s="652" t="s">
        <v>4836</v>
      </c>
      <c r="E835" s="651" t="s">
        <v>4837</v>
      </c>
      <c r="F835" s="652" t="s">
        <v>4838</v>
      </c>
      <c r="G835" s="651" t="s">
        <v>4328</v>
      </c>
      <c r="H835" s="651" t="s">
        <v>4329</v>
      </c>
      <c r="I835" s="653">
        <v>9139.4</v>
      </c>
      <c r="J835" s="653">
        <v>1</v>
      </c>
      <c r="K835" s="654">
        <v>9139.4</v>
      </c>
    </row>
    <row r="836" spans="1:11" ht="14.4" customHeight="1" x14ac:dyDescent="0.3">
      <c r="A836" s="649" t="s">
        <v>575</v>
      </c>
      <c r="B836" s="650" t="s">
        <v>576</v>
      </c>
      <c r="C836" s="651" t="s">
        <v>593</v>
      </c>
      <c r="D836" s="652" t="s">
        <v>4836</v>
      </c>
      <c r="E836" s="651" t="s">
        <v>4837</v>
      </c>
      <c r="F836" s="652" t="s">
        <v>4838</v>
      </c>
      <c r="G836" s="651" t="s">
        <v>4330</v>
      </c>
      <c r="H836" s="651" t="s">
        <v>4331</v>
      </c>
      <c r="I836" s="653">
        <v>851.6</v>
      </c>
      <c r="J836" s="653">
        <v>1</v>
      </c>
      <c r="K836" s="654">
        <v>851.6</v>
      </c>
    </row>
    <row r="837" spans="1:11" ht="14.4" customHeight="1" x14ac:dyDescent="0.3">
      <c r="A837" s="649" t="s">
        <v>575</v>
      </c>
      <c r="B837" s="650" t="s">
        <v>576</v>
      </c>
      <c r="C837" s="651" t="s">
        <v>593</v>
      </c>
      <c r="D837" s="652" t="s">
        <v>4836</v>
      </c>
      <c r="E837" s="651" t="s">
        <v>4837</v>
      </c>
      <c r="F837" s="652" t="s">
        <v>4838</v>
      </c>
      <c r="G837" s="651" t="s">
        <v>4332</v>
      </c>
      <c r="H837" s="651" t="s">
        <v>4333</v>
      </c>
      <c r="I837" s="653">
        <v>248.4</v>
      </c>
      <c r="J837" s="653">
        <v>7</v>
      </c>
      <c r="K837" s="654">
        <v>1738.8000000000002</v>
      </c>
    </row>
    <row r="838" spans="1:11" ht="14.4" customHeight="1" x14ac:dyDescent="0.3">
      <c r="A838" s="649" t="s">
        <v>575</v>
      </c>
      <c r="B838" s="650" t="s">
        <v>576</v>
      </c>
      <c r="C838" s="651" t="s">
        <v>593</v>
      </c>
      <c r="D838" s="652" t="s">
        <v>4836</v>
      </c>
      <c r="E838" s="651" t="s">
        <v>4837</v>
      </c>
      <c r="F838" s="652" t="s">
        <v>4838</v>
      </c>
      <c r="G838" s="651" t="s">
        <v>4334</v>
      </c>
      <c r="H838" s="651" t="s">
        <v>4335</v>
      </c>
      <c r="I838" s="653">
        <v>8683.4</v>
      </c>
      <c r="J838" s="653">
        <v>1</v>
      </c>
      <c r="K838" s="654">
        <v>8683.4</v>
      </c>
    </row>
    <row r="839" spans="1:11" ht="14.4" customHeight="1" x14ac:dyDescent="0.3">
      <c r="A839" s="649" t="s">
        <v>575</v>
      </c>
      <c r="B839" s="650" t="s">
        <v>576</v>
      </c>
      <c r="C839" s="651" t="s">
        <v>593</v>
      </c>
      <c r="D839" s="652" t="s">
        <v>4836</v>
      </c>
      <c r="E839" s="651" t="s">
        <v>4837</v>
      </c>
      <c r="F839" s="652" t="s">
        <v>4838</v>
      </c>
      <c r="G839" s="651" t="s">
        <v>4336</v>
      </c>
      <c r="H839" s="651" t="s">
        <v>4337</v>
      </c>
      <c r="I839" s="653">
        <v>9660</v>
      </c>
      <c r="J839" s="653">
        <v>1</v>
      </c>
      <c r="K839" s="654">
        <v>9660</v>
      </c>
    </row>
    <row r="840" spans="1:11" ht="14.4" customHeight="1" x14ac:dyDescent="0.3">
      <c r="A840" s="649" t="s">
        <v>575</v>
      </c>
      <c r="B840" s="650" t="s">
        <v>576</v>
      </c>
      <c r="C840" s="651" t="s">
        <v>593</v>
      </c>
      <c r="D840" s="652" t="s">
        <v>4836</v>
      </c>
      <c r="E840" s="651" t="s">
        <v>4837</v>
      </c>
      <c r="F840" s="652" t="s">
        <v>4838</v>
      </c>
      <c r="G840" s="651" t="s">
        <v>4338</v>
      </c>
      <c r="H840" s="651" t="s">
        <v>4339</v>
      </c>
      <c r="I840" s="653">
        <v>7357.6</v>
      </c>
      <c r="J840" s="653">
        <v>1</v>
      </c>
      <c r="K840" s="654">
        <v>7357.6</v>
      </c>
    </row>
    <row r="841" spans="1:11" ht="14.4" customHeight="1" x14ac:dyDescent="0.3">
      <c r="A841" s="649" t="s">
        <v>575</v>
      </c>
      <c r="B841" s="650" t="s">
        <v>576</v>
      </c>
      <c r="C841" s="651" t="s">
        <v>593</v>
      </c>
      <c r="D841" s="652" t="s">
        <v>4836</v>
      </c>
      <c r="E841" s="651" t="s">
        <v>4837</v>
      </c>
      <c r="F841" s="652" t="s">
        <v>4838</v>
      </c>
      <c r="G841" s="651" t="s">
        <v>4340</v>
      </c>
      <c r="H841" s="651" t="s">
        <v>4341</v>
      </c>
      <c r="I841" s="653">
        <v>9656.9</v>
      </c>
      <c r="J841" s="653">
        <v>2</v>
      </c>
      <c r="K841" s="654">
        <v>19313.8</v>
      </c>
    </row>
    <row r="842" spans="1:11" ht="14.4" customHeight="1" x14ac:dyDescent="0.3">
      <c r="A842" s="649" t="s">
        <v>575</v>
      </c>
      <c r="B842" s="650" t="s">
        <v>576</v>
      </c>
      <c r="C842" s="651" t="s">
        <v>593</v>
      </c>
      <c r="D842" s="652" t="s">
        <v>4836</v>
      </c>
      <c r="E842" s="651" t="s">
        <v>4837</v>
      </c>
      <c r="F842" s="652" t="s">
        <v>4838</v>
      </c>
      <c r="G842" s="651" t="s">
        <v>4342</v>
      </c>
      <c r="H842" s="651" t="s">
        <v>4343</v>
      </c>
      <c r="I842" s="653">
        <v>3795</v>
      </c>
      <c r="J842" s="653">
        <v>4</v>
      </c>
      <c r="K842" s="654">
        <v>15180</v>
      </c>
    </row>
    <row r="843" spans="1:11" ht="14.4" customHeight="1" x14ac:dyDescent="0.3">
      <c r="A843" s="649" t="s">
        <v>575</v>
      </c>
      <c r="B843" s="650" t="s">
        <v>576</v>
      </c>
      <c r="C843" s="651" t="s">
        <v>593</v>
      </c>
      <c r="D843" s="652" t="s">
        <v>4836</v>
      </c>
      <c r="E843" s="651" t="s">
        <v>4837</v>
      </c>
      <c r="F843" s="652" t="s">
        <v>4838</v>
      </c>
      <c r="G843" s="651" t="s">
        <v>4344</v>
      </c>
      <c r="H843" s="651" t="s">
        <v>4345</v>
      </c>
      <c r="I843" s="653">
        <v>527.85</v>
      </c>
      <c r="J843" s="653">
        <v>9</v>
      </c>
      <c r="K843" s="654">
        <v>4750.6499999999996</v>
      </c>
    </row>
    <row r="844" spans="1:11" ht="14.4" customHeight="1" x14ac:dyDescent="0.3">
      <c r="A844" s="649" t="s">
        <v>575</v>
      </c>
      <c r="B844" s="650" t="s">
        <v>576</v>
      </c>
      <c r="C844" s="651" t="s">
        <v>593</v>
      </c>
      <c r="D844" s="652" t="s">
        <v>4836</v>
      </c>
      <c r="E844" s="651" t="s">
        <v>4837</v>
      </c>
      <c r="F844" s="652" t="s">
        <v>4838</v>
      </c>
      <c r="G844" s="651" t="s">
        <v>4346</v>
      </c>
      <c r="H844" s="651" t="s">
        <v>4347</v>
      </c>
      <c r="I844" s="653">
        <v>3816.71</v>
      </c>
      <c r="J844" s="653">
        <v>2</v>
      </c>
      <c r="K844" s="654">
        <v>7633.42</v>
      </c>
    </row>
    <row r="845" spans="1:11" ht="14.4" customHeight="1" x14ac:dyDescent="0.3">
      <c r="A845" s="649" t="s">
        <v>575</v>
      </c>
      <c r="B845" s="650" t="s">
        <v>576</v>
      </c>
      <c r="C845" s="651" t="s">
        <v>593</v>
      </c>
      <c r="D845" s="652" t="s">
        <v>4836</v>
      </c>
      <c r="E845" s="651" t="s">
        <v>4837</v>
      </c>
      <c r="F845" s="652" t="s">
        <v>4838</v>
      </c>
      <c r="G845" s="651" t="s">
        <v>4348</v>
      </c>
      <c r="H845" s="651" t="s">
        <v>4349</v>
      </c>
      <c r="I845" s="653">
        <v>3795</v>
      </c>
      <c r="J845" s="653">
        <v>1</v>
      </c>
      <c r="K845" s="654">
        <v>3795</v>
      </c>
    </row>
    <row r="846" spans="1:11" ht="14.4" customHeight="1" x14ac:dyDescent="0.3">
      <c r="A846" s="649" t="s">
        <v>575</v>
      </c>
      <c r="B846" s="650" t="s">
        <v>576</v>
      </c>
      <c r="C846" s="651" t="s">
        <v>593</v>
      </c>
      <c r="D846" s="652" t="s">
        <v>4836</v>
      </c>
      <c r="E846" s="651" t="s">
        <v>4837</v>
      </c>
      <c r="F846" s="652" t="s">
        <v>4838</v>
      </c>
      <c r="G846" s="651" t="s">
        <v>4350</v>
      </c>
      <c r="H846" s="651" t="s">
        <v>4351</v>
      </c>
      <c r="I846" s="653">
        <v>10084.450000000001</v>
      </c>
      <c r="J846" s="653">
        <v>2</v>
      </c>
      <c r="K846" s="654">
        <v>20168.900000000001</v>
      </c>
    </row>
    <row r="847" spans="1:11" ht="14.4" customHeight="1" x14ac:dyDescent="0.3">
      <c r="A847" s="649" t="s">
        <v>575</v>
      </c>
      <c r="B847" s="650" t="s">
        <v>576</v>
      </c>
      <c r="C847" s="651" t="s">
        <v>593</v>
      </c>
      <c r="D847" s="652" t="s">
        <v>4836</v>
      </c>
      <c r="E847" s="651" t="s">
        <v>4837</v>
      </c>
      <c r="F847" s="652" t="s">
        <v>4838</v>
      </c>
      <c r="G847" s="651" t="s">
        <v>4352</v>
      </c>
      <c r="H847" s="651" t="s">
        <v>4353</v>
      </c>
      <c r="I847" s="653">
        <v>8717</v>
      </c>
      <c r="J847" s="653">
        <v>1</v>
      </c>
      <c r="K847" s="654">
        <v>8717</v>
      </c>
    </row>
    <row r="848" spans="1:11" ht="14.4" customHeight="1" x14ac:dyDescent="0.3">
      <c r="A848" s="649" t="s">
        <v>575</v>
      </c>
      <c r="B848" s="650" t="s">
        <v>576</v>
      </c>
      <c r="C848" s="651" t="s">
        <v>593</v>
      </c>
      <c r="D848" s="652" t="s">
        <v>4836</v>
      </c>
      <c r="E848" s="651" t="s">
        <v>4837</v>
      </c>
      <c r="F848" s="652" t="s">
        <v>4838</v>
      </c>
      <c r="G848" s="651" t="s">
        <v>4354</v>
      </c>
      <c r="H848" s="651" t="s">
        <v>4355</v>
      </c>
      <c r="I848" s="653">
        <v>3859.17</v>
      </c>
      <c r="J848" s="653">
        <v>1</v>
      </c>
      <c r="K848" s="654">
        <v>3859.17</v>
      </c>
    </row>
    <row r="849" spans="1:11" ht="14.4" customHeight="1" x14ac:dyDescent="0.3">
      <c r="A849" s="649" t="s">
        <v>575</v>
      </c>
      <c r="B849" s="650" t="s">
        <v>576</v>
      </c>
      <c r="C849" s="651" t="s">
        <v>593</v>
      </c>
      <c r="D849" s="652" t="s">
        <v>4836</v>
      </c>
      <c r="E849" s="651" t="s">
        <v>4837</v>
      </c>
      <c r="F849" s="652" t="s">
        <v>4838</v>
      </c>
      <c r="G849" s="651" t="s">
        <v>4356</v>
      </c>
      <c r="H849" s="651" t="s">
        <v>4357</v>
      </c>
      <c r="I849" s="653">
        <v>466.26</v>
      </c>
      <c r="J849" s="653">
        <v>3</v>
      </c>
      <c r="K849" s="654">
        <v>1398.77</v>
      </c>
    </row>
    <row r="850" spans="1:11" ht="14.4" customHeight="1" x14ac:dyDescent="0.3">
      <c r="A850" s="649" t="s">
        <v>575</v>
      </c>
      <c r="B850" s="650" t="s">
        <v>576</v>
      </c>
      <c r="C850" s="651" t="s">
        <v>593</v>
      </c>
      <c r="D850" s="652" t="s">
        <v>4836</v>
      </c>
      <c r="E850" s="651" t="s">
        <v>4837</v>
      </c>
      <c r="F850" s="652" t="s">
        <v>4838</v>
      </c>
      <c r="G850" s="651" t="s">
        <v>4358</v>
      </c>
      <c r="H850" s="651" t="s">
        <v>4359</v>
      </c>
      <c r="I850" s="653">
        <v>10549.56</v>
      </c>
      <c r="J850" s="653">
        <v>1</v>
      </c>
      <c r="K850" s="654">
        <v>10549.56</v>
      </c>
    </row>
    <row r="851" spans="1:11" ht="14.4" customHeight="1" x14ac:dyDescent="0.3">
      <c r="A851" s="649" t="s">
        <v>575</v>
      </c>
      <c r="B851" s="650" t="s">
        <v>576</v>
      </c>
      <c r="C851" s="651" t="s">
        <v>593</v>
      </c>
      <c r="D851" s="652" t="s">
        <v>4836</v>
      </c>
      <c r="E851" s="651" t="s">
        <v>4837</v>
      </c>
      <c r="F851" s="652" t="s">
        <v>4838</v>
      </c>
      <c r="G851" s="651" t="s">
        <v>4360</v>
      </c>
      <c r="H851" s="651" t="s">
        <v>4361</v>
      </c>
      <c r="I851" s="653">
        <v>1546.98</v>
      </c>
      <c r="J851" s="653">
        <v>2</v>
      </c>
      <c r="K851" s="654">
        <v>3093.96</v>
      </c>
    </row>
    <row r="852" spans="1:11" ht="14.4" customHeight="1" x14ac:dyDescent="0.3">
      <c r="A852" s="649" t="s">
        <v>575</v>
      </c>
      <c r="B852" s="650" t="s">
        <v>576</v>
      </c>
      <c r="C852" s="651" t="s">
        <v>593</v>
      </c>
      <c r="D852" s="652" t="s">
        <v>4836</v>
      </c>
      <c r="E852" s="651" t="s">
        <v>4837</v>
      </c>
      <c r="F852" s="652" t="s">
        <v>4838</v>
      </c>
      <c r="G852" s="651" t="s">
        <v>4362</v>
      </c>
      <c r="H852" s="651" t="s">
        <v>4363</v>
      </c>
      <c r="I852" s="653">
        <v>506</v>
      </c>
      <c r="J852" s="653">
        <v>2</v>
      </c>
      <c r="K852" s="654">
        <v>1012</v>
      </c>
    </row>
    <row r="853" spans="1:11" ht="14.4" customHeight="1" x14ac:dyDescent="0.3">
      <c r="A853" s="649" t="s">
        <v>575</v>
      </c>
      <c r="B853" s="650" t="s">
        <v>576</v>
      </c>
      <c r="C853" s="651" t="s">
        <v>593</v>
      </c>
      <c r="D853" s="652" t="s">
        <v>4836</v>
      </c>
      <c r="E853" s="651" t="s">
        <v>4837</v>
      </c>
      <c r="F853" s="652" t="s">
        <v>4838</v>
      </c>
      <c r="G853" s="651" t="s">
        <v>4364</v>
      </c>
      <c r="H853" s="651" t="s">
        <v>4365</v>
      </c>
      <c r="I853" s="653">
        <v>1358.87</v>
      </c>
      <c r="J853" s="653">
        <v>2</v>
      </c>
      <c r="K853" s="654">
        <v>2717.74</v>
      </c>
    </row>
    <row r="854" spans="1:11" ht="14.4" customHeight="1" x14ac:dyDescent="0.3">
      <c r="A854" s="649" t="s">
        <v>575</v>
      </c>
      <c r="B854" s="650" t="s">
        <v>576</v>
      </c>
      <c r="C854" s="651" t="s">
        <v>593</v>
      </c>
      <c r="D854" s="652" t="s">
        <v>4836</v>
      </c>
      <c r="E854" s="651" t="s">
        <v>4837</v>
      </c>
      <c r="F854" s="652" t="s">
        <v>4838</v>
      </c>
      <c r="G854" s="651" t="s">
        <v>4366</v>
      </c>
      <c r="H854" s="651" t="s">
        <v>4367</v>
      </c>
      <c r="I854" s="653">
        <v>1274.52</v>
      </c>
      <c r="J854" s="653">
        <v>3</v>
      </c>
      <c r="K854" s="654">
        <v>3823.57</v>
      </c>
    </row>
    <row r="855" spans="1:11" ht="14.4" customHeight="1" x14ac:dyDescent="0.3">
      <c r="A855" s="649" t="s">
        <v>575</v>
      </c>
      <c r="B855" s="650" t="s">
        <v>576</v>
      </c>
      <c r="C855" s="651" t="s">
        <v>593</v>
      </c>
      <c r="D855" s="652" t="s">
        <v>4836</v>
      </c>
      <c r="E855" s="651" t="s">
        <v>4837</v>
      </c>
      <c r="F855" s="652" t="s">
        <v>4838</v>
      </c>
      <c r="G855" s="651" t="s">
        <v>4368</v>
      </c>
      <c r="H855" s="651" t="s">
        <v>4369</v>
      </c>
      <c r="I855" s="653">
        <v>344.28</v>
      </c>
      <c r="J855" s="653">
        <v>2</v>
      </c>
      <c r="K855" s="654">
        <v>688.56</v>
      </c>
    </row>
    <row r="856" spans="1:11" ht="14.4" customHeight="1" x14ac:dyDescent="0.3">
      <c r="A856" s="649" t="s">
        <v>575</v>
      </c>
      <c r="B856" s="650" t="s">
        <v>576</v>
      </c>
      <c r="C856" s="651" t="s">
        <v>593</v>
      </c>
      <c r="D856" s="652" t="s">
        <v>4836</v>
      </c>
      <c r="E856" s="651" t="s">
        <v>4837</v>
      </c>
      <c r="F856" s="652" t="s">
        <v>4838</v>
      </c>
      <c r="G856" s="651" t="s">
        <v>4370</v>
      </c>
      <c r="H856" s="651" t="s">
        <v>4371</v>
      </c>
      <c r="I856" s="653">
        <v>851.56</v>
      </c>
      <c r="J856" s="653">
        <v>1</v>
      </c>
      <c r="K856" s="654">
        <v>851.56</v>
      </c>
    </row>
    <row r="857" spans="1:11" ht="14.4" customHeight="1" x14ac:dyDescent="0.3">
      <c r="A857" s="649" t="s">
        <v>575</v>
      </c>
      <c r="B857" s="650" t="s">
        <v>576</v>
      </c>
      <c r="C857" s="651" t="s">
        <v>593</v>
      </c>
      <c r="D857" s="652" t="s">
        <v>4836</v>
      </c>
      <c r="E857" s="651" t="s">
        <v>4837</v>
      </c>
      <c r="F857" s="652" t="s">
        <v>4838</v>
      </c>
      <c r="G857" s="651" t="s">
        <v>4372</v>
      </c>
      <c r="H857" s="651" t="s">
        <v>4373</v>
      </c>
      <c r="I857" s="653">
        <v>9514.23</v>
      </c>
      <c r="J857" s="653">
        <v>1</v>
      </c>
      <c r="K857" s="654">
        <v>9514.23</v>
      </c>
    </row>
    <row r="858" spans="1:11" ht="14.4" customHeight="1" x14ac:dyDescent="0.3">
      <c r="A858" s="649" t="s">
        <v>575</v>
      </c>
      <c r="B858" s="650" t="s">
        <v>576</v>
      </c>
      <c r="C858" s="651" t="s">
        <v>593</v>
      </c>
      <c r="D858" s="652" t="s">
        <v>4836</v>
      </c>
      <c r="E858" s="651" t="s">
        <v>4837</v>
      </c>
      <c r="F858" s="652" t="s">
        <v>4838</v>
      </c>
      <c r="G858" s="651" t="s">
        <v>4374</v>
      </c>
      <c r="H858" s="651" t="s">
        <v>4375</v>
      </c>
      <c r="I858" s="653">
        <v>463.9</v>
      </c>
      <c r="J858" s="653">
        <v>1</v>
      </c>
      <c r="K858" s="654">
        <v>463.9</v>
      </c>
    </row>
    <row r="859" spans="1:11" ht="14.4" customHeight="1" x14ac:dyDescent="0.3">
      <c r="A859" s="649" t="s">
        <v>575</v>
      </c>
      <c r="B859" s="650" t="s">
        <v>576</v>
      </c>
      <c r="C859" s="651" t="s">
        <v>593</v>
      </c>
      <c r="D859" s="652" t="s">
        <v>4836</v>
      </c>
      <c r="E859" s="651" t="s">
        <v>4837</v>
      </c>
      <c r="F859" s="652" t="s">
        <v>4838</v>
      </c>
      <c r="G859" s="651" t="s">
        <v>4376</v>
      </c>
      <c r="H859" s="651" t="s">
        <v>4377</v>
      </c>
      <c r="I859" s="653">
        <v>11571</v>
      </c>
      <c r="J859" s="653">
        <v>2</v>
      </c>
      <c r="K859" s="654">
        <v>23142</v>
      </c>
    </row>
    <row r="860" spans="1:11" ht="14.4" customHeight="1" x14ac:dyDescent="0.3">
      <c r="A860" s="649" t="s">
        <v>575</v>
      </c>
      <c r="B860" s="650" t="s">
        <v>576</v>
      </c>
      <c r="C860" s="651" t="s">
        <v>593</v>
      </c>
      <c r="D860" s="652" t="s">
        <v>4836</v>
      </c>
      <c r="E860" s="651" t="s">
        <v>4837</v>
      </c>
      <c r="F860" s="652" t="s">
        <v>4838</v>
      </c>
      <c r="G860" s="651" t="s">
        <v>4378</v>
      </c>
      <c r="H860" s="651" t="s">
        <v>4379</v>
      </c>
      <c r="I860" s="653">
        <v>1036.27</v>
      </c>
      <c r="J860" s="653">
        <v>1</v>
      </c>
      <c r="K860" s="654">
        <v>1036.27</v>
      </c>
    </row>
    <row r="861" spans="1:11" ht="14.4" customHeight="1" x14ac:dyDescent="0.3">
      <c r="A861" s="649" t="s">
        <v>575</v>
      </c>
      <c r="B861" s="650" t="s">
        <v>576</v>
      </c>
      <c r="C861" s="651" t="s">
        <v>593</v>
      </c>
      <c r="D861" s="652" t="s">
        <v>4836</v>
      </c>
      <c r="E861" s="651" t="s">
        <v>4837</v>
      </c>
      <c r="F861" s="652" t="s">
        <v>4838</v>
      </c>
      <c r="G861" s="651" t="s">
        <v>4380</v>
      </c>
      <c r="H861" s="651" t="s">
        <v>4381</v>
      </c>
      <c r="I861" s="653">
        <v>3795</v>
      </c>
      <c r="J861" s="653">
        <v>2</v>
      </c>
      <c r="K861" s="654">
        <v>7590</v>
      </c>
    </row>
    <row r="862" spans="1:11" ht="14.4" customHeight="1" x14ac:dyDescent="0.3">
      <c r="A862" s="649" t="s">
        <v>575</v>
      </c>
      <c r="B862" s="650" t="s">
        <v>576</v>
      </c>
      <c r="C862" s="651" t="s">
        <v>593</v>
      </c>
      <c r="D862" s="652" t="s">
        <v>4836</v>
      </c>
      <c r="E862" s="651" t="s">
        <v>4837</v>
      </c>
      <c r="F862" s="652" t="s">
        <v>4838</v>
      </c>
      <c r="G862" s="651" t="s">
        <v>4382</v>
      </c>
      <c r="H862" s="651" t="s">
        <v>4383</v>
      </c>
      <c r="I862" s="653">
        <v>579.57000000000005</v>
      </c>
      <c r="J862" s="653">
        <v>1</v>
      </c>
      <c r="K862" s="654">
        <v>579.57000000000005</v>
      </c>
    </row>
    <row r="863" spans="1:11" ht="14.4" customHeight="1" x14ac:dyDescent="0.3">
      <c r="A863" s="649" t="s">
        <v>575</v>
      </c>
      <c r="B863" s="650" t="s">
        <v>576</v>
      </c>
      <c r="C863" s="651" t="s">
        <v>593</v>
      </c>
      <c r="D863" s="652" t="s">
        <v>4836</v>
      </c>
      <c r="E863" s="651" t="s">
        <v>4837</v>
      </c>
      <c r="F863" s="652" t="s">
        <v>4838</v>
      </c>
      <c r="G863" s="651" t="s">
        <v>4384</v>
      </c>
      <c r="H863" s="651" t="s">
        <v>4385</v>
      </c>
      <c r="I863" s="653">
        <v>560.88</v>
      </c>
      <c r="J863" s="653">
        <v>2</v>
      </c>
      <c r="K863" s="654">
        <v>1121.76</v>
      </c>
    </row>
    <row r="864" spans="1:11" ht="14.4" customHeight="1" x14ac:dyDescent="0.3">
      <c r="A864" s="649" t="s">
        <v>575</v>
      </c>
      <c r="B864" s="650" t="s">
        <v>576</v>
      </c>
      <c r="C864" s="651" t="s">
        <v>593</v>
      </c>
      <c r="D864" s="652" t="s">
        <v>4836</v>
      </c>
      <c r="E864" s="651" t="s">
        <v>4837</v>
      </c>
      <c r="F864" s="652" t="s">
        <v>4838</v>
      </c>
      <c r="G864" s="651" t="s">
        <v>4386</v>
      </c>
      <c r="H864" s="651" t="s">
        <v>4387</v>
      </c>
      <c r="I864" s="653">
        <v>1385.75</v>
      </c>
      <c r="J864" s="653">
        <v>1</v>
      </c>
      <c r="K864" s="654">
        <v>1385.75</v>
      </c>
    </row>
    <row r="865" spans="1:11" ht="14.4" customHeight="1" x14ac:dyDescent="0.3">
      <c r="A865" s="649" t="s">
        <v>575</v>
      </c>
      <c r="B865" s="650" t="s">
        <v>576</v>
      </c>
      <c r="C865" s="651" t="s">
        <v>593</v>
      </c>
      <c r="D865" s="652" t="s">
        <v>4836</v>
      </c>
      <c r="E865" s="651" t="s">
        <v>4837</v>
      </c>
      <c r="F865" s="652" t="s">
        <v>4838</v>
      </c>
      <c r="G865" s="651" t="s">
        <v>4388</v>
      </c>
      <c r="H865" s="651" t="s">
        <v>4389</v>
      </c>
      <c r="I865" s="653">
        <v>722.76</v>
      </c>
      <c r="J865" s="653">
        <v>1</v>
      </c>
      <c r="K865" s="654">
        <v>722.76</v>
      </c>
    </row>
    <row r="866" spans="1:11" ht="14.4" customHeight="1" x14ac:dyDescent="0.3">
      <c r="A866" s="649" t="s">
        <v>575</v>
      </c>
      <c r="B866" s="650" t="s">
        <v>576</v>
      </c>
      <c r="C866" s="651" t="s">
        <v>593</v>
      </c>
      <c r="D866" s="652" t="s">
        <v>4836</v>
      </c>
      <c r="E866" s="651" t="s">
        <v>4837</v>
      </c>
      <c r="F866" s="652" t="s">
        <v>4838</v>
      </c>
      <c r="G866" s="651" t="s">
        <v>4390</v>
      </c>
      <c r="H866" s="651" t="s">
        <v>4391</v>
      </c>
      <c r="I866" s="653">
        <v>1778.4</v>
      </c>
      <c r="J866" s="653">
        <v>1</v>
      </c>
      <c r="K866" s="654">
        <v>1778.4</v>
      </c>
    </row>
    <row r="867" spans="1:11" ht="14.4" customHeight="1" x14ac:dyDescent="0.3">
      <c r="A867" s="649" t="s">
        <v>575</v>
      </c>
      <c r="B867" s="650" t="s">
        <v>576</v>
      </c>
      <c r="C867" s="651" t="s">
        <v>593</v>
      </c>
      <c r="D867" s="652" t="s">
        <v>4836</v>
      </c>
      <c r="E867" s="651" t="s">
        <v>4837</v>
      </c>
      <c r="F867" s="652" t="s">
        <v>4838</v>
      </c>
      <c r="G867" s="651" t="s">
        <v>4392</v>
      </c>
      <c r="H867" s="651" t="s">
        <v>4393</v>
      </c>
      <c r="I867" s="653">
        <v>1359.1299999999999</v>
      </c>
      <c r="J867" s="653">
        <v>3</v>
      </c>
      <c r="K867" s="654">
        <v>4077.39</v>
      </c>
    </row>
    <row r="868" spans="1:11" ht="14.4" customHeight="1" x14ac:dyDescent="0.3">
      <c r="A868" s="649" t="s">
        <v>575</v>
      </c>
      <c r="B868" s="650" t="s">
        <v>576</v>
      </c>
      <c r="C868" s="651" t="s">
        <v>593</v>
      </c>
      <c r="D868" s="652" t="s">
        <v>4836</v>
      </c>
      <c r="E868" s="651" t="s">
        <v>4837</v>
      </c>
      <c r="F868" s="652" t="s">
        <v>4838</v>
      </c>
      <c r="G868" s="651" t="s">
        <v>4394</v>
      </c>
      <c r="H868" s="651" t="s">
        <v>4395</v>
      </c>
      <c r="I868" s="653">
        <v>10628.22</v>
      </c>
      <c r="J868" s="653">
        <v>1</v>
      </c>
      <c r="K868" s="654">
        <v>10628.22</v>
      </c>
    </row>
    <row r="869" spans="1:11" ht="14.4" customHeight="1" x14ac:dyDescent="0.3">
      <c r="A869" s="649" t="s">
        <v>575</v>
      </c>
      <c r="B869" s="650" t="s">
        <v>576</v>
      </c>
      <c r="C869" s="651" t="s">
        <v>593</v>
      </c>
      <c r="D869" s="652" t="s">
        <v>4836</v>
      </c>
      <c r="E869" s="651" t="s">
        <v>4837</v>
      </c>
      <c r="F869" s="652" t="s">
        <v>4838</v>
      </c>
      <c r="G869" s="651" t="s">
        <v>4396</v>
      </c>
      <c r="H869" s="651" t="s">
        <v>4397</v>
      </c>
      <c r="I869" s="653">
        <v>1274.5149999999999</v>
      </c>
      <c r="J869" s="653">
        <v>6</v>
      </c>
      <c r="K869" s="654">
        <v>7647.1</v>
      </c>
    </row>
    <row r="870" spans="1:11" ht="14.4" customHeight="1" x14ac:dyDescent="0.3">
      <c r="A870" s="649" t="s">
        <v>575</v>
      </c>
      <c r="B870" s="650" t="s">
        <v>576</v>
      </c>
      <c r="C870" s="651" t="s">
        <v>593</v>
      </c>
      <c r="D870" s="652" t="s">
        <v>4836</v>
      </c>
      <c r="E870" s="651" t="s">
        <v>4837</v>
      </c>
      <c r="F870" s="652" t="s">
        <v>4838</v>
      </c>
      <c r="G870" s="651" t="s">
        <v>4398</v>
      </c>
      <c r="H870" s="651" t="s">
        <v>4399</v>
      </c>
      <c r="I870" s="653">
        <v>11408</v>
      </c>
      <c r="J870" s="653">
        <v>7</v>
      </c>
      <c r="K870" s="654">
        <v>79856</v>
      </c>
    </row>
    <row r="871" spans="1:11" ht="14.4" customHeight="1" x14ac:dyDescent="0.3">
      <c r="A871" s="649" t="s">
        <v>575</v>
      </c>
      <c r="B871" s="650" t="s">
        <v>576</v>
      </c>
      <c r="C871" s="651" t="s">
        <v>593</v>
      </c>
      <c r="D871" s="652" t="s">
        <v>4836</v>
      </c>
      <c r="E871" s="651" t="s">
        <v>4837</v>
      </c>
      <c r="F871" s="652" t="s">
        <v>4838</v>
      </c>
      <c r="G871" s="651" t="s">
        <v>4400</v>
      </c>
      <c r="H871" s="651" t="s">
        <v>4401</v>
      </c>
      <c r="I871" s="653">
        <v>12640.32</v>
      </c>
      <c r="J871" s="653">
        <v>1</v>
      </c>
      <c r="K871" s="654">
        <v>12640.32</v>
      </c>
    </row>
    <row r="872" spans="1:11" ht="14.4" customHeight="1" x14ac:dyDescent="0.3">
      <c r="A872" s="649" t="s">
        <v>575</v>
      </c>
      <c r="B872" s="650" t="s">
        <v>576</v>
      </c>
      <c r="C872" s="651" t="s">
        <v>593</v>
      </c>
      <c r="D872" s="652" t="s">
        <v>4836</v>
      </c>
      <c r="E872" s="651" t="s">
        <v>4837</v>
      </c>
      <c r="F872" s="652" t="s">
        <v>4838</v>
      </c>
      <c r="G872" s="651" t="s">
        <v>4402</v>
      </c>
      <c r="H872" s="651" t="s">
        <v>4403</v>
      </c>
      <c r="I872" s="653">
        <v>11561.89</v>
      </c>
      <c r="J872" s="653">
        <v>1</v>
      </c>
      <c r="K872" s="654">
        <v>11561.89</v>
      </c>
    </row>
    <row r="873" spans="1:11" ht="14.4" customHeight="1" x14ac:dyDescent="0.3">
      <c r="A873" s="649" t="s">
        <v>575</v>
      </c>
      <c r="B873" s="650" t="s">
        <v>576</v>
      </c>
      <c r="C873" s="651" t="s">
        <v>593</v>
      </c>
      <c r="D873" s="652" t="s">
        <v>4836</v>
      </c>
      <c r="E873" s="651" t="s">
        <v>4837</v>
      </c>
      <c r="F873" s="652" t="s">
        <v>4838</v>
      </c>
      <c r="G873" s="651" t="s">
        <v>4404</v>
      </c>
      <c r="H873" s="651" t="s">
        <v>4405</v>
      </c>
      <c r="I873" s="653">
        <v>1029.43</v>
      </c>
      <c r="J873" s="653">
        <v>2</v>
      </c>
      <c r="K873" s="654">
        <v>2058.86</v>
      </c>
    </row>
    <row r="874" spans="1:11" ht="14.4" customHeight="1" x14ac:dyDescent="0.3">
      <c r="A874" s="649" t="s">
        <v>575</v>
      </c>
      <c r="B874" s="650" t="s">
        <v>576</v>
      </c>
      <c r="C874" s="651" t="s">
        <v>593</v>
      </c>
      <c r="D874" s="652" t="s">
        <v>4836</v>
      </c>
      <c r="E874" s="651" t="s">
        <v>4837</v>
      </c>
      <c r="F874" s="652" t="s">
        <v>4838</v>
      </c>
      <c r="G874" s="651" t="s">
        <v>4406</v>
      </c>
      <c r="H874" s="651" t="s">
        <v>4407</v>
      </c>
      <c r="I874" s="653">
        <v>1423.86</v>
      </c>
      <c r="J874" s="653">
        <v>2</v>
      </c>
      <c r="K874" s="654">
        <v>2847.72</v>
      </c>
    </row>
    <row r="875" spans="1:11" ht="14.4" customHeight="1" x14ac:dyDescent="0.3">
      <c r="A875" s="649" t="s">
        <v>575</v>
      </c>
      <c r="B875" s="650" t="s">
        <v>576</v>
      </c>
      <c r="C875" s="651" t="s">
        <v>593</v>
      </c>
      <c r="D875" s="652" t="s">
        <v>4836</v>
      </c>
      <c r="E875" s="651" t="s">
        <v>4837</v>
      </c>
      <c r="F875" s="652" t="s">
        <v>4838</v>
      </c>
      <c r="G875" s="651" t="s">
        <v>4408</v>
      </c>
      <c r="H875" s="651" t="s">
        <v>4409</v>
      </c>
      <c r="I875" s="653">
        <v>9504.18</v>
      </c>
      <c r="J875" s="653">
        <v>1</v>
      </c>
      <c r="K875" s="654">
        <v>9504.18</v>
      </c>
    </row>
    <row r="876" spans="1:11" ht="14.4" customHeight="1" x14ac:dyDescent="0.3">
      <c r="A876" s="649" t="s">
        <v>575</v>
      </c>
      <c r="B876" s="650" t="s">
        <v>576</v>
      </c>
      <c r="C876" s="651" t="s">
        <v>593</v>
      </c>
      <c r="D876" s="652" t="s">
        <v>4836</v>
      </c>
      <c r="E876" s="651" t="s">
        <v>4837</v>
      </c>
      <c r="F876" s="652" t="s">
        <v>4838</v>
      </c>
      <c r="G876" s="651" t="s">
        <v>4410</v>
      </c>
      <c r="H876" s="651" t="s">
        <v>4411</v>
      </c>
      <c r="I876" s="653">
        <v>606.48</v>
      </c>
      <c r="J876" s="653">
        <v>1</v>
      </c>
      <c r="K876" s="654">
        <v>606.48</v>
      </c>
    </row>
    <row r="877" spans="1:11" ht="14.4" customHeight="1" x14ac:dyDescent="0.3">
      <c r="A877" s="649" t="s">
        <v>575</v>
      </c>
      <c r="B877" s="650" t="s">
        <v>576</v>
      </c>
      <c r="C877" s="651" t="s">
        <v>593</v>
      </c>
      <c r="D877" s="652" t="s">
        <v>4836</v>
      </c>
      <c r="E877" s="651" t="s">
        <v>4837</v>
      </c>
      <c r="F877" s="652" t="s">
        <v>4838</v>
      </c>
      <c r="G877" s="651" t="s">
        <v>4412</v>
      </c>
      <c r="H877" s="651" t="s">
        <v>4413</v>
      </c>
      <c r="I877" s="653">
        <v>1764.1</v>
      </c>
      <c r="J877" s="653">
        <v>2</v>
      </c>
      <c r="K877" s="654">
        <v>3528.2</v>
      </c>
    </row>
    <row r="878" spans="1:11" ht="14.4" customHeight="1" x14ac:dyDescent="0.3">
      <c r="A878" s="649" t="s">
        <v>575</v>
      </c>
      <c r="B878" s="650" t="s">
        <v>576</v>
      </c>
      <c r="C878" s="651" t="s">
        <v>593</v>
      </c>
      <c r="D878" s="652" t="s">
        <v>4836</v>
      </c>
      <c r="E878" s="651" t="s">
        <v>4837</v>
      </c>
      <c r="F878" s="652" t="s">
        <v>4838</v>
      </c>
      <c r="G878" s="651" t="s">
        <v>4414</v>
      </c>
      <c r="H878" s="651" t="s">
        <v>4415</v>
      </c>
      <c r="I878" s="653">
        <v>1778.3950000000002</v>
      </c>
      <c r="J878" s="653">
        <v>9</v>
      </c>
      <c r="K878" s="654">
        <v>16005.56</v>
      </c>
    </row>
    <row r="879" spans="1:11" ht="14.4" customHeight="1" x14ac:dyDescent="0.3">
      <c r="A879" s="649" t="s">
        <v>575</v>
      </c>
      <c r="B879" s="650" t="s">
        <v>576</v>
      </c>
      <c r="C879" s="651" t="s">
        <v>593</v>
      </c>
      <c r="D879" s="652" t="s">
        <v>4836</v>
      </c>
      <c r="E879" s="651" t="s">
        <v>4837</v>
      </c>
      <c r="F879" s="652" t="s">
        <v>4838</v>
      </c>
      <c r="G879" s="651" t="s">
        <v>4416</v>
      </c>
      <c r="H879" s="651" t="s">
        <v>4417</v>
      </c>
      <c r="I879" s="653">
        <v>1029.44</v>
      </c>
      <c r="J879" s="653">
        <v>1</v>
      </c>
      <c r="K879" s="654">
        <v>1029.44</v>
      </c>
    </row>
    <row r="880" spans="1:11" ht="14.4" customHeight="1" x14ac:dyDescent="0.3">
      <c r="A880" s="649" t="s">
        <v>575</v>
      </c>
      <c r="B880" s="650" t="s">
        <v>576</v>
      </c>
      <c r="C880" s="651" t="s">
        <v>593</v>
      </c>
      <c r="D880" s="652" t="s">
        <v>4836</v>
      </c>
      <c r="E880" s="651" t="s">
        <v>4837</v>
      </c>
      <c r="F880" s="652" t="s">
        <v>4838</v>
      </c>
      <c r="G880" s="651" t="s">
        <v>4418</v>
      </c>
      <c r="H880" s="651" t="s">
        <v>4419</v>
      </c>
      <c r="I880" s="653">
        <v>38812.5</v>
      </c>
      <c r="J880" s="653">
        <v>1</v>
      </c>
      <c r="K880" s="654">
        <v>38812.5</v>
      </c>
    </row>
    <row r="881" spans="1:11" ht="14.4" customHeight="1" x14ac:dyDescent="0.3">
      <c r="A881" s="649" t="s">
        <v>575</v>
      </c>
      <c r="B881" s="650" t="s">
        <v>576</v>
      </c>
      <c r="C881" s="651" t="s">
        <v>593</v>
      </c>
      <c r="D881" s="652" t="s">
        <v>4836</v>
      </c>
      <c r="E881" s="651" t="s">
        <v>4837</v>
      </c>
      <c r="F881" s="652" t="s">
        <v>4838</v>
      </c>
      <c r="G881" s="651" t="s">
        <v>4420</v>
      </c>
      <c r="H881" s="651" t="s">
        <v>4421</v>
      </c>
      <c r="I881" s="653">
        <v>579.57000000000005</v>
      </c>
      <c r="J881" s="653">
        <v>1</v>
      </c>
      <c r="K881" s="654">
        <v>579.57000000000005</v>
      </c>
    </row>
    <row r="882" spans="1:11" ht="14.4" customHeight="1" x14ac:dyDescent="0.3">
      <c r="A882" s="649" t="s">
        <v>575</v>
      </c>
      <c r="B882" s="650" t="s">
        <v>576</v>
      </c>
      <c r="C882" s="651" t="s">
        <v>593</v>
      </c>
      <c r="D882" s="652" t="s">
        <v>4836</v>
      </c>
      <c r="E882" s="651" t="s">
        <v>4837</v>
      </c>
      <c r="F882" s="652" t="s">
        <v>4838</v>
      </c>
      <c r="G882" s="651" t="s">
        <v>4422</v>
      </c>
      <c r="H882" s="651" t="s">
        <v>4423</v>
      </c>
      <c r="I882" s="653">
        <v>12640.32</v>
      </c>
      <c r="J882" s="653">
        <v>1</v>
      </c>
      <c r="K882" s="654">
        <v>12640.32</v>
      </c>
    </row>
    <row r="883" spans="1:11" ht="14.4" customHeight="1" x14ac:dyDescent="0.3">
      <c r="A883" s="649" t="s">
        <v>575</v>
      </c>
      <c r="B883" s="650" t="s">
        <v>576</v>
      </c>
      <c r="C883" s="651" t="s">
        <v>593</v>
      </c>
      <c r="D883" s="652" t="s">
        <v>4836</v>
      </c>
      <c r="E883" s="651" t="s">
        <v>4837</v>
      </c>
      <c r="F883" s="652" t="s">
        <v>4838</v>
      </c>
      <c r="G883" s="651" t="s">
        <v>4424</v>
      </c>
      <c r="H883" s="651" t="s">
        <v>4425</v>
      </c>
      <c r="I883" s="653">
        <v>1423.86</v>
      </c>
      <c r="J883" s="653">
        <v>5</v>
      </c>
      <c r="K883" s="654">
        <v>7119.2999999999993</v>
      </c>
    </row>
    <row r="884" spans="1:11" ht="14.4" customHeight="1" x14ac:dyDescent="0.3">
      <c r="A884" s="649" t="s">
        <v>575</v>
      </c>
      <c r="B884" s="650" t="s">
        <v>576</v>
      </c>
      <c r="C884" s="651" t="s">
        <v>593</v>
      </c>
      <c r="D884" s="652" t="s">
        <v>4836</v>
      </c>
      <c r="E884" s="651" t="s">
        <v>4837</v>
      </c>
      <c r="F884" s="652" t="s">
        <v>4838</v>
      </c>
      <c r="G884" s="651" t="s">
        <v>4426</v>
      </c>
      <c r="H884" s="651" t="s">
        <v>4427</v>
      </c>
      <c r="I884" s="653">
        <v>1274.52</v>
      </c>
      <c r="J884" s="653">
        <v>3</v>
      </c>
      <c r="K884" s="654">
        <v>3823.56</v>
      </c>
    </row>
    <row r="885" spans="1:11" ht="14.4" customHeight="1" x14ac:dyDescent="0.3">
      <c r="A885" s="649" t="s">
        <v>575</v>
      </c>
      <c r="B885" s="650" t="s">
        <v>576</v>
      </c>
      <c r="C885" s="651" t="s">
        <v>593</v>
      </c>
      <c r="D885" s="652" t="s">
        <v>4836</v>
      </c>
      <c r="E885" s="651" t="s">
        <v>4837</v>
      </c>
      <c r="F885" s="652" t="s">
        <v>4838</v>
      </c>
      <c r="G885" s="651" t="s">
        <v>4428</v>
      </c>
      <c r="H885" s="651" t="s">
        <v>4429</v>
      </c>
      <c r="I885" s="653">
        <v>606.48</v>
      </c>
      <c r="J885" s="653">
        <v>2</v>
      </c>
      <c r="K885" s="654">
        <v>1212.96</v>
      </c>
    </row>
    <row r="886" spans="1:11" ht="14.4" customHeight="1" x14ac:dyDescent="0.3">
      <c r="A886" s="649" t="s">
        <v>575</v>
      </c>
      <c r="B886" s="650" t="s">
        <v>576</v>
      </c>
      <c r="C886" s="651" t="s">
        <v>593</v>
      </c>
      <c r="D886" s="652" t="s">
        <v>4836</v>
      </c>
      <c r="E886" s="651" t="s">
        <v>4837</v>
      </c>
      <c r="F886" s="652" t="s">
        <v>4838</v>
      </c>
      <c r="G886" s="651" t="s">
        <v>4430</v>
      </c>
      <c r="H886" s="651" t="s">
        <v>4431</v>
      </c>
      <c r="I886" s="653">
        <v>5093.5</v>
      </c>
      <c r="J886" s="653">
        <v>1</v>
      </c>
      <c r="K886" s="654">
        <v>5093.5</v>
      </c>
    </row>
    <row r="887" spans="1:11" ht="14.4" customHeight="1" x14ac:dyDescent="0.3">
      <c r="A887" s="649" t="s">
        <v>575</v>
      </c>
      <c r="B887" s="650" t="s">
        <v>576</v>
      </c>
      <c r="C887" s="651" t="s">
        <v>593</v>
      </c>
      <c r="D887" s="652" t="s">
        <v>4836</v>
      </c>
      <c r="E887" s="651" t="s">
        <v>4837</v>
      </c>
      <c r="F887" s="652" t="s">
        <v>4838</v>
      </c>
      <c r="G887" s="651" t="s">
        <v>4432</v>
      </c>
      <c r="H887" s="651" t="s">
        <v>4433</v>
      </c>
      <c r="I887" s="653">
        <v>875.51499999999999</v>
      </c>
      <c r="J887" s="653">
        <v>3</v>
      </c>
      <c r="K887" s="654">
        <v>2626.55</v>
      </c>
    </row>
    <row r="888" spans="1:11" ht="14.4" customHeight="1" x14ac:dyDescent="0.3">
      <c r="A888" s="649" t="s">
        <v>575</v>
      </c>
      <c r="B888" s="650" t="s">
        <v>576</v>
      </c>
      <c r="C888" s="651" t="s">
        <v>593</v>
      </c>
      <c r="D888" s="652" t="s">
        <v>4836</v>
      </c>
      <c r="E888" s="651" t="s">
        <v>4837</v>
      </c>
      <c r="F888" s="652" t="s">
        <v>4838</v>
      </c>
      <c r="G888" s="651" t="s">
        <v>4434</v>
      </c>
      <c r="H888" s="651" t="s">
        <v>4435</v>
      </c>
      <c r="I888" s="653">
        <v>8717</v>
      </c>
      <c r="J888" s="653">
        <v>2</v>
      </c>
      <c r="K888" s="654">
        <v>17434</v>
      </c>
    </row>
    <row r="889" spans="1:11" ht="14.4" customHeight="1" x14ac:dyDescent="0.3">
      <c r="A889" s="649" t="s">
        <v>575</v>
      </c>
      <c r="B889" s="650" t="s">
        <v>576</v>
      </c>
      <c r="C889" s="651" t="s">
        <v>593</v>
      </c>
      <c r="D889" s="652" t="s">
        <v>4836</v>
      </c>
      <c r="E889" s="651" t="s">
        <v>4837</v>
      </c>
      <c r="F889" s="652" t="s">
        <v>4838</v>
      </c>
      <c r="G889" s="651" t="s">
        <v>4436</v>
      </c>
      <c r="H889" s="651" t="s">
        <v>4437</v>
      </c>
      <c r="I889" s="653">
        <v>1358.875</v>
      </c>
      <c r="J889" s="653">
        <v>3</v>
      </c>
      <c r="K889" s="654">
        <v>4076.62</v>
      </c>
    </row>
    <row r="890" spans="1:11" ht="14.4" customHeight="1" x14ac:dyDescent="0.3">
      <c r="A890" s="649" t="s">
        <v>575</v>
      </c>
      <c r="B890" s="650" t="s">
        <v>576</v>
      </c>
      <c r="C890" s="651" t="s">
        <v>593</v>
      </c>
      <c r="D890" s="652" t="s">
        <v>4836</v>
      </c>
      <c r="E890" s="651" t="s">
        <v>4837</v>
      </c>
      <c r="F890" s="652" t="s">
        <v>4838</v>
      </c>
      <c r="G890" s="651" t="s">
        <v>4438</v>
      </c>
      <c r="H890" s="651" t="s">
        <v>4439</v>
      </c>
      <c r="I890" s="653">
        <v>5146.25</v>
      </c>
      <c r="J890" s="653">
        <v>1</v>
      </c>
      <c r="K890" s="654">
        <v>5146.25</v>
      </c>
    </row>
    <row r="891" spans="1:11" ht="14.4" customHeight="1" x14ac:dyDescent="0.3">
      <c r="A891" s="649" t="s">
        <v>575</v>
      </c>
      <c r="B891" s="650" t="s">
        <v>576</v>
      </c>
      <c r="C891" s="651" t="s">
        <v>593</v>
      </c>
      <c r="D891" s="652" t="s">
        <v>4836</v>
      </c>
      <c r="E891" s="651" t="s">
        <v>4837</v>
      </c>
      <c r="F891" s="652" t="s">
        <v>4838</v>
      </c>
      <c r="G891" s="651" t="s">
        <v>4440</v>
      </c>
      <c r="H891" s="651" t="s">
        <v>4441</v>
      </c>
      <c r="I891" s="653">
        <v>3859.2</v>
      </c>
      <c r="J891" s="653">
        <v>2</v>
      </c>
      <c r="K891" s="654">
        <v>7718.4</v>
      </c>
    </row>
    <row r="892" spans="1:11" ht="14.4" customHeight="1" x14ac:dyDescent="0.3">
      <c r="A892" s="649" t="s">
        <v>575</v>
      </c>
      <c r="B892" s="650" t="s">
        <v>576</v>
      </c>
      <c r="C892" s="651" t="s">
        <v>593</v>
      </c>
      <c r="D892" s="652" t="s">
        <v>4836</v>
      </c>
      <c r="E892" s="651" t="s">
        <v>4837</v>
      </c>
      <c r="F892" s="652" t="s">
        <v>4838</v>
      </c>
      <c r="G892" s="651" t="s">
        <v>4442</v>
      </c>
      <c r="H892" s="651" t="s">
        <v>4443</v>
      </c>
      <c r="I892" s="653">
        <v>229.14</v>
      </c>
      <c r="J892" s="653">
        <v>1</v>
      </c>
      <c r="K892" s="654">
        <v>229.14</v>
      </c>
    </row>
    <row r="893" spans="1:11" ht="14.4" customHeight="1" x14ac:dyDescent="0.3">
      <c r="A893" s="649" t="s">
        <v>575</v>
      </c>
      <c r="B893" s="650" t="s">
        <v>576</v>
      </c>
      <c r="C893" s="651" t="s">
        <v>593</v>
      </c>
      <c r="D893" s="652" t="s">
        <v>4836</v>
      </c>
      <c r="E893" s="651" t="s">
        <v>4837</v>
      </c>
      <c r="F893" s="652" t="s">
        <v>4838</v>
      </c>
      <c r="G893" s="651" t="s">
        <v>4444</v>
      </c>
      <c r="H893" s="651" t="s">
        <v>4445</v>
      </c>
      <c r="I893" s="653">
        <v>344.28</v>
      </c>
      <c r="J893" s="653">
        <v>3</v>
      </c>
      <c r="K893" s="654">
        <v>1032.8399999999999</v>
      </c>
    </row>
    <row r="894" spans="1:11" ht="14.4" customHeight="1" x14ac:dyDescent="0.3">
      <c r="A894" s="649" t="s">
        <v>575</v>
      </c>
      <c r="B894" s="650" t="s">
        <v>576</v>
      </c>
      <c r="C894" s="651" t="s">
        <v>593</v>
      </c>
      <c r="D894" s="652" t="s">
        <v>4836</v>
      </c>
      <c r="E894" s="651" t="s">
        <v>4837</v>
      </c>
      <c r="F894" s="652" t="s">
        <v>4838</v>
      </c>
      <c r="G894" s="651" t="s">
        <v>4446</v>
      </c>
      <c r="H894" s="651" t="s">
        <v>4447</v>
      </c>
      <c r="I894" s="653">
        <v>1358.87</v>
      </c>
      <c r="J894" s="653">
        <v>2</v>
      </c>
      <c r="K894" s="654">
        <v>2717.74</v>
      </c>
    </row>
    <row r="895" spans="1:11" ht="14.4" customHeight="1" x14ac:dyDescent="0.3">
      <c r="A895" s="649" t="s">
        <v>575</v>
      </c>
      <c r="B895" s="650" t="s">
        <v>576</v>
      </c>
      <c r="C895" s="651" t="s">
        <v>593</v>
      </c>
      <c r="D895" s="652" t="s">
        <v>4836</v>
      </c>
      <c r="E895" s="651" t="s">
        <v>4837</v>
      </c>
      <c r="F895" s="652" t="s">
        <v>4838</v>
      </c>
      <c r="G895" s="651" t="s">
        <v>4448</v>
      </c>
      <c r="H895" s="651" t="s">
        <v>4449</v>
      </c>
      <c r="I895" s="653">
        <v>463.9</v>
      </c>
      <c r="J895" s="653">
        <v>1</v>
      </c>
      <c r="K895" s="654">
        <v>463.9</v>
      </c>
    </row>
    <row r="896" spans="1:11" ht="14.4" customHeight="1" x14ac:dyDescent="0.3">
      <c r="A896" s="649" t="s">
        <v>575</v>
      </c>
      <c r="B896" s="650" t="s">
        <v>576</v>
      </c>
      <c r="C896" s="651" t="s">
        <v>593</v>
      </c>
      <c r="D896" s="652" t="s">
        <v>4836</v>
      </c>
      <c r="E896" s="651" t="s">
        <v>4837</v>
      </c>
      <c r="F896" s="652" t="s">
        <v>4838</v>
      </c>
      <c r="G896" s="651" t="s">
        <v>4450</v>
      </c>
      <c r="H896" s="651" t="s">
        <v>4451</v>
      </c>
      <c r="I896" s="653">
        <v>1029.42</v>
      </c>
      <c r="J896" s="653">
        <v>2</v>
      </c>
      <c r="K896" s="654">
        <v>2058.85</v>
      </c>
    </row>
    <row r="897" spans="1:11" ht="14.4" customHeight="1" x14ac:dyDescent="0.3">
      <c r="A897" s="649" t="s">
        <v>575</v>
      </c>
      <c r="B897" s="650" t="s">
        <v>576</v>
      </c>
      <c r="C897" s="651" t="s">
        <v>593</v>
      </c>
      <c r="D897" s="652" t="s">
        <v>4836</v>
      </c>
      <c r="E897" s="651" t="s">
        <v>4837</v>
      </c>
      <c r="F897" s="652" t="s">
        <v>4838</v>
      </c>
      <c r="G897" s="651" t="s">
        <v>4452</v>
      </c>
      <c r="H897" s="651" t="s">
        <v>4453</v>
      </c>
      <c r="I897" s="653">
        <v>471.96</v>
      </c>
      <c r="J897" s="653">
        <v>1</v>
      </c>
      <c r="K897" s="654">
        <v>471.96</v>
      </c>
    </row>
    <row r="898" spans="1:11" ht="14.4" customHeight="1" x14ac:dyDescent="0.3">
      <c r="A898" s="649" t="s">
        <v>575</v>
      </c>
      <c r="B898" s="650" t="s">
        <v>576</v>
      </c>
      <c r="C898" s="651" t="s">
        <v>593</v>
      </c>
      <c r="D898" s="652" t="s">
        <v>4836</v>
      </c>
      <c r="E898" s="651" t="s">
        <v>4837</v>
      </c>
      <c r="F898" s="652" t="s">
        <v>4838</v>
      </c>
      <c r="G898" s="651" t="s">
        <v>4454</v>
      </c>
      <c r="H898" s="651" t="s">
        <v>4455</v>
      </c>
      <c r="I898" s="653">
        <v>344.28</v>
      </c>
      <c r="J898" s="653">
        <v>4</v>
      </c>
      <c r="K898" s="654">
        <v>1377.12</v>
      </c>
    </row>
    <row r="899" spans="1:11" ht="14.4" customHeight="1" x14ac:dyDescent="0.3">
      <c r="A899" s="649" t="s">
        <v>575</v>
      </c>
      <c r="B899" s="650" t="s">
        <v>576</v>
      </c>
      <c r="C899" s="651" t="s">
        <v>593</v>
      </c>
      <c r="D899" s="652" t="s">
        <v>4836</v>
      </c>
      <c r="E899" s="651" t="s">
        <v>4837</v>
      </c>
      <c r="F899" s="652" t="s">
        <v>4838</v>
      </c>
      <c r="G899" s="651" t="s">
        <v>4456</v>
      </c>
      <c r="H899" s="651" t="s">
        <v>4457</v>
      </c>
      <c r="I899" s="653">
        <v>1419.3</v>
      </c>
      <c r="J899" s="653">
        <v>2</v>
      </c>
      <c r="K899" s="654">
        <v>2838.6</v>
      </c>
    </row>
    <row r="900" spans="1:11" ht="14.4" customHeight="1" x14ac:dyDescent="0.3">
      <c r="A900" s="649" t="s">
        <v>575</v>
      </c>
      <c r="B900" s="650" t="s">
        <v>576</v>
      </c>
      <c r="C900" s="651" t="s">
        <v>593</v>
      </c>
      <c r="D900" s="652" t="s">
        <v>4836</v>
      </c>
      <c r="E900" s="651" t="s">
        <v>4837</v>
      </c>
      <c r="F900" s="652" t="s">
        <v>4838</v>
      </c>
      <c r="G900" s="651" t="s">
        <v>4458</v>
      </c>
      <c r="H900" s="651" t="s">
        <v>4459</v>
      </c>
      <c r="I900" s="653">
        <v>851.56</v>
      </c>
      <c r="J900" s="653">
        <v>1</v>
      </c>
      <c r="K900" s="654">
        <v>851.56</v>
      </c>
    </row>
    <row r="901" spans="1:11" ht="14.4" customHeight="1" x14ac:dyDescent="0.3">
      <c r="A901" s="649" t="s">
        <v>575</v>
      </c>
      <c r="B901" s="650" t="s">
        <v>576</v>
      </c>
      <c r="C901" s="651" t="s">
        <v>593</v>
      </c>
      <c r="D901" s="652" t="s">
        <v>4836</v>
      </c>
      <c r="E901" s="651" t="s">
        <v>4837</v>
      </c>
      <c r="F901" s="652" t="s">
        <v>4838</v>
      </c>
      <c r="G901" s="651" t="s">
        <v>4460</v>
      </c>
      <c r="H901" s="651" t="s">
        <v>4461</v>
      </c>
      <c r="I901" s="653">
        <v>621.29999999999995</v>
      </c>
      <c r="J901" s="653">
        <v>2</v>
      </c>
      <c r="K901" s="654">
        <v>1242.5999999999999</v>
      </c>
    </row>
    <row r="902" spans="1:11" ht="14.4" customHeight="1" x14ac:dyDescent="0.3">
      <c r="A902" s="649" t="s">
        <v>575</v>
      </c>
      <c r="B902" s="650" t="s">
        <v>576</v>
      </c>
      <c r="C902" s="651" t="s">
        <v>593</v>
      </c>
      <c r="D902" s="652" t="s">
        <v>4836</v>
      </c>
      <c r="E902" s="651" t="s">
        <v>4837</v>
      </c>
      <c r="F902" s="652" t="s">
        <v>4838</v>
      </c>
      <c r="G902" s="651" t="s">
        <v>4462</v>
      </c>
      <c r="H902" s="651" t="s">
        <v>4463</v>
      </c>
      <c r="I902" s="653">
        <v>8572.7999999999993</v>
      </c>
      <c r="J902" s="653">
        <v>1</v>
      </c>
      <c r="K902" s="654">
        <v>8572.7999999999993</v>
      </c>
    </row>
    <row r="903" spans="1:11" ht="14.4" customHeight="1" x14ac:dyDescent="0.3">
      <c r="A903" s="649" t="s">
        <v>575</v>
      </c>
      <c r="B903" s="650" t="s">
        <v>576</v>
      </c>
      <c r="C903" s="651" t="s">
        <v>593</v>
      </c>
      <c r="D903" s="652" t="s">
        <v>4836</v>
      </c>
      <c r="E903" s="651" t="s">
        <v>4837</v>
      </c>
      <c r="F903" s="652" t="s">
        <v>4838</v>
      </c>
      <c r="G903" s="651" t="s">
        <v>4464</v>
      </c>
      <c r="H903" s="651" t="s">
        <v>4465</v>
      </c>
      <c r="I903" s="653">
        <v>2830.63</v>
      </c>
      <c r="J903" s="653">
        <v>1</v>
      </c>
      <c r="K903" s="654">
        <v>2830.63</v>
      </c>
    </row>
    <row r="904" spans="1:11" ht="14.4" customHeight="1" x14ac:dyDescent="0.3">
      <c r="A904" s="649" t="s">
        <v>575</v>
      </c>
      <c r="B904" s="650" t="s">
        <v>576</v>
      </c>
      <c r="C904" s="651" t="s">
        <v>593</v>
      </c>
      <c r="D904" s="652" t="s">
        <v>4836</v>
      </c>
      <c r="E904" s="651" t="s">
        <v>4837</v>
      </c>
      <c r="F904" s="652" t="s">
        <v>4838</v>
      </c>
      <c r="G904" s="651" t="s">
        <v>4466</v>
      </c>
      <c r="H904" s="651" t="s">
        <v>4467</v>
      </c>
      <c r="I904" s="653">
        <v>264.48</v>
      </c>
      <c r="J904" s="653">
        <v>1</v>
      </c>
      <c r="K904" s="654">
        <v>264.48</v>
      </c>
    </row>
    <row r="905" spans="1:11" ht="14.4" customHeight="1" x14ac:dyDescent="0.3">
      <c r="A905" s="649" t="s">
        <v>575</v>
      </c>
      <c r="B905" s="650" t="s">
        <v>576</v>
      </c>
      <c r="C905" s="651" t="s">
        <v>593</v>
      </c>
      <c r="D905" s="652" t="s">
        <v>4836</v>
      </c>
      <c r="E905" s="651" t="s">
        <v>4837</v>
      </c>
      <c r="F905" s="652" t="s">
        <v>4838</v>
      </c>
      <c r="G905" s="651" t="s">
        <v>4468</v>
      </c>
      <c r="H905" s="651" t="s">
        <v>4469</v>
      </c>
      <c r="I905" s="653">
        <v>12640.32</v>
      </c>
      <c r="J905" s="653">
        <v>1</v>
      </c>
      <c r="K905" s="654">
        <v>12640.32</v>
      </c>
    </row>
    <row r="906" spans="1:11" ht="14.4" customHeight="1" x14ac:dyDescent="0.3">
      <c r="A906" s="649" t="s">
        <v>575</v>
      </c>
      <c r="B906" s="650" t="s">
        <v>576</v>
      </c>
      <c r="C906" s="651" t="s">
        <v>593</v>
      </c>
      <c r="D906" s="652" t="s">
        <v>4836</v>
      </c>
      <c r="E906" s="651" t="s">
        <v>4837</v>
      </c>
      <c r="F906" s="652" t="s">
        <v>4838</v>
      </c>
      <c r="G906" s="651" t="s">
        <v>4470</v>
      </c>
      <c r="H906" s="651" t="s">
        <v>4471</v>
      </c>
      <c r="I906" s="653">
        <v>1421.6</v>
      </c>
      <c r="J906" s="653">
        <v>1</v>
      </c>
      <c r="K906" s="654">
        <v>1421.6</v>
      </c>
    </row>
    <row r="907" spans="1:11" ht="14.4" customHeight="1" x14ac:dyDescent="0.3">
      <c r="A907" s="649" t="s">
        <v>575</v>
      </c>
      <c r="B907" s="650" t="s">
        <v>576</v>
      </c>
      <c r="C907" s="651" t="s">
        <v>593</v>
      </c>
      <c r="D907" s="652" t="s">
        <v>4836</v>
      </c>
      <c r="E907" s="651" t="s">
        <v>4837</v>
      </c>
      <c r="F907" s="652" t="s">
        <v>4838</v>
      </c>
      <c r="G907" s="651" t="s">
        <v>4472</v>
      </c>
      <c r="H907" s="651" t="s">
        <v>4473</v>
      </c>
      <c r="I907" s="653">
        <v>1029.43</v>
      </c>
      <c r="J907" s="653">
        <v>1</v>
      </c>
      <c r="K907" s="654">
        <v>1029.43</v>
      </c>
    </row>
    <row r="908" spans="1:11" ht="14.4" customHeight="1" x14ac:dyDescent="0.3">
      <c r="A908" s="649" t="s">
        <v>575</v>
      </c>
      <c r="B908" s="650" t="s">
        <v>576</v>
      </c>
      <c r="C908" s="651" t="s">
        <v>593</v>
      </c>
      <c r="D908" s="652" t="s">
        <v>4836</v>
      </c>
      <c r="E908" s="651" t="s">
        <v>4837</v>
      </c>
      <c r="F908" s="652" t="s">
        <v>4838</v>
      </c>
      <c r="G908" s="651" t="s">
        <v>4474</v>
      </c>
      <c r="H908" s="651" t="s">
        <v>4475</v>
      </c>
      <c r="I908" s="653">
        <v>4600</v>
      </c>
      <c r="J908" s="653">
        <v>3</v>
      </c>
      <c r="K908" s="654">
        <v>13800</v>
      </c>
    </row>
    <row r="909" spans="1:11" ht="14.4" customHeight="1" x14ac:dyDescent="0.3">
      <c r="A909" s="649" t="s">
        <v>575</v>
      </c>
      <c r="B909" s="650" t="s">
        <v>576</v>
      </c>
      <c r="C909" s="651" t="s">
        <v>593</v>
      </c>
      <c r="D909" s="652" t="s">
        <v>4836</v>
      </c>
      <c r="E909" s="651" t="s">
        <v>4837</v>
      </c>
      <c r="F909" s="652" t="s">
        <v>4838</v>
      </c>
      <c r="G909" s="651" t="s">
        <v>4476</v>
      </c>
      <c r="H909" s="651" t="s">
        <v>4477</v>
      </c>
      <c r="I909" s="653">
        <v>9139.3700000000008</v>
      </c>
      <c r="J909" s="653">
        <v>1</v>
      </c>
      <c r="K909" s="654">
        <v>9139.3700000000008</v>
      </c>
    </row>
    <row r="910" spans="1:11" ht="14.4" customHeight="1" x14ac:dyDescent="0.3">
      <c r="A910" s="649" t="s">
        <v>575</v>
      </c>
      <c r="B910" s="650" t="s">
        <v>576</v>
      </c>
      <c r="C910" s="651" t="s">
        <v>593</v>
      </c>
      <c r="D910" s="652" t="s">
        <v>4836</v>
      </c>
      <c r="E910" s="651" t="s">
        <v>4837</v>
      </c>
      <c r="F910" s="652" t="s">
        <v>4838</v>
      </c>
      <c r="G910" s="651" t="s">
        <v>4478</v>
      </c>
      <c r="H910" s="651" t="s">
        <v>4479</v>
      </c>
      <c r="I910" s="653">
        <v>12640.32</v>
      </c>
      <c r="J910" s="653">
        <v>1</v>
      </c>
      <c r="K910" s="654">
        <v>12640.32</v>
      </c>
    </row>
    <row r="911" spans="1:11" ht="14.4" customHeight="1" x14ac:dyDescent="0.3">
      <c r="A911" s="649" t="s">
        <v>575</v>
      </c>
      <c r="B911" s="650" t="s">
        <v>576</v>
      </c>
      <c r="C911" s="651" t="s">
        <v>593</v>
      </c>
      <c r="D911" s="652" t="s">
        <v>4836</v>
      </c>
      <c r="E911" s="651" t="s">
        <v>4837</v>
      </c>
      <c r="F911" s="652" t="s">
        <v>4838</v>
      </c>
      <c r="G911" s="651" t="s">
        <v>4480</v>
      </c>
      <c r="H911" s="651" t="s">
        <v>4481</v>
      </c>
      <c r="I911" s="653">
        <v>12681.36</v>
      </c>
      <c r="J911" s="653">
        <v>1</v>
      </c>
      <c r="K911" s="654">
        <v>12681.36</v>
      </c>
    </row>
    <row r="912" spans="1:11" ht="14.4" customHeight="1" x14ac:dyDescent="0.3">
      <c r="A912" s="649" t="s">
        <v>575</v>
      </c>
      <c r="B912" s="650" t="s">
        <v>576</v>
      </c>
      <c r="C912" s="651" t="s">
        <v>593</v>
      </c>
      <c r="D912" s="652" t="s">
        <v>4836</v>
      </c>
      <c r="E912" s="651" t="s">
        <v>4837</v>
      </c>
      <c r="F912" s="652" t="s">
        <v>4838</v>
      </c>
      <c r="G912" s="651" t="s">
        <v>4482</v>
      </c>
      <c r="H912" s="651" t="s">
        <v>4483</v>
      </c>
      <c r="I912" s="653">
        <v>1830.84</v>
      </c>
      <c r="J912" s="653">
        <v>1</v>
      </c>
      <c r="K912" s="654">
        <v>1830.84</v>
      </c>
    </row>
    <row r="913" spans="1:11" ht="14.4" customHeight="1" x14ac:dyDescent="0.3">
      <c r="A913" s="649" t="s">
        <v>575</v>
      </c>
      <c r="B913" s="650" t="s">
        <v>576</v>
      </c>
      <c r="C913" s="651" t="s">
        <v>593</v>
      </c>
      <c r="D913" s="652" t="s">
        <v>4836</v>
      </c>
      <c r="E913" s="651" t="s">
        <v>4837</v>
      </c>
      <c r="F913" s="652" t="s">
        <v>4838</v>
      </c>
      <c r="G913" s="651" t="s">
        <v>4484</v>
      </c>
      <c r="H913" s="651" t="s">
        <v>4485</v>
      </c>
      <c r="I913" s="653">
        <v>951.9</v>
      </c>
      <c r="J913" s="653">
        <v>3</v>
      </c>
      <c r="K913" s="654">
        <v>2855.69</v>
      </c>
    </row>
    <row r="914" spans="1:11" ht="14.4" customHeight="1" x14ac:dyDescent="0.3">
      <c r="A914" s="649" t="s">
        <v>575</v>
      </c>
      <c r="B914" s="650" t="s">
        <v>576</v>
      </c>
      <c r="C914" s="651" t="s">
        <v>593</v>
      </c>
      <c r="D914" s="652" t="s">
        <v>4836</v>
      </c>
      <c r="E914" s="651" t="s">
        <v>4837</v>
      </c>
      <c r="F914" s="652" t="s">
        <v>4838</v>
      </c>
      <c r="G914" s="651" t="s">
        <v>4486</v>
      </c>
      <c r="H914" s="651" t="s">
        <v>4487</v>
      </c>
      <c r="I914" s="653">
        <v>14512.77</v>
      </c>
      <c r="J914" s="653">
        <v>1</v>
      </c>
      <c r="K914" s="654">
        <v>14512.77</v>
      </c>
    </row>
    <row r="915" spans="1:11" ht="14.4" customHeight="1" x14ac:dyDescent="0.3">
      <c r="A915" s="649" t="s">
        <v>575</v>
      </c>
      <c r="B915" s="650" t="s">
        <v>576</v>
      </c>
      <c r="C915" s="651" t="s">
        <v>593</v>
      </c>
      <c r="D915" s="652" t="s">
        <v>4836</v>
      </c>
      <c r="E915" s="651" t="s">
        <v>4837</v>
      </c>
      <c r="F915" s="652" t="s">
        <v>4838</v>
      </c>
      <c r="G915" s="651" t="s">
        <v>4488</v>
      </c>
      <c r="H915" s="651" t="s">
        <v>4489</v>
      </c>
      <c r="I915" s="653">
        <v>680.8</v>
      </c>
      <c r="J915" s="653">
        <v>1</v>
      </c>
      <c r="K915" s="654">
        <v>680.8</v>
      </c>
    </row>
    <row r="916" spans="1:11" ht="14.4" customHeight="1" x14ac:dyDescent="0.3">
      <c r="A916" s="649" t="s">
        <v>575</v>
      </c>
      <c r="B916" s="650" t="s">
        <v>576</v>
      </c>
      <c r="C916" s="651" t="s">
        <v>593</v>
      </c>
      <c r="D916" s="652" t="s">
        <v>4836</v>
      </c>
      <c r="E916" s="651" t="s">
        <v>4837</v>
      </c>
      <c r="F916" s="652" t="s">
        <v>4838</v>
      </c>
      <c r="G916" s="651" t="s">
        <v>4490</v>
      </c>
      <c r="H916" s="651" t="s">
        <v>4491</v>
      </c>
      <c r="I916" s="653">
        <v>4734.43</v>
      </c>
      <c r="J916" s="653">
        <v>1</v>
      </c>
      <c r="K916" s="654">
        <v>4734.43</v>
      </c>
    </row>
    <row r="917" spans="1:11" ht="14.4" customHeight="1" x14ac:dyDescent="0.3">
      <c r="A917" s="649" t="s">
        <v>575</v>
      </c>
      <c r="B917" s="650" t="s">
        <v>576</v>
      </c>
      <c r="C917" s="651" t="s">
        <v>593</v>
      </c>
      <c r="D917" s="652" t="s">
        <v>4836</v>
      </c>
      <c r="E917" s="651" t="s">
        <v>4837</v>
      </c>
      <c r="F917" s="652" t="s">
        <v>4838</v>
      </c>
      <c r="G917" s="651" t="s">
        <v>4492</v>
      </c>
      <c r="H917" s="651" t="s">
        <v>4493</v>
      </c>
      <c r="I917" s="653">
        <v>86.986666666666665</v>
      </c>
      <c r="J917" s="653">
        <v>100</v>
      </c>
      <c r="K917" s="654">
        <v>8698.5299999999988</v>
      </c>
    </row>
    <row r="918" spans="1:11" ht="14.4" customHeight="1" x14ac:dyDescent="0.3">
      <c r="A918" s="649" t="s">
        <v>575</v>
      </c>
      <c r="B918" s="650" t="s">
        <v>576</v>
      </c>
      <c r="C918" s="651" t="s">
        <v>593</v>
      </c>
      <c r="D918" s="652" t="s">
        <v>4836</v>
      </c>
      <c r="E918" s="651" t="s">
        <v>4837</v>
      </c>
      <c r="F918" s="652" t="s">
        <v>4838</v>
      </c>
      <c r="G918" s="651" t="s">
        <v>4494</v>
      </c>
      <c r="H918" s="651" t="s">
        <v>3602</v>
      </c>
      <c r="I918" s="653">
        <v>1094.4000000000001</v>
      </c>
      <c r="J918" s="653">
        <v>1</v>
      </c>
      <c r="K918" s="654">
        <v>1094.4000000000001</v>
      </c>
    </row>
    <row r="919" spans="1:11" ht="14.4" customHeight="1" x14ac:dyDescent="0.3">
      <c r="A919" s="649" t="s">
        <v>575</v>
      </c>
      <c r="B919" s="650" t="s">
        <v>576</v>
      </c>
      <c r="C919" s="651" t="s">
        <v>593</v>
      </c>
      <c r="D919" s="652" t="s">
        <v>4836</v>
      </c>
      <c r="E919" s="651" t="s">
        <v>4837</v>
      </c>
      <c r="F919" s="652" t="s">
        <v>4838</v>
      </c>
      <c r="G919" s="651" t="s">
        <v>4495</v>
      </c>
      <c r="H919" s="651" t="s">
        <v>4496</v>
      </c>
      <c r="I919" s="653">
        <v>1419.3</v>
      </c>
      <c r="J919" s="653">
        <v>3</v>
      </c>
      <c r="K919" s="654">
        <v>4257.8999999999996</v>
      </c>
    </row>
    <row r="920" spans="1:11" ht="14.4" customHeight="1" x14ac:dyDescent="0.3">
      <c r="A920" s="649" t="s">
        <v>575</v>
      </c>
      <c r="B920" s="650" t="s">
        <v>576</v>
      </c>
      <c r="C920" s="651" t="s">
        <v>593</v>
      </c>
      <c r="D920" s="652" t="s">
        <v>4836</v>
      </c>
      <c r="E920" s="651" t="s">
        <v>4837</v>
      </c>
      <c r="F920" s="652" t="s">
        <v>4838</v>
      </c>
      <c r="G920" s="651" t="s">
        <v>4497</v>
      </c>
      <c r="H920" s="651" t="s">
        <v>4498</v>
      </c>
      <c r="I920" s="653">
        <v>8683.3950000000004</v>
      </c>
      <c r="J920" s="653">
        <v>2</v>
      </c>
      <c r="K920" s="654">
        <v>17366.79</v>
      </c>
    </row>
    <row r="921" spans="1:11" ht="14.4" customHeight="1" x14ac:dyDescent="0.3">
      <c r="A921" s="649" t="s">
        <v>575</v>
      </c>
      <c r="B921" s="650" t="s">
        <v>576</v>
      </c>
      <c r="C921" s="651" t="s">
        <v>593</v>
      </c>
      <c r="D921" s="652" t="s">
        <v>4836</v>
      </c>
      <c r="E921" s="651" t="s">
        <v>4837</v>
      </c>
      <c r="F921" s="652" t="s">
        <v>4838</v>
      </c>
      <c r="G921" s="651" t="s">
        <v>4499</v>
      </c>
      <c r="H921" s="651" t="s">
        <v>4500</v>
      </c>
      <c r="I921" s="653">
        <v>9504.18</v>
      </c>
      <c r="J921" s="653">
        <v>1</v>
      </c>
      <c r="K921" s="654">
        <v>9504.18</v>
      </c>
    </row>
    <row r="922" spans="1:11" ht="14.4" customHeight="1" x14ac:dyDescent="0.3">
      <c r="A922" s="649" t="s">
        <v>575</v>
      </c>
      <c r="B922" s="650" t="s">
        <v>576</v>
      </c>
      <c r="C922" s="651" t="s">
        <v>593</v>
      </c>
      <c r="D922" s="652" t="s">
        <v>4836</v>
      </c>
      <c r="E922" s="651" t="s">
        <v>4837</v>
      </c>
      <c r="F922" s="652" t="s">
        <v>4838</v>
      </c>
      <c r="G922" s="651" t="s">
        <v>4501</v>
      </c>
      <c r="H922" s="651" t="s">
        <v>4502</v>
      </c>
      <c r="I922" s="653">
        <v>84.93</v>
      </c>
      <c r="J922" s="653">
        <v>30</v>
      </c>
      <c r="K922" s="654">
        <v>2547.9</v>
      </c>
    </row>
    <row r="923" spans="1:11" ht="14.4" customHeight="1" x14ac:dyDescent="0.3">
      <c r="A923" s="649" t="s">
        <v>575</v>
      </c>
      <c r="B923" s="650" t="s">
        <v>576</v>
      </c>
      <c r="C923" s="651" t="s">
        <v>593</v>
      </c>
      <c r="D923" s="652" t="s">
        <v>4836</v>
      </c>
      <c r="E923" s="651" t="s">
        <v>4837</v>
      </c>
      <c r="F923" s="652" t="s">
        <v>4838</v>
      </c>
      <c r="G923" s="651" t="s">
        <v>4503</v>
      </c>
      <c r="H923" s="651" t="s">
        <v>4504</v>
      </c>
      <c r="I923" s="653">
        <v>4600</v>
      </c>
      <c r="J923" s="653">
        <v>4</v>
      </c>
      <c r="K923" s="654">
        <v>18400</v>
      </c>
    </row>
    <row r="924" spans="1:11" ht="14.4" customHeight="1" x14ac:dyDescent="0.3">
      <c r="A924" s="649" t="s">
        <v>575</v>
      </c>
      <c r="B924" s="650" t="s">
        <v>576</v>
      </c>
      <c r="C924" s="651" t="s">
        <v>593</v>
      </c>
      <c r="D924" s="652" t="s">
        <v>4836</v>
      </c>
      <c r="E924" s="651" t="s">
        <v>4837</v>
      </c>
      <c r="F924" s="652" t="s">
        <v>4838</v>
      </c>
      <c r="G924" s="651" t="s">
        <v>4505</v>
      </c>
      <c r="H924" s="651" t="s">
        <v>4506</v>
      </c>
      <c r="I924" s="653">
        <v>9660</v>
      </c>
      <c r="J924" s="653">
        <v>1</v>
      </c>
      <c r="K924" s="654">
        <v>9660</v>
      </c>
    </row>
    <row r="925" spans="1:11" ht="14.4" customHeight="1" x14ac:dyDescent="0.3">
      <c r="A925" s="649" t="s">
        <v>575</v>
      </c>
      <c r="B925" s="650" t="s">
        <v>576</v>
      </c>
      <c r="C925" s="651" t="s">
        <v>593</v>
      </c>
      <c r="D925" s="652" t="s">
        <v>4836</v>
      </c>
      <c r="E925" s="651" t="s">
        <v>4837</v>
      </c>
      <c r="F925" s="652" t="s">
        <v>4838</v>
      </c>
      <c r="G925" s="651" t="s">
        <v>4507</v>
      </c>
      <c r="H925" s="651" t="s">
        <v>4508</v>
      </c>
      <c r="I925" s="653">
        <v>7791.91</v>
      </c>
      <c r="J925" s="653">
        <v>1</v>
      </c>
      <c r="K925" s="654">
        <v>7791.91</v>
      </c>
    </row>
    <row r="926" spans="1:11" ht="14.4" customHeight="1" x14ac:dyDescent="0.3">
      <c r="A926" s="649" t="s">
        <v>575</v>
      </c>
      <c r="B926" s="650" t="s">
        <v>576</v>
      </c>
      <c r="C926" s="651" t="s">
        <v>593</v>
      </c>
      <c r="D926" s="652" t="s">
        <v>4836</v>
      </c>
      <c r="E926" s="651" t="s">
        <v>4837</v>
      </c>
      <c r="F926" s="652" t="s">
        <v>4838</v>
      </c>
      <c r="G926" s="651" t="s">
        <v>4509</v>
      </c>
      <c r="H926" s="651" t="s">
        <v>4510</v>
      </c>
      <c r="I926" s="653">
        <v>10628.22</v>
      </c>
      <c r="J926" s="653">
        <v>1</v>
      </c>
      <c r="K926" s="654">
        <v>10628.22</v>
      </c>
    </row>
    <row r="927" spans="1:11" ht="14.4" customHeight="1" x14ac:dyDescent="0.3">
      <c r="A927" s="649" t="s">
        <v>575</v>
      </c>
      <c r="B927" s="650" t="s">
        <v>576</v>
      </c>
      <c r="C927" s="651" t="s">
        <v>593</v>
      </c>
      <c r="D927" s="652" t="s">
        <v>4836</v>
      </c>
      <c r="E927" s="651" t="s">
        <v>4837</v>
      </c>
      <c r="F927" s="652" t="s">
        <v>4838</v>
      </c>
      <c r="G927" s="651" t="s">
        <v>4511</v>
      </c>
      <c r="H927" s="651" t="s">
        <v>4512</v>
      </c>
      <c r="I927" s="653">
        <v>8766.6</v>
      </c>
      <c r="J927" s="653">
        <v>1</v>
      </c>
      <c r="K927" s="654">
        <v>8766.6</v>
      </c>
    </row>
    <row r="928" spans="1:11" ht="14.4" customHeight="1" x14ac:dyDescent="0.3">
      <c r="A928" s="649" t="s">
        <v>575</v>
      </c>
      <c r="B928" s="650" t="s">
        <v>576</v>
      </c>
      <c r="C928" s="651" t="s">
        <v>593</v>
      </c>
      <c r="D928" s="652" t="s">
        <v>4836</v>
      </c>
      <c r="E928" s="651" t="s">
        <v>4837</v>
      </c>
      <c r="F928" s="652" t="s">
        <v>4838</v>
      </c>
      <c r="G928" s="651" t="s">
        <v>4513</v>
      </c>
      <c r="H928" s="651" t="s">
        <v>4514</v>
      </c>
      <c r="I928" s="653">
        <v>3510.3</v>
      </c>
      <c r="J928" s="653">
        <v>1</v>
      </c>
      <c r="K928" s="654">
        <v>3510.3</v>
      </c>
    </row>
    <row r="929" spans="1:11" ht="14.4" customHeight="1" x14ac:dyDescent="0.3">
      <c r="A929" s="649" t="s">
        <v>575</v>
      </c>
      <c r="B929" s="650" t="s">
        <v>576</v>
      </c>
      <c r="C929" s="651" t="s">
        <v>593</v>
      </c>
      <c r="D929" s="652" t="s">
        <v>4836</v>
      </c>
      <c r="E929" s="651" t="s">
        <v>4837</v>
      </c>
      <c r="F929" s="652" t="s">
        <v>4838</v>
      </c>
      <c r="G929" s="651" t="s">
        <v>4515</v>
      </c>
      <c r="H929" s="651" t="s">
        <v>4516</v>
      </c>
      <c r="I929" s="653">
        <v>3859.2</v>
      </c>
      <c r="J929" s="653">
        <v>1</v>
      </c>
      <c r="K929" s="654">
        <v>3859.2</v>
      </c>
    </row>
    <row r="930" spans="1:11" ht="14.4" customHeight="1" x14ac:dyDescent="0.3">
      <c r="A930" s="649" t="s">
        <v>575</v>
      </c>
      <c r="B930" s="650" t="s">
        <v>576</v>
      </c>
      <c r="C930" s="651" t="s">
        <v>593</v>
      </c>
      <c r="D930" s="652" t="s">
        <v>4836</v>
      </c>
      <c r="E930" s="651" t="s">
        <v>4837</v>
      </c>
      <c r="F930" s="652" t="s">
        <v>4838</v>
      </c>
      <c r="G930" s="651" t="s">
        <v>4517</v>
      </c>
      <c r="H930" s="651" t="s">
        <v>4518</v>
      </c>
      <c r="I930" s="653">
        <v>4734.42</v>
      </c>
      <c r="J930" s="653">
        <v>2</v>
      </c>
      <c r="K930" s="654">
        <v>9468.84</v>
      </c>
    </row>
    <row r="931" spans="1:11" ht="14.4" customHeight="1" x14ac:dyDescent="0.3">
      <c r="A931" s="649" t="s">
        <v>575</v>
      </c>
      <c r="B931" s="650" t="s">
        <v>576</v>
      </c>
      <c r="C931" s="651" t="s">
        <v>593</v>
      </c>
      <c r="D931" s="652" t="s">
        <v>4836</v>
      </c>
      <c r="E931" s="651" t="s">
        <v>4837</v>
      </c>
      <c r="F931" s="652" t="s">
        <v>4838</v>
      </c>
      <c r="G931" s="651" t="s">
        <v>4519</v>
      </c>
      <c r="H931" s="651" t="s">
        <v>4520</v>
      </c>
      <c r="I931" s="653">
        <v>90.06</v>
      </c>
      <c r="J931" s="653">
        <v>100</v>
      </c>
      <c r="K931" s="654">
        <v>9005.99</v>
      </c>
    </row>
    <row r="932" spans="1:11" ht="14.4" customHeight="1" x14ac:dyDescent="0.3">
      <c r="A932" s="649" t="s">
        <v>575</v>
      </c>
      <c r="B932" s="650" t="s">
        <v>576</v>
      </c>
      <c r="C932" s="651" t="s">
        <v>593</v>
      </c>
      <c r="D932" s="652" t="s">
        <v>4836</v>
      </c>
      <c r="E932" s="651" t="s">
        <v>4837</v>
      </c>
      <c r="F932" s="652" t="s">
        <v>4838</v>
      </c>
      <c r="G932" s="651" t="s">
        <v>4521</v>
      </c>
      <c r="H932" s="651" t="s">
        <v>4522</v>
      </c>
      <c r="I932" s="653">
        <v>6964.26</v>
      </c>
      <c r="J932" s="653">
        <v>2</v>
      </c>
      <c r="K932" s="654">
        <v>13928.52</v>
      </c>
    </row>
    <row r="933" spans="1:11" ht="14.4" customHeight="1" x14ac:dyDescent="0.3">
      <c r="A933" s="649" t="s">
        <v>575</v>
      </c>
      <c r="B933" s="650" t="s">
        <v>576</v>
      </c>
      <c r="C933" s="651" t="s">
        <v>593</v>
      </c>
      <c r="D933" s="652" t="s">
        <v>4836</v>
      </c>
      <c r="E933" s="651" t="s">
        <v>4837</v>
      </c>
      <c r="F933" s="652" t="s">
        <v>4838</v>
      </c>
      <c r="G933" s="651" t="s">
        <v>4523</v>
      </c>
      <c r="H933" s="651" t="s">
        <v>4524</v>
      </c>
      <c r="I933" s="653">
        <v>606.48</v>
      </c>
      <c r="J933" s="653">
        <v>1</v>
      </c>
      <c r="K933" s="654">
        <v>606.48</v>
      </c>
    </row>
    <row r="934" spans="1:11" ht="14.4" customHeight="1" x14ac:dyDescent="0.3">
      <c r="A934" s="649" t="s">
        <v>575</v>
      </c>
      <c r="B934" s="650" t="s">
        <v>576</v>
      </c>
      <c r="C934" s="651" t="s">
        <v>593</v>
      </c>
      <c r="D934" s="652" t="s">
        <v>4836</v>
      </c>
      <c r="E934" s="651" t="s">
        <v>4837</v>
      </c>
      <c r="F934" s="652" t="s">
        <v>4838</v>
      </c>
      <c r="G934" s="651" t="s">
        <v>4525</v>
      </c>
      <c r="H934" s="651" t="s">
        <v>4526</v>
      </c>
      <c r="I934" s="653">
        <v>851.58</v>
      </c>
      <c r="J934" s="653">
        <v>1</v>
      </c>
      <c r="K934" s="654">
        <v>851.58</v>
      </c>
    </row>
    <row r="935" spans="1:11" ht="14.4" customHeight="1" x14ac:dyDescent="0.3">
      <c r="A935" s="649" t="s">
        <v>575</v>
      </c>
      <c r="B935" s="650" t="s">
        <v>576</v>
      </c>
      <c r="C935" s="651" t="s">
        <v>593</v>
      </c>
      <c r="D935" s="652" t="s">
        <v>4836</v>
      </c>
      <c r="E935" s="651" t="s">
        <v>4837</v>
      </c>
      <c r="F935" s="652" t="s">
        <v>4838</v>
      </c>
      <c r="G935" s="651" t="s">
        <v>4527</v>
      </c>
      <c r="H935" s="651" t="s">
        <v>4528</v>
      </c>
      <c r="I935" s="653">
        <v>2865.96</v>
      </c>
      <c r="J935" s="653">
        <v>2</v>
      </c>
      <c r="K935" s="654">
        <v>5731.92</v>
      </c>
    </row>
    <row r="936" spans="1:11" ht="14.4" customHeight="1" x14ac:dyDescent="0.3">
      <c r="A936" s="649" t="s">
        <v>575</v>
      </c>
      <c r="B936" s="650" t="s">
        <v>576</v>
      </c>
      <c r="C936" s="651" t="s">
        <v>593</v>
      </c>
      <c r="D936" s="652" t="s">
        <v>4836</v>
      </c>
      <c r="E936" s="651" t="s">
        <v>4837</v>
      </c>
      <c r="F936" s="652" t="s">
        <v>4838</v>
      </c>
      <c r="G936" s="651" t="s">
        <v>4529</v>
      </c>
      <c r="H936" s="651" t="s">
        <v>4530</v>
      </c>
      <c r="I936" s="653">
        <v>8115.69</v>
      </c>
      <c r="J936" s="653">
        <v>1</v>
      </c>
      <c r="K936" s="654">
        <v>8115.69</v>
      </c>
    </row>
    <row r="937" spans="1:11" ht="14.4" customHeight="1" x14ac:dyDescent="0.3">
      <c r="A937" s="649" t="s">
        <v>575</v>
      </c>
      <c r="B937" s="650" t="s">
        <v>576</v>
      </c>
      <c r="C937" s="651" t="s">
        <v>593</v>
      </c>
      <c r="D937" s="652" t="s">
        <v>4836</v>
      </c>
      <c r="E937" s="651" t="s">
        <v>4837</v>
      </c>
      <c r="F937" s="652" t="s">
        <v>4838</v>
      </c>
      <c r="G937" s="651" t="s">
        <v>4531</v>
      </c>
      <c r="H937" s="651" t="s">
        <v>4532</v>
      </c>
      <c r="I937" s="653">
        <v>901.73</v>
      </c>
      <c r="J937" s="653">
        <v>1</v>
      </c>
      <c r="K937" s="654">
        <v>901.73</v>
      </c>
    </row>
    <row r="938" spans="1:11" ht="14.4" customHeight="1" x14ac:dyDescent="0.3">
      <c r="A938" s="649" t="s">
        <v>575</v>
      </c>
      <c r="B938" s="650" t="s">
        <v>576</v>
      </c>
      <c r="C938" s="651" t="s">
        <v>593</v>
      </c>
      <c r="D938" s="652" t="s">
        <v>4836</v>
      </c>
      <c r="E938" s="651" t="s">
        <v>4837</v>
      </c>
      <c r="F938" s="652" t="s">
        <v>4838</v>
      </c>
      <c r="G938" s="651" t="s">
        <v>4533</v>
      </c>
      <c r="H938" s="651" t="s">
        <v>4534</v>
      </c>
      <c r="I938" s="653">
        <v>1552.5</v>
      </c>
      <c r="J938" s="653">
        <v>1</v>
      </c>
      <c r="K938" s="654">
        <v>1552.5</v>
      </c>
    </row>
    <row r="939" spans="1:11" ht="14.4" customHeight="1" x14ac:dyDescent="0.3">
      <c r="A939" s="649" t="s">
        <v>575</v>
      </c>
      <c r="B939" s="650" t="s">
        <v>576</v>
      </c>
      <c r="C939" s="651" t="s">
        <v>593</v>
      </c>
      <c r="D939" s="652" t="s">
        <v>4836</v>
      </c>
      <c r="E939" s="651" t="s">
        <v>4837</v>
      </c>
      <c r="F939" s="652" t="s">
        <v>4838</v>
      </c>
      <c r="G939" s="651" t="s">
        <v>4535</v>
      </c>
      <c r="H939" s="651" t="s">
        <v>4536</v>
      </c>
      <c r="I939" s="653">
        <v>1419.3</v>
      </c>
      <c r="J939" s="653">
        <v>3</v>
      </c>
      <c r="K939" s="654">
        <v>4257.8999999999996</v>
      </c>
    </row>
    <row r="940" spans="1:11" ht="14.4" customHeight="1" x14ac:dyDescent="0.3">
      <c r="A940" s="649" t="s">
        <v>575</v>
      </c>
      <c r="B940" s="650" t="s">
        <v>576</v>
      </c>
      <c r="C940" s="651" t="s">
        <v>593</v>
      </c>
      <c r="D940" s="652" t="s">
        <v>4836</v>
      </c>
      <c r="E940" s="651" t="s">
        <v>4837</v>
      </c>
      <c r="F940" s="652" t="s">
        <v>4838</v>
      </c>
      <c r="G940" s="651" t="s">
        <v>4537</v>
      </c>
      <c r="H940" s="651" t="s">
        <v>4538</v>
      </c>
      <c r="I940" s="653">
        <v>4600</v>
      </c>
      <c r="J940" s="653">
        <v>1</v>
      </c>
      <c r="K940" s="654">
        <v>4600</v>
      </c>
    </row>
    <row r="941" spans="1:11" ht="14.4" customHeight="1" x14ac:dyDescent="0.3">
      <c r="A941" s="649" t="s">
        <v>575</v>
      </c>
      <c r="B941" s="650" t="s">
        <v>576</v>
      </c>
      <c r="C941" s="651" t="s">
        <v>593</v>
      </c>
      <c r="D941" s="652" t="s">
        <v>4836</v>
      </c>
      <c r="E941" s="651" t="s">
        <v>4837</v>
      </c>
      <c r="F941" s="652" t="s">
        <v>4838</v>
      </c>
      <c r="G941" s="651" t="s">
        <v>4539</v>
      </c>
      <c r="H941" s="651" t="s">
        <v>4540</v>
      </c>
      <c r="I941" s="653">
        <v>1007.76</v>
      </c>
      <c r="J941" s="653">
        <v>1</v>
      </c>
      <c r="K941" s="654">
        <v>1007.76</v>
      </c>
    </row>
    <row r="942" spans="1:11" ht="14.4" customHeight="1" x14ac:dyDescent="0.3">
      <c r="A942" s="649" t="s">
        <v>575</v>
      </c>
      <c r="B942" s="650" t="s">
        <v>576</v>
      </c>
      <c r="C942" s="651" t="s">
        <v>593</v>
      </c>
      <c r="D942" s="652" t="s">
        <v>4836</v>
      </c>
      <c r="E942" s="651" t="s">
        <v>4837</v>
      </c>
      <c r="F942" s="652" t="s">
        <v>4838</v>
      </c>
      <c r="G942" s="651" t="s">
        <v>4541</v>
      </c>
      <c r="H942" s="651" t="s">
        <v>4542</v>
      </c>
      <c r="I942" s="653">
        <v>2128.39</v>
      </c>
      <c r="J942" s="653">
        <v>2</v>
      </c>
      <c r="K942" s="654">
        <v>4256.78</v>
      </c>
    </row>
    <row r="943" spans="1:11" ht="14.4" customHeight="1" x14ac:dyDescent="0.3">
      <c r="A943" s="649" t="s">
        <v>575</v>
      </c>
      <c r="B943" s="650" t="s">
        <v>576</v>
      </c>
      <c r="C943" s="651" t="s">
        <v>593</v>
      </c>
      <c r="D943" s="652" t="s">
        <v>4836</v>
      </c>
      <c r="E943" s="651" t="s">
        <v>4837</v>
      </c>
      <c r="F943" s="652" t="s">
        <v>4838</v>
      </c>
      <c r="G943" s="651" t="s">
        <v>4543</v>
      </c>
      <c r="H943" s="651" t="s">
        <v>4544</v>
      </c>
      <c r="I943" s="653">
        <v>344.29</v>
      </c>
      <c r="J943" s="653">
        <v>1</v>
      </c>
      <c r="K943" s="654">
        <v>344.29</v>
      </c>
    </row>
    <row r="944" spans="1:11" ht="14.4" customHeight="1" x14ac:dyDescent="0.3">
      <c r="A944" s="649" t="s">
        <v>575</v>
      </c>
      <c r="B944" s="650" t="s">
        <v>576</v>
      </c>
      <c r="C944" s="651" t="s">
        <v>593</v>
      </c>
      <c r="D944" s="652" t="s">
        <v>4836</v>
      </c>
      <c r="E944" s="651" t="s">
        <v>4837</v>
      </c>
      <c r="F944" s="652" t="s">
        <v>4838</v>
      </c>
      <c r="G944" s="651" t="s">
        <v>4545</v>
      </c>
      <c r="H944" s="651" t="s">
        <v>4546</v>
      </c>
      <c r="I944" s="653">
        <v>1029.42</v>
      </c>
      <c r="J944" s="653">
        <v>1</v>
      </c>
      <c r="K944" s="654">
        <v>1029.42</v>
      </c>
    </row>
    <row r="945" spans="1:11" ht="14.4" customHeight="1" x14ac:dyDescent="0.3">
      <c r="A945" s="649" t="s">
        <v>575</v>
      </c>
      <c r="B945" s="650" t="s">
        <v>576</v>
      </c>
      <c r="C945" s="651" t="s">
        <v>593</v>
      </c>
      <c r="D945" s="652" t="s">
        <v>4836</v>
      </c>
      <c r="E945" s="651" t="s">
        <v>4837</v>
      </c>
      <c r="F945" s="652" t="s">
        <v>4838</v>
      </c>
      <c r="G945" s="651" t="s">
        <v>4547</v>
      </c>
      <c r="H945" s="651" t="s">
        <v>4548</v>
      </c>
      <c r="I945" s="653">
        <v>1419.3</v>
      </c>
      <c r="J945" s="653">
        <v>3</v>
      </c>
      <c r="K945" s="654">
        <v>4257.8999999999996</v>
      </c>
    </row>
    <row r="946" spans="1:11" ht="14.4" customHeight="1" x14ac:dyDescent="0.3">
      <c r="A946" s="649" t="s">
        <v>575</v>
      </c>
      <c r="B946" s="650" t="s">
        <v>576</v>
      </c>
      <c r="C946" s="651" t="s">
        <v>593</v>
      </c>
      <c r="D946" s="652" t="s">
        <v>4836</v>
      </c>
      <c r="E946" s="651" t="s">
        <v>4837</v>
      </c>
      <c r="F946" s="652" t="s">
        <v>4838</v>
      </c>
      <c r="G946" s="651" t="s">
        <v>4549</v>
      </c>
      <c r="H946" s="651" t="s">
        <v>4550</v>
      </c>
      <c r="I946" s="653">
        <v>11571</v>
      </c>
      <c r="J946" s="653">
        <v>1</v>
      </c>
      <c r="K946" s="654">
        <v>11571</v>
      </c>
    </row>
    <row r="947" spans="1:11" ht="14.4" customHeight="1" x14ac:dyDescent="0.3">
      <c r="A947" s="649" t="s">
        <v>575</v>
      </c>
      <c r="B947" s="650" t="s">
        <v>576</v>
      </c>
      <c r="C947" s="651" t="s">
        <v>593</v>
      </c>
      <c r="D947" s="652" t="s">
        <v>4836</v>
      </c>
      <c r="E947" s="651" t="s">
        <v>4837</v>
      </c>
      <c r="F947" s="652" t="s">
        <v>4838</v>
      </c>
      <c r="G947" s="651" t="s">
        <v>4551</v>
      </c>
      <c r="H947" s="651" t="s">
        <v>4552</v>
      </c>
      <c r="I947" s="653">
        <v>1435.26</v>
      </c>
      <c r="J947" s="653">
        <v>2</v>
      </c>
      <c r="K947" s="654">
        <v>2870.52</v>
      </c>
    </row>
    <row r="948" spans="1:11" ht="14.4" customHeight="1" x14ac:dyDescent="0.3">
      <c r="A948" s="649" t="s">
        <v>575</v>
      </c>
      <c r="B948" s="650" t="s">
        <v>576</v>
      </c>
      <c r="C948" s="651" t="s">
        <v>593</v>
      </c>
      <c r="D948" s="652" t="s">
        <v>4836</v>
      </c>
      <c r="E948" s="651" t="s">
        <v>4837</v>
      </c>
      <c r="F948" s="652" t="s">
        <v>4838</v>
      </c>
      <c r="G948" s="651" t="s">
        <v>4553</v>
      </c>
      <c r="H948" s="651" t="s">
        <v>4554</v>
      </c>
      <c r="I948" s="653">
        <v>9154</v>
      </c>
      <c r="J948" s="653">
        <v>2</v>
      </c>
      <c r="K948" s="654">
        <v>18308</v>
      </c>
    </row>
    <row r="949" spans="1:11" ht="14.4" customHeight="1" x14ac:dyDescent="0.3">
      <c r="A949" s="649" t="s">
        <v>575</v>
      </c>
      <c r="B949" s="650" t="s">
        <v>576</v>
      </c>
      <c r="C949" s="651" t="s">
        <v>593</v>
      </c>
      <c r="D949" s="652" t="s">
        <v>4836</v>
      </c>
      <c r="E949" s="651" t="s">
        <v>4837</v>
      </c>
      <c r="F949" s="652" t="s">
        <v>4838</v>
      </c>
      <c r="G949" s="651" t="s">
        <v>4555</v>
      </c>
      <c r="H949" s="651" t="s">
        <v>4556</v>
      </c>
      <c r="I949" s="653">
        <v>680.7</v>
      </c>
      <c r="J949" s="653">
        <v>1</v>
      </c>
      <c r="K949" s="654">
        <v>680.7</v>
      </c>
    </row>
    <row r="950" spans="1:11" ht="14.4" customHeight="1" x14ac:dyDescent="0.3">
      <c r="A950" s="649" t="s">
        <v>575</v>
      </c>
      <c r="B950" s="650" t="s">
        <v>576</v>
      </c>
      <c r="C950" s="651" t="s">
        <v>593</v>
      </c>
      <c r="D950" s="652" t="s">
        <v>4836</v>
      </c>
      <c r="E950" s="651" t="s">
        <v>4837</v>
      </c>
      <c r="F950" s="652" t="s">
        <v>4838</v>
      </c>
      <c r="G950" s="651" t="s">
        <v>4557</v>
      </c>
      <c r="H950" s="651" t="s">
        <v>4558</v>
      </c>
      <c r="I950" s="653">
        <v>466.26</v>
      </c>
      <c r="J950" s="653">
        <v>1</v>
      </c>
      <c r="K950" s="654">
        <v>466.26</v>
      </c>
    </row>
    <row r="951" spans="1:11" ht="14.4" customHeight="1" x14ac:dyDescent="0.3">
      <c r="A951" s="649" t="s">
        <v>575</v>
      </c>
      <c r="B951" s="650" t="s">
        <v>576</v>
      </c>
      <c r="C951" s="651" t="s">
        <v>593</v>
      </c>
      <c r="D951" s="652" t="s">
        <v>4836</v>
      </c>
      <c r="E951" s="651" t="s">
        <v>4837</v>
      </c>
      <c r="F951" s="652" t="s">
        <v>4838</v>
      </c>
      <c r="G951" s="651" t="s">
        <v>4559</v>
      </c>
      <c r="H951" s="651" t="s">
        <v>4560</v>
      </c>
      <c r="I951" s="653">
        <v>1549.63</v>
      </c>
      <c r="J951" s="653">
        <v>1</v>
      </c>
      <c r="K951" s="654">
        <v>1549.63</v>
      </c>
    </row>
    <row r="952" spans="1:11" ht="14.4" customHeight="1" x14ac:dyDescent="0.3">
      <c r="A952" s="649" t="s">
        <v>575</v>
      </c>
      <c r="B952" s="650" t="s">
        <v>576</v>
      </c>
      <c r="C952" s="651" t="s">
        <v>593</v>
      </c>
      <c r="D952" s="652" t="s">
        <v>4836</v>
      </c>
      <c r="E952" s="651" t="s">
        <v>4837</v>
      </c>
      <c r="F952" s="652" t="s">
        <v>4838</v>
      </c>
      <c r="G952" s="651" t="s">
        <v>4561</v>
      </c>
      <c r="H952" s="651" t="s">
        <v>4562</v>
      </c>
      <c r="I952" s="653">
        <v>9139.3799999999992</v>
      </c>
      <c r="J952" s="653">
        <v>1</v>
      </c>
      <c r="K952" s="654">
        <v>9139.3799999999992</v>
      </c>
    </row>
    <row r="953" spans="1:11" ht="14.4" customHeight="1" x14ac:dyDescent="0.3">
      <c r="A953" s="649" t="s">
        <v>575</v>
      </c>
      <c r="B953" s="650" t="s">
        <v>576</v>
      </c>
      <c r="C953" s="651" t="s">
        <v>593</v>
      </c>
      <c r="D953" s="652" t="s">
        <v>4836</v>
      </c>
      <c r="E953" s="651" t="s">
        <v>4837</v>
      </c>
      <c r="F953" s="652" t="s">
        <v>4838</v>
      </c>
      <c r="G953" s="651" t="s">
        <v>4563</v>
      </c>
      <c r="H953" s="651" t="s">
        <v>4564</v>
      </c>
      <c r="I953" s="653">
        <v>901.74</v>
      </c>
      <c r="J953" s="653">
        <v>1</v>
      </c>
      <c r="K953" s="654">
        <v>901.74</v>
      </c>
    </row>
    <row r="954" spans="1:11" ht="14.4" customHeight="1" x14ac:dyDescent="0.3">
      <c r="A954" s="649" t="s">
        <v>575</v>
      </c>
      <c r="B954" s="650" t="s">
        <v>576</v>
      </c>
      <c r="C954" s="651" t="s">
        <v>593</v>
      </c>
      <c r="D954" s="652" t="s">
        <v>4836</v>
      </c>
      <c r="E954" s="651" t="s">
        <v>4837</v>
      </c>
      <c r="F954" s="652" t="s">
        <v>4838</v>
      </c>
      <c r="G954" s="651" t="s">
        <v>4565</v>
      </c>
      <c r="H954" s="651" t="s">
        <v>4566</v>
      </c>
      <c r="I954" s="653">
        <v>3859.2</v>
      </c>
      <c r="J954" s="653">
        <v>2</v>
      </c>
      <c r="K954" s="654">
        <v>7718.4</v>
      </c>
    </row>
    <row r="955" spans="1:11" ht="14.4" customHeight="1" x14ac:dyDescent="0.3">
      <c r="A955" s="649" t="s">
        <v>575</v>
      </c>
      <c r="B955" s="650" t="s">
        <v>576</v>
      </c>
      <c r="C955" s="651" t="s">
        <v>593</v>
      </c>
      <c r="D955" s="652" t="s">
        <v>4836</v>
      </c>
      <c r="E955" s="651" t="s">
        <v>4837</v>
      </c>
      <c r="F955" s="652" t="s">
        <v>4838</v>
      </c>
      <c r="G955" s="651" t="s">
        <v>4567</v>
      </c>
      <c r="H955" s="651" t="s">
        <v>4568</v>
      </c>
      <c r="I955" s="653">
        <v>722.76</v>
      </c>
      <c r="J955" s="653">
        <v>1</v>
      </c>
      <c r="K955" s="654">
        <v>722.76</v>
      </c>
    </row>
    <row r="956" spans="1:11" ht="14.4" customHeight="1" x14ac:dyDescent="0.3">
      <c r="A956" s="649" t="s">
        <v>575</v>
      </c>
      <c r="B956" s="650" t="s">
        <v>576</v>
      </c>
      <c r="C956" s="651" t="s">
        <v>593</v>
      </c>
      <c r="D956" s="652" t="s">
        <v>4836</v>
      </c>
      <c r="E956" s="651" t="s">
        <v>4837</v>
      </c>
      <c r="F956" s="652" t="s">
        <v>4838</v>
      </c>
      <c r="G956" s="651" t="s">
        <v>4569</v>
      </c>
      <c r="H956" s="651" t="s">
        <v>4570</v>
      </c>
      <c r="I956" s="653">
        <v>2162</v>
      </c>
      <c r="J956" s="653">
        <v>3</v>
      </c>
      <c r="K956" s="654">
        <v>6486</v>
      </c>
    </row>
    <row r="957" spans="1:11" ht="14.4" customHeight="1" x14ac:dyDescent="0.3">
      <c r="A957" s="649" t="s">
        <v>575</v>
      </c>
      <c r="B957" s="650" t="s">
        <v>576</v>
      </c>
      <c r="C957" s="651" t="s">
        <v>593</v>
      </c>
      <c r="D957" s="652" t="s">
        <v>4836</v>
      </c>
      <c r="E957" s="651" t="s">
        <v>4837</v>
      </c>
      <c r="F957" s="652" t="s">
        <v>4838</v>
      </c>
      <c r="G957" s="651" t="s">
        <v>4571</v>
      </c>
      <c r="H957" s="651" t="s">
        <v>4572</v>
      </c>
      <c r="I957" s="653">
        <v>943</v>
      </c>
      <c r="J957" s="653">
        <v>1</v>
      </c>
      <c r="K957" s="654">
        <v>943</v>
      </c>
    </row>
    <row r="958" spans="1:11" ht="14.4" customHeight="1" x14ac:dyDescent="0.3">
      <c r="A958" s="649" t="s">
        <v>575</v>
      </c>
      <c r="B958" s="650" t="s">
        <v>576</v>
      </c>
      <c r="C958" s="651" t="s">
        <v>593</v>
      </c>
      <c r="D958" s="652" t="s">
        <v>4836</v>
      </c>
      <c r="E958" s="651" t="s">
        <v>4837</v>
      </c>
      <c r="F958" s="652" t="s">
        <v>4838</v>
      </c>
      <c r="G958" s="651" t="s">
        <v>4573</v>
      </c>
      <c r="H958" s="651" t="s">
        <v>4574</v>
      </c>
      <c r="I958" s="653">
        <v>901.755</v>
      </c>
      <c r="J958" s="653">
        <v>2</v>
      </c>
      <c r="K958" s="654">
        <v>1803.51</v>
      </c>
    </row>
    <row r="959" spans="1:11" ht="14.4" customHeight="1" x14ac:dyDescent="0.3">
      <c r="A959" s="649" t="s">
        <v>575</v>
      </c>
      <c r="B959" s="650" t="s">
        <v>576</v>
      </c>
      <c r="C959" s="651" t="s">
        <v>593</v>
      </c>
      <c r="D959" s="652" t="s">
        <v>4836</v>
      </c>
      <c r="E959" s="651" t="s">
        <v>4837</v>
      </c>
      <c r="F959" s="652" t="s">
        <v>4838</v>
      </c>
      <c r="G959" s="651" t="s">
        <v>4575</v>
      </c>
      <c r="H959" s="651" t="s">
        <v>4576</v>
      </c>
      <c r="I959" s="653">
        <v>901.74</v>
      </c>
      <c r="J959" s="653">
        <v>1</v>
      </c>
      <c r="K959" s="654">
        <v>901.74</v>
      </c>
    </row>
    <row r="960" spans="1:11" ht="14.4" customHeight="1" x14ac:dyDescent="0.3">
      <c r="A960" s="649" t="s">
        <v>575</v>
      </c>
      <c r="B960" s="650" t="s">
        <v>576</v>
      </c>
      <c r="C960" s="651" t="s">
        <v>593</v>
      </c>
      <c r="D960" s="652" t="s">
        <v>4836</v>
      </c>
      <c r="E960" s="651" t="s">
        <v>4837</v>
      </c>
      <c r="F960" s="652" t="s">
        <v>4838</v>
      </c>
      <c r="G960" s="651" t="s">
        <v>4577</v>
      </c>
      <c r="H960" s="651" t="s">
        <v>4578</v>
      </c>
      <c r="I960" s="653">
        <v>466.26</v>
      </c>
      <c r="J960" s="653">
        <v>1</v>
      </c>
      <c r="K960" s="654">
        <v>466.26</v>
      </c>
    </row>
    <row r="961" spans="1:11" ht="14.4" customHeight="1" x14ac:dyDescent="0.3">
      <c r="A961" s="649" t="s">
        <v>575</v>
      </c>
      <c r="B961" s="650" t="s">
        <v>576</v>
      </c>
      <c r="C961" s="651" t="s">
        <v>593</v>
      </c>
      <c r="D961" s="652" t="s">
        <v>4836</v>
      </c>
      <c r="E961" s="651" t="s">
        <v>4837</v>
      </c>
      <c r="F961" s="652" t="s">
        <v>4838</v>
      </c>
      <c r="G961" s="651" t="s">
        <v>4579</v>
      </c>
      <c r="H961" s="651" t="s">
        <v>4580</v>
      </c>
      <c r="I961" s="653">
        <v>2707</v>
      </c>
      <c r="J961" s="653">
        <v>2</v>
      </c>
      <c r="K961" s="654">
        <v>5414</v>
      </c>
    </row>
    <row r="962" spans="1:11" ht="14.4" customHeight="1" x14ac:dyDescent="0.3">
      <c r="A962" s="649" t="s">
        <v>575</v>
      </c>
      <c r="B962" s="650" t="s">
        <v>576</v>
      </c>
      <c r="C962" s="651" t="s">
        <v>593</v>
      </c>
      <c r="D962" s="652" t="s">
        <v>4836</v>
      </c>
      <c r="E962" s="651" t="s">
        <v>4837</v>
      </c>
      <c r="F962" s="652" t="s">
        <v>4838</v>
      </c>
      <c r="G962" s="651" t="s">
        <v>4581</v>
      </c>
      <c r="H962" s="651" t="s">
        <v>4582</v>
      </c>
      <c r="I962" s="653">
        <v>7908</v>
      </c>
      <c r="J962" s="653">
        <v>1</v>
      </c>
      <c r="K962" s="654">
        <v>7908</v>
      </c>
    </row>
    <row r="963" spans="1:11" ht="14.4" customHeight="1" x14ac:dyDescent="0.3">
      <c r="A963" s="649" t="s">
        <v>575</v>
      </c>
      <c r="B963" s="650" t="s">
        <v>576</v>
      </c>
      <c r="C963" s="651" t="s">
        <v>593</v>
      </c>
      <c r="D963" s="652" t="s">
        <v>4836</v>
      </c>
      <c r="E963" s="651" t="s">
        <v>4837</v>
      </c>
      <c r="F963" s="652" t="s">
        <v>4838</v>
      </c>
      <c r="G963" s="651" t="s">
        <v>4583</v>
      </c>
      <c r="H963" s="651" t="s">
        <v>4584</v>
      </c>
      <c r="I963" s="653">
        <v>4039.01</v>
      </c>
      <c r="J963" s="653">
        <v>1</v>
      </c>
      <c r="K963" s="654">
        <v>4039.01</v>
      </c>
    </row>
    <row r="964" spans="1:11" ht="14.4" customHeight="1" x14ac:dyDescent="0.3">
      <c r="A964" s="649" t="s">
        <v>575</v>
      </c>
      <c r="B964" s="650" t="s">
        <v>576</v>
      </c>
      <c r="C964" s="651" t="s">
        <v>593</v>
      </c>
      <c r="D964" s="652" t="s">
        <v>4836</v>
      </c>
      <c r="E964" s="651" t="s">
        <v>4837</v>
      </c>
      <c r="F964" s="652" t="s">
        <v>4838</v>
      </c>
      <c r="G964" s="651" t="s">
        <v>4585</v>
      </c>
      <c r="H964" s="651" t="s">
        <v>4586</v>
      </c>
      <c r="I964" s="653">
        <v>527.85</v>
      </c>
      <c r="J964" s="653">
        <v>1</v>
      </c>
      <c r="K964" s="654">
        <v>527.85</v>
      </c>
    </row>
    <row r="965" spans="1:11" ht="14.4" customHeight="1" x14ac:dyDescent="0.3">
      <c r="A965" s="649" t="s">
        <v>575</v>
      </c>
      <c r="B965" s="650" t="s">
        <v>576</v>
      </c>
      <c r="C965" s="651" t="s">
        <v>593</v>
      </c>
      <c r="D965" s="652" t="s">
        <v>4836</v>
      </c>
      <c r="E965" s="651" t="s">
        <v>4837</v>
      </c>
      <c r="F965" s="652" t="s">
        <v>4838</v>
      </c>
      <c r="G965" s="651" t="s">
        <v>4587</v>
      </c>
      <c r="H965" s="651" t="s">
        <v>4588</v>
      </c>
      <c r="I965" s="653">
        <v>1029.42</v>
      </c>
      <c r="J965" s="653">
        <v>1</v>
      </c>
      <c r="K965" s="654">
        <v>1029.42</v>
      </c>
    </row>
    <row r="966" spans="1:11" ht="14.4" customHeight="1" x14ac:dyDescent="0.3">
      <c r="A966" s="649" t="s">
        <v>575</v>
      </c>
      <c r="B966" s="650" t="s">
        <v>576</v>
      </c>
      <c r="C966" s="651" t="s">
        <v>593</v>
      </c>
      <c r="D966" s="652" t="s">
        <v>4836</v>
      </c>
      <c r="E966" s="651" t="s">
        <v>4837</v>
      </c>
      <c r="F966" s="652" t="s">
        <v>4838</v>
      </c>
      <c r="G966" s="651" t="s">
        <v>4589</v>
      </c>
      <c r="H966" s="651" t="s">
        <v>4590</v>
      </c>
      <c r="I966" s="653">
        <v>19678.79</v>
      </c>
      <c r="J966" s="653">
        <v>1</v>
      </c>
      <c r="K966" s="654">
        <v>19678.79</v>
      </c>
    </row>
    <row r="967" spans="1:11" ht="14.4" customHeight="1" x14ac:dyDescent="0.3">
      <c r="A967" s="649" t="s">
        <v>575</v>
      </c>
      <c r="B967" s="650" t="s">
        <v>576</v>
      </c>
      <c r="C967" s="651" t="s">
        <v>593</v>
      </c>
      <c r="D967" s="652" t="s">
        <v>4836</v>
      </c>
      <c r="E967" s="651" t="s">
        <v>4837</v>
      </c>
      <c r="F967" s="652" t="s">
        <v>4838</v>
      </c>
      <c r="G967" s="651" t="s">
        <v>4591</v>
      </c>
      <c r="H967" s="651" t="s">
        <v>4592</v>
      </c>
      <c r="I967" s="653">
        <v>17478.849999999999</v>
      </c>
      <c r="J967" s="653">
        <v>1</v>
      </c>
      <c r="K967" s="654">
        <v>17478.849999999999</v>
      </c>
    </row>
    <row r="968" spans="1:11" ht="14.4" customHeight="1" x14ac:dyDescent="0.3">
      <c r="A968" s="649" t="s">
        <v>575</v>
      </c>
      <c r="B968" s="650" t="s">
        <v>576</v>
      </c>
      <c r="C968" s="651" t="s">
        <v>593</v>
      </c>
      <c r="D968" s="652" t="s">
        <v>4836</v>
      </c>
      <c r="E968" s="651" t="s">
        <v>4837</v>
      </c>
      <c r="F968" s="652" t="s">
        <v>4838</v>
      </c>
      <c r="G968" s="651" t="s">
        <v>4593</v>
      </c>
      <c r="H968" s="651" t="s">
        <v>4594</v>
      </c>
      <c r="I968" s="653">
        <v>9504.1749999999993</v>
      </c>
      <c r="J968" s="653">
        <v>2</v>
      </c>
      <c r="K968" s="654">
        <v>19008.349999999999</v>
      </c>
    </row>
    <row r="969" spans="1:11" ht="14.4" customHeight="1" x14ac:dyDescent="0.3">
      <c r="A969" s="649" t="s">
        <v>575</v>
      </c>
      <c r="B969" s="650" t="s">
        <v>576</v>
      </c>
      <c r="C969" s="651" t="s">
        <v>593</v>
      </c>
      <c r="D969" s="652" t="s">
        <v>4836</v>
      </c>
      <c r="E969" s="651" t="s">
        <v>4837</v>
      </c>
      <c r="F969" s="652" t="s">
        <v>4838</v>
      </c>
      <c r="G969" s="651" t="s">
        <v>4595</v>
      </c>
      <c r="H969" s="651" t="s">
        <v>4596</v>
      </c>
      <c r="I969" s="653">
        <v>851.58</v>
      </c>
      <c r="J969" s="653">
        <v>2</v>
      </c>
      <c r="K969" s="654">
        <v>1703.15</v>
      </c>
    </row>
    <row r="970" spans="1:11" ht="14.4" customHeight="1" x14ac:dyDescent="0.3">
      <c r="A970" s="649" t="s">
        <v>575</v>
      </c>
      <c r="B970" s="650" t="s">
        <v>576</v>
      </c>
      <c r="C970" s="651" t="s">
        <v>593</v>
      </c>
      <c r="D970" s="652" t="s">
        <v>4836</v>
      </c>
      <c r="E970" s="651" t="s">
        <v>4837</v>
      </c>
      <c r="F970" s="652" t="s">
        <v>4838</v>
      </c>
      <c r="G970" s="651" t="s">
        <v>4597</v>
      </c>
      <c r="H970" s="651" t="s">
        <v>4598</v>
      </c>
      <c r="I970" s="653">
        <v>473.1</v>
      </c>
      <c r="J970" s="653">
        <v>1</v>
      </c>
      <c r="K970" s="654">
        <v>473.1</v>
      </c>
    </row>
    <row r="971" spans="1:11" ht="14.4" customHeight="1" x14ac:dyDescent="0.3">
      <c r="A971" s="649" t="s">
        <v>575</v>
      </c>
      <c r="B971" s="650" t="s">
        <v>576</v>
      </c>
      <c r="C971" s="651" t="s">
        <v>593</v>
      </c>
      <c r="D971" s="652" t="s">
        <v>4836</v>
      </c>
      <c r="E971" s="651" t="s">
        <v>4837</v>
      </c>
      <c r="F971" s="652" t="s">
        <v>4838</v>
      </c>
      <c r="G971" s="651" t="s">
        <v>4599</v>
      </c>
      <c r="H971" s="651" t="s">
        <v>4600</v>
      </c>
      <c r="I971" s="653">
        <v>344.28</v>
      </c>
      <c r="J971" s="653">
        <v>1</v>
      </c>
      <c r="K971" s="654">
        <v>344.28</v>
      </c>
    </row>
    <row r="972" spans="1:11" ht="14.4" customHeight="1" x14ac:dyDescent="0.3">
      <c r="A972" s="649" t="s">
        <v>575</v>
      </c>
      <c r="B972" s="650" t="s">
        <v>576</v>
      </c>
      <c r="C972" s="651" t="s">
        <v>593</v>
      </c>
      <c r="D972" s="652" t="s">
        <v>4836</v>
      </c>
      <c r="E972" s="651" t="s">
        <v>4837</v>
      </c>
      <c r="F972" s="652" t="s">
        <v>4838</v>
      </c>
      <c r="G972" s="651" t="s">
        <v>4601</v>
      </c>
      <c r="H972" s="651" t="s">
        <v>4602</v>
      </c>
      <c r="I972" s="653">
        <v>1347.48</v>
      </c>
      <c r="J972" s="653">
        <v>1</v>
      </c>
      <c r="K972" s="654">
        <v>1347.48</v>
      </c>
    </row>
    <row r="973" spans="1:11" ht="14.4" customHeight="1" x14ac:dyDescent="0.3">
      <c r="A973" s="649" t="s">
        <v>575</v>
      </c>
      <c r="B973" s="650" t="s">
        <v>576</v>
      </c>
      <c r="C973" s="651" t="s">
        <v>593</v>
      </c>
      <c r="D973" s="652" t="s">
        <v>4836</v>
      </c>
      <c r="E973" s="651" t="s">
        <v>4837</v>
      </c>
      <c r="F973" s="652" t="s">
        <v>4838</v>
      </c>
      <c r="G973" s="651" t="s">
        <v>4603</v>
      </c>
      <c r="H973" s="651" t="s">
        <v>4604</v>
      </c>
      <c r="I973" s="653">
        <v>229.16</v>
      </c>
      <c r="J973" s="653">
        <v>1</v>
      </c>
      <c r="K973" s="654">
        <v>229.16</v>
      </c>
    </row>
    <row r="974" spans="1:11" ht="14.4" customHeight="1" x14ac:dyDescent="0.3">
      <c r="A974" s="649" t="s">
        <v>575</v>
      </c>
      <c r="B974" s="650" t="s">
        <v>576</v>
      </c>
      <c r="C974" s="651" t="s">
        <v>593</v>
      </c>
      <c r="D974" s="652" t="s">
        <v>4836</v>
      </c>
      <c r="E974" s="651" t="s">
        <v>4837</v>
      </c>
      <c r="F974" s="652" t="s">
        <v>4838</v>
      </c>
      <c r="G974" s="651" t="s">
        <v>4605</v>
      </c>
      <c r="H974" s="651" t="s">
        <v>4606</v>
      </c>
      <c r="I974" s="653">
        <v>584.31999999999994</v>
      </c>
      <c r="J974" s="653">
        <v>3</v>
      </c>
      <c r="K974" s="654">
        <v>1750.65</v>
      </c>
    </row>
    <row r="975" spans="1:11" ht="14.4" customHeight="1" x14ac:dyDescent="0.3">
      <c r="A975" s="649" t="s">
        <v>575</v>
      </c>
      <c r="B975" s="650" t="s">
        <v>576</v>
      </c>
      <c r="C975" s="651" t="s">
        <v>593</v>
      </c>
      <c r="D975" s="652" t="s">
        <v>4836</v>
      </c>
      <c r="E975" s="651" t="s">
        <v>4837</v>
      </c>
      <c r="F975" s="652" t="s">
        <v>4838</v>
      </c>
      <c r="G975" s="651" t="s">
        <v>4607</v>
      </c>
      <c r="H975" s="651" t="s">
        <v>4608</v>
      </c>
      <c r="I975" s="653">
        <v>606.48</v>
      </c>
      <c r="J975" s="653">
        <v>1</v>
      </c>
      <c r="K975" s="654">
        <v>606.48</v>
      </c>
    </row>
    <row r="976" spans="1:11" ht="14.4" customHeight="1" x14ac:dyDescent="0.3">
      <c r="A976" s="649" t="s">
        <v>575</v>
      </c>
      <c r="B976" s="650" t="s">
        <v>576</v>
      </c>
      <c r="C976" s="651" t="s">
        <v>593</v>
      </c>
      <c r="D976" s="652" t="s">
        <v>4836</v>
      </c>
      <c r="E976" s="651" t="s">
        <v>4837</v>
      </c>
      <c r="F976" s="652" t="s">
        <v>4838</v>
      </c>
      <c r="G976" s="651" t="s">
        <v>4609</v>
      </c>
      <c r="H976" s="651" t="s">
        <v>4610</v>
      </c>
      <c r="I976" s="653">
        <v>606.48</v>
      </c>
      <c r="J976" s="653">
        <v>1</v>
      </c>
      <c r="K976" s="654">
        <v>606.48</v>
      </c>
    </row>
    <row r="977" spans="1:11" ht="14.4" customHeight="1" x14ac:dyDescent="0.3">
      <c r="A977" s="649" t="s">
        <v>575</v>
      </c>
      <c r="B977" s="650" t="s">
        <v>576</v>
      </c>
      <c r="C977" s="651" t="s">
        <v>593</v>
      </c>
      <c r="D977" s="652" t="s">
        <v>4836</v>
      </c>
      <c r="E977" s="651" t="s">
        <v>4837</v>
      </c>
      <c r="F977" s="652" t="s">
        <v>4838</v>
      </c>
      <c r="G977" s="651" t="s">
        <v>4611</v>
      </c>
      <c r="H977" s="651" t="s">
        <v>4612</v>
      </c>
      <c r="I977" s="653">
        <v>625</v>
      </c>
      <c r="J977" s="653">
        <v>1</v>
      </c>
      <c r="K977" s="654">
        <v>625</v>
      </c>
    </row>
    <row r="978" spans="1:11" ht="14.4" customHeight="1" x14ac:dyDescent="0.3">
      <c r="A978" s="649" t="s">
        <v>575</v>
      </c>
      <c r="B978" s="650" t="s">
        <v>576</v>
      </c>
      <c r="C978" s="651" t="s">
        <v>593</v>
      </c>
      <c r="D978" s="652" t="s">
        <v>4836</v>
      </c>
      <c r="E978" s="651" t="s">
        <v>4837</v>
      </c>
      <c r="F978" s="652" t="s">
        <v>4838</v>
      </c>
      <c r="G978" s="651" t="s">
        <v>4613</v>
      </c>
      <c r="H978" s="651" t="s">
        <v>4614</v>
      </c>
      <c r="I978" s="653">
        <v>1419.3</v>
      </c>
      <c r="J978" s="653">
        <v>1</v>
      </c>
      <c r="K978" s="654">
        <v>1419.3</v>
      </c>
    </row>
    <row r="979" spans="1:11" ht="14.4" customHeight="1" x14ac:dyDescent="0.3">
      <c r="A979" s="649" t="s">
        <v>575</v>
      </c>
      <c r="B979" s="650" t="s">
        <v>576</v>
      </c>
      <c r="C979" s="651" t="s">
        <v>593</v>
      </c>
      <c r="D979" s="652" t="s">
        <v>4836</v>
      </c>
      <c r="E979" s="651" t="s">
        <v>4837</v>
      </c>
      <c r="F979" s="652" t="s">
        <v>4838</v>
      </c>
      <c r="G979" s="651" t="s">
        <v>4615</v>
      </c>
      <c r="H979" s="651" t="s">
        <v>4616</v>
      </c>
      <c r="I979" s="653">
        <v>1034.2</v>
      </c>
      <c r="J979" s="653">
        <v>1</v>
      </c>
      <c r="K979" s="654">
        <v>1034.2</v>
      </c>
    </row>
    <row r="980" spans="1:11" ht="14.4" customHeight="1" x14ac:dyDescent="0.3">
      <c r="A980" s="649" t="s">
        <v>575</v>
      </c>
      <c r="B980" s="650" t="s">
        <v>576</v>
      </c>
      <c r="C980" s="651" t="s">
        <v>593</v>
      </c>
      <c r="D980" s="652" t="s">
        <v>4836</v>
      </c>
      <c r="E980" s="651" t="s">
        <v>4837</v>
      </c>
      <c r="F980" s="652" t="s">
        <v>4838</v>
      </c>
      <c r="G980" s="651" t="s">
        <v>4617</v>
      </c>
      <c r="H980" s="651" t="s">
        <v>4618</v>
      </c>
      <c r="I980" s="653">
        <v>680.69</v>
      </c>
      <c r="J980" s="653">
        <v>1</v>
      </c>
      <c r="K980" s="654">
        <v>680.69</v>
      </c>
    </row>
    <row r="981" spans="1:11" ht="14.4" customHeight="1" x14ac:dyDescent="0.3">
      <c r="A981" s="649" t="s">
        <v>575</v>
      </c>
      <c r="B981" s="650" t="s">
        <v>576</v>
      </c>
      <c r="C981" s="651" t="s">
        <v>593</v>
      </c>
      <c r="D981" s="652" t="s">
        <v>4836</v>
      </c>
      <c r="E981" s="651" t="s">
        <v>4837</v>
      </c>
      <c r="F981" s="652" t="s">
        <v>4838</v>
      </c>
      <c r="G981" s="651" t="s">
        <v>4619</v>
      </c>
      <c r="H981" s="651" t="s">
        <v>4620</v>
      </c>
      <c r="I981" s="653">
        <v>629.98</v>
      </c>
      <c r="J981" s="653">
        <v>1</v>
      </c>
      <c r="K981" s="654">
        <v>629.98</v>
      </c>
    </row>
    <row r="982" spans="1:11" ht="14.4" customHeight="1" x14ac:dyDescent="0.3">
      <c r="A982" s="649" t="s">
        <v>575</v>
      </c>
      <c r="B982" s="650" t="s">
        <v>576</v>
      </c>
      <c r="C982" s="651" t="s">
        <v>593</v>
      </c>
      <c r="D982" s="652" t="s">
        <v>4836</v>
      </c>
      <c r="E982" s="651" t="s">
        <v>4837</v>
      </c>
      <c r="F982" s="652" t="s">
        <v>4838</v>
      </c>
      <c r="G982" s="651" t="s">
        <v>4621</v>
      </c>
      <c r="H982" s="651" t="s">
        <v>4622</v>
      </c>
      <c r="I982" s="653">
        <v>6900.43</v>
      </c>
      <c r="J982" s="653">
        <v>1</v>
      </c>
      <c r="K982" s="654">
        <v>6900.43</v>
      </c>
    </row>
    <row r="983" spans="1:11" ht="14.4" customHeight="1" x14ac:dyDescent="0.3">
      <c r="A983" s="649" t="s">
        <v>575</v>
      </c>
      <c r="B983" s="650" t="s">
        <v>576</v>
      </c>
      <c r="C983" s="651" t="s">
        <v>593</v>
      </c>
      <c r="D983" s="652" t="s">
        <v>4836</v>
      </c>
      <c r="E983" s="651" t="s">
        <v>4837</v>
      </c>
      <c r="F983" s="652" t="s">
        <v>4838</v>
      </c>
      <c r="G983" s="651" t="s">
        <v>4623</v>
      </c>
      <c r="H983" s="651" t="s">
        <v>4624</v>
      </c>
      <c r="I983" s="653">
        <v>606.48</v>
      </c>
      <c r="J983" s="653">
        <v>1</v>
      </c>
      <c r="K983" s="654">
        <v>606.48</v>
      </c>
    </row>
    <row r="984" spans="1:11" ht="14.4" customHeight="1" x14ac:dyDescent="0.3">
      <c r="A984" s="649" t="s">
        <v>575</v>
      </c>
      <c r="B984" s="650" t="s">
        <v>576</v>
      </c>
      <c r="C984" s="651" t="s">
        <v>593</v>
      </c>
      <c r="D984" s="652" t="s">
        <v>4836</v>
      </c>
      <c r="E984" s="651" t="s">
        <v>4837</v>
      </c>
      <c r="F984" s="652" t="s">
        <v>4838</v>
      </c>
      <c r="G984" s="651" t="s">
        <v>4625</v>
      </c>
      <c r="H984" s="651" t="s">
        <v>4626</v>
      </c>
      <c r="I984" s="653">
        <v>2129.5300000000002</v>
      </c>
      <c r="J984" s="653">
        <v>1</v>
      </c>
      <c r="K984" s="654">
        <v>2129.5300000000002</v>
      </c>
    </row>
    <row r="985" spans="1:11" ht="14.4" customHeight="1" x14ac:dyDescent="0.3">
      <c r="A985" s="649" t="s">
        <v>575</v>
      </c>
      <c r="B985" s="650" t="s">
        <v>576</v>
      </c>
      <c r="C985" s="651" t="s">
        <v>593</v>
      </c>
      <c r="D985" s="652" t="s">
        <v>4836</v>
      </c>
      <c r="E985" s="651" t="s">
        <v>4837</v>
      </c>
      <c r="F985" s="652" t="s">
        <v>4838</v>
      </c>
      <c r="G985" s="651" t="s">
        <v>4627</v>
      </c>
      <c r="H985" s="651" t="s">
        <v>4628</v>
      </c>
      <c r="I985" s="653">
        <v>12640.32</v>
      </c>
      <c r="J985" s="653">
        <v>1</v>
      </c>
      <c r="K985" s="654">
        <v>12640.32</v>
      </c>
    </row>
    <row r="986" spans="1:11" ht="14.4" customHeight="1" x14ac:dyDescent="0.3">
      <c r="A986" s="649" t="s">
        <v>575</v>
      </c>
      <c r="B986" s="650" t="s">
        <v>576</v>
      </c>
      <c r="C986" s="651" t="s">
        <v>593</v>
      </c>
      <c r="D986" s="652" t="s">
        <v>4836</v>
      </c>
      <c r="E986" s="651" t="s">
        <v>4837</v>
      </c>
      <c r="F986" s="652" t="s">
        <v>4838</v>
      </c>
      <c r="G986" s="651" t="s">
        <v>4629</v>
      </c>
      <c r="H986" s="651" t="s">
        <v>4630</v>
      </c>
      <c r="I986" s="653">
        <v>1655.28</v>
      </c>
      <c r="J986" s="653">
        <v>1</v>
      </c>
      <c r="K986" s="654">
        <v>1655.28</v>
      </c>
    </row>
    <row r="987" spans="1:11" ht="14.4" customHeight="1" x14ac:dyDescent="0.3">
      <c r="A987" s="649" t="s">
        <v>575</v>
      </c>
      <c r="B987" s="650" t="s">
        <v>576</v>
      </c>
      <c r="C987" s="651" t="s">
        <v>593</v>
      </c>
      <c r="D987" s="652" t="s">
        <v>4836</v>
      </c>
      <c r="E987" s="651" t="s">
        <v>4837</v>
      </c>
      <c r="F987" s="652" t="s">
        <v>4838</v>
      </c>
      <c r="G987" s="651" t="s">
        <v>4631</v>
      </c>
      <c r="H987" s="651" t="s">
        <v>4632</v>
      </c>
      <c r="I987" s="653">
        <v>3109.6</v>
      </c>
      <c r="J987" s="653">
        <v>1</v>
      </c>
      <c r="K987" s="654">
        <v>3109.6</v>
      </c>
    </row>
    <row r="988" spans="1:11" ht="14.4" customHeight="1" x14ac:dyDescent="0.3">
      <c r="A988" s="649" t="s">
        <v>575</v>
      </c>
      <c r="B988" s="650" t="s">
        <v>576</v>
      </c>
      <c r="C988" s="651" t="s">
        <v>593</v>
      </c>
      <c r="D988" s="652" t="s">
        <v>4836</v>
      </c>
      <c r="E988" s="651" t="s">
        <v>4837</v>
      </c>
      <c r="F988" s="652" t="s">
        <v>4838</v>
      </c>
      <c r="G988" s="651" t="s">
        <v>4633</v>
      </c>
      <c r="H988" s="651" t="s">
        <v>4634</v>
      </c>
      <c r="I988" s="653">
        <v>4734.42</v>
      </c>
      <c r="J988" s="653">
        <v>1</v>
      </c>
      <c r="K988" s="654">
        <v>4734.42</v>
      </c>
    </row>
    <row r="989" spans="1:11" ht="14.4" customHeight="1" x14ac:dyDescent="0.3">
      <c r="A989" s="649" t="s">
        <v>575</v>
      </c>
      <c r="B989" s="650" t="s">
        <v>576</v>
      </c>
      <c r="C989" s="651" t="s">
        <v>593</v>
      </c>
      <c r="D989" s="652" t="s">
        <v>4836</v>
      </c>
      <c r="E989" s="651" t="s">
        <v>4837</v>
      </c>
      <c r="F989" s="652" t="s">
        <v>4838</v>
      </c>
      <c r="G989" s="651" t="s">
        <v>4635</v>
      </c>
      <c r="H989" s="651" t="s">
        <v>4636</v>
      </c>
      <c r="I989" s="653">
        <v>606.5</v>
      </c>
      <c r="J989" s="653">
        <v>1</v>
      </c>
      <c r="K989" s="654">
        <v>606.5</v>
      </c>
    </row>
    <row r="990" spans="1:11" ht="14.4" customHeight="1" x14ac:dyDescent="0.3">
      <c r="A990" s="649" t="s">
        <v>575</v>
      </c>
      <c r="B990" s="650" t="s">
        <v>576</v>
      </c>
      <c r="C990" s="651" t="s">
        <v>593</v>
      </c>
      <c r="D990" s="652" t="s">
        <v>4836</v>
      </c>
      <c r="E990" s="651" t="s">
        <v>4837</v>
      </c>
      <c r="F990" s="652" t="s">
        <v>4838</v>
      </c>
      <c r="G990" s="651" t="s">
        <v>4637</v>
      </c>
      <c r="H990" s="651" t="s">
        <v>4638</v>
      </c>
      <c r="I990" s="653">
        <v>875.52</v>
      </c>
      <c r="J990" s="653">
        <v>2</v>
      </c>
      <c r="K990" s="654">
        <v>1751.04</v>
      </c>
    </row>
    <row r="991" spans="1:11" ht="14.4" customHeight="1" x14ac:dyDescent="0.3">
      <c r="A991" s="649" t="s">
        <v>575</v>
      </c>
      <c r="B991" s="650" t="s">
        <v>576</v>
      </c>
      <c r="C991" s="651" t="s">
        <v>593</v>
      </c>
      <c r="D991" s="652" t="s">
        <v>4836</v>
      </c>
      <c r="E991" s="651" t="s">
        <v>4837</v>
      </c>
      <c r="F991" s="652" t="s">
        <v>4838</v>
      </c>
      <c r="G991" s="651" t="s">
        <v>4639</v>
      </c>
      <c r="H991" s="651" t="s">
        <v>4640</v>
      </c>
      <c r="I991" s="653">
        <v>547.20000000000005</v>
      </c>
      <c r="J991" s="653">
        <v>4</v>
      </c>
      <c r="K991" s="654">
        <v>2188.8000000000002</v>
      </c>
    </row>
    <row r="992" spans="1:11" ht="14.4" customHeight="1" x14ac:dyDescent="0.3">
      <c r="A992" s="649" t="s">
        <v>575</v>
      </c>
      <c r="B992" s="650" t="s">
        <v>576</v>
      </c>
      <c r="C992" s="651" t="s">
        <v>593</v>
      </c>
      <c r="D992" s="652" t="s">
        <v>4836</v>
      </c>
      <c r="E992" s="651" t="s">
        <v>4837</v>
      </c>
      <c r="F992" s="652" t="s">
        <v>4838</v>
      </c>
      <c r="G992" s="651" t="s">
        <v>4641</v>
      </c>
      <c r="H992" s="651" t="s">
        <v>4642</v>
      </c>
      <c r="I992" s="653">
        <v>216.6</v>
      </c>
      <c r="J992" s="653">
        <v>1</v>
      </c>
      <c r="K992" s="654">
        <v>216.6</v>
      </c>
    </row>
    <row r="993" spans="1:11" ht="14.4" customHeight="1" x14ac:dyDescent="0.3">
      <c r="A993" s="649" t="s">
        <v>575</v>
      </c>
      <c r="B993" s="650" t="s">
        <v>576</v>
      </c>
      <c r="C993" s="651" t="s">
        <v>593</v>
      </c>
      <c r="D993" s="652" t="s">
        <v>4836</v>
      </c>
      <c r="E993" s="651" t="s">
        <v>4837</v>
      </c>
      <c r="F993" s="652" t="s">
        <v>4838</v>
      </c>
      <c r="G993" s="651" t="s">
        <v>4643</v>
      </c>
      <c r="H993" s="651" t="s">
        <v>4644</v>
      </c>
      <c r="I993" s="653">
        <v>560.88</v>
      </c>
      <c r="J993" s="653">
        <v>1</v>
      </c>
      <c r="K993" s="654">
        <v>560.88</v>
      </c>
    </row>
    <row r="994" spans="1:11" ht="14.4" customHeight="1" x14ac:dyDescent="0.3">
      <c r="A994" s="649" t="s">
        <v>575</v>
      </c>
      <c r="B994" s="650" t="s">
        <v>576</v>
      </c>
      <c r="C994" s="651" t="s">
        <v>593</v>
      </c>
      <c r="D994" s="652" t="s">
        <v>4836</v>
      </c>
      <c r="E994" s="651" t="s">
        <v>4837</v>
      </c>
      <c r="F994" s="652" t="s">
        <v>4838</v>
      </c>
      <c r="G994" s="651" t="s">
        <v>4645</v>
      </c>
      <c r="H994" s="651" t="s">
        <v>4646</v>
      </c>
      <c r="I994" s="653">
        <v>11518.5</v>
      </c>
      <c r="J994" s="653">
        <v>1</v>
      </c>
      <c r="K994" s="654">
        <v>11518.5</v>
      </c>
    </row>
    <row r="995" spans="1:11" ht="14.4" customHeight="1" x14ac:dyDescent="0.3">
      <c r="A995" s="649" t="s">
        <v>575</v>
      </c>
      <c r="B995" s="650" t="s">
        <v>576</v>
      </c>
      <c r="C995" s="651" t="s">
        <v>593</v>
      </c>
      <c r="D995" s="652" t="s">
        <v>4836</v>
      </c>
      <c r="E995" s="651" t="s">
        <v>4837</v>
      </c>
      <c r="F995" s="652" t="s">
        <v>4838</v>
      </c>
      <c r="G995" s="651" t="s">
        <v>4647</v>
      </c>
      <c r="H995" s="651" t="s">
        <v>4648</v>
      </c>
      <c r="I995" s="653">
        <v>121.18</v>
      </c>
      <c r="J995" s="653">
        <v>30</v>
      </c>
      <c r="K995" s="654">
        <v>3635.47</v>
      </c>
    </row>
    <row r="996" spans="1:11" ht="14.4" customHeight="1" x14ac:dyDescent="0.3">
      <c r="A996" s="649" t="s">
        <v>575</v>
      </c>
      <c r="B996" s="650" t="s">
        <v>576</v>
      </c>
      <c r="C996" s="651" t="s">
        <v>593</v>
      </c>
      <c r="D996" s="652" t="s">
        <v>4836</v>
      </c>
      <c r="E996" s="651" t="s">
        <v>4837</v>
      </c>
      <c r="F996" s="652" t="s">
        <v>4838</v>
      </c>
      <c r="G996" s="651" t="s">
        <v>4649</v>
      </c>
      <c r="H996" s="651" t="s">
        <v>4650</v>
      </c>
      <c r="I996" s="653">
        <v>625</v>
      </c>
      <c r="J996" s="653">
        <v>1</v>
      </c>
      <c r="K996" s="654">
        <v>625</v>
      </c>
    </row>
    <row r="997" spans="1:11" ht="14.4" customHeight="1" x14ac:dyDescent="0.3">
      <c r="A997" s="649" t="s">
        <v>575</v>
      </c>
      <c r="B997" s="650" t="s">
        <v>576</v>
      </c>
      <c r="C997" s="651" t="s">
        <v>593</v>
      </c>
      <c r="D997" s="652" t="s">
        <v>4836</v>
      </c>
      <c r="E997" s="651" t="s">
        <v>4837</v>
      </c>
      <c r="F997" s="652" t="s">
        <v>4838</v>
      </c>
      <c r="G997" s="651" t="s">
        <v>4651</v>
      </c>
      <c r="H997" s="651" t="s">
        <v>4652</v>
      </c>
      <c r="I997" s="653">
        <v>868</v>
      </c>
      <c r="J997" s="653">
        <v>1</v>
      </c>
      <c r="K997" s="654">
        <v>868</v>
      </c>
    </row>
    <row r="998" spans="1:11" ht="14.4" customHeight="1" x14ac:dyDescent="0.3">
      <c r="A998" s="649" t="s">
        <v>575</v>
      </c>
      <c r="B998" s="650" t="s">
        <v>576</v>
      </c>
      <c r="C998" s="651" t="s">
        <v>593</v>
      </c>
      <c r="D998" s="652" t="s">
        <v>4836</v>
      </c>
      <c r="E998" s="651" t="s">
        <v>4837</v>
      </c>
      <c r="F998" s="652" t="s">
        <v>4838</v>
      </c>
      <c r="G998" s="651" t="s">
        <v>4653</v>
      </c>
      <c r="H998" s="651" t="s">
        <v>4654</v>
      </c>
      <c r="I998" s="653">
        <v>10084.450000000001</v>
      </c>
      <c r="J998" s="653">
        <v>1</v>
      </c>
      <c r="K998" s="654">
        <v>10084.450000000001</v>
      </c>
    </row>
    <row r="999" spans="1:11" ht="14.4" customHeight="1" x14ac:dyDescent="0.3">
      <c r="A999" s="649" t="s">
        <v>575</v>
      </c>
      <c r="B999" s="650" t="s">
        <v>576</v>
      </c>
      <c r="C999" s="651" t="s">
        <v>593</v>
      </c>
      <c r="D999" s="652" t="s">
        <v>4836</v>
      </c>
      <c r="E999" s="651" t="s">
        <v>4837</v>
      </c>
      <c r="F999" s="652" t="s">
        <v>4838</v>
      </c>
      <c r="G999" s="651" t="s">
        <v>4655</v>
      </c>
      <c r="H999" s="651" t="s">
        <v>4656</v>
      </c>
      <c r="I999" s="653">
        <v>1421.58</v>
      </c>
      <c r="J999" s="653">
        <v>2</v>
      </c>
      <c r="K999" s="654">
        <v>2843.16</v>
      </c>
    </row>
    <row r="1000" spans="1:11" ht="14.4" customHeight="1" x14ac:dyDescent="0.3">
      <c r="A1000" s="649" t="s">
        <v>575</v>
      </c>
      <c r="B1000" s="650" t="s">
        <v>576</v>
      </c>
      <c r="C1000" s="651" t="s">
        <v>593</v>
      </c>
      <c r="D1000" s="652" t="s">
        <v>4836</v>
      </c>
      <c r="E1000" s="651" t="s">
        <v>4837</v>
      </c>
      <c r="F1000" s="652" t="s">
        <v>4838</v>
      </c>
      <c r="G1000" s="651" t="s">
        <v>4657</v>
      </c>
      <c r="H1000" s="651" t="s">
        <v>4658</v>
      </c>
      <c r="I1000" s="653">
        <v>727.38</v>
      </c>
      <c r="J1000" s="653">
        <v>4</v>
      </c>
      <c r="K1000" s="654">
        <v>2909.5</v>
      </c>
    </row>
    <row r="1001" spans="1:11" ht="14.4" customHeight="1" x14ac:dyDescent="0.3">
      <c r="A1001" s="649" t="s">
        <v>575</v>
      </c>
      <c r="B1001" s="650" t="s">
        <v>576</v>
      </c>
      <c r="C1001" s="651" t="s">
        <v>593</v>
      </c>
      <c r="D1001" s="652" t="s">
        <v>4836</v>
      </c>
      <c r="E1001" s="651" t="s">
        <v>4837</v>
      </c>
      <c r="F1001" s="652" t="s">
        <v>4838</v>
      </c>
      <c r="G1001" s="651" t="s">
        <v>4659</v>
      </c>
      <c r="H1001" s="651" t="s">
        <v>4660</v>
      </c>
      <c r="I1001" s="653">
        <v>868</v>
      </c>
      <c r="J1001" s="653">
        <v>2</v>
      </c>
      <c r="K1001" s="654">
        <v>1736</v>
      </c>
    </row>
    <row r="1002" spans="1:11" ht="14.4" customHeight="1" x14ac:dyDescent="0.3">
      <c r="A1002" s="649" t="s">
        <v>575</v>
      </c>
      <c r="B1002" s="650" t="s">
        <v>576</v>
      </c>
      <c r="C1002" s="651" t="s">
        <v>593</v>
      </c>
      <c r="D1002" s="652" t="s">
        <v>4836</v>
      </c>
      <c r="E1002" s="651" t="s">
        <v>4837</v>
      </c>
      <c r="F1002" s="652" t="s">
        <v>4838</v>
      </c>
      <c r="G1002" s="651" t="s">
        <v>4661</v>
      </c>
      <c r="H1002" s="651" t="s">
        <v>4662</v>
      </c>
      <c r="I1002" s="653">
        <v>943</v>
      </c>
      <c r="J1002" s="653">
        <v>2</v>
      </c>
      <c r="K1002" s="654">
        <v>1886</v>
      </c>
    </row>
    <row r="1003" spans="1:11" ht="14.4" customHeight="1" x14ac:dyDescent="0.3">
      <c r="A1003" s="649" t="s">
        <v>575</v>
      </c>
      <c r="B1003" s="650" t="s">
        <v>576</v>
      </c>
      <c r="C1003" s="651" t="s">
        <v>593</v>
      </c>
      <c r="D1003" s="652" t="s">
        <v>4836</v>
      </c>
      <c r="E1003" s="651" t="s">
        <v>4837</v>
      </c>
      <c r="F1003" s="652" t="s">
        <v>4838</v>
      </c>
      <c r="G1003" s="651" t="s">
        <v>4663</v>
      </c>
      <c r="H1003" s="651" t="s">
        <v>4664</v>
      </c>
      <c r="I1003" s="653">
        <v>1375.98</v>
      </c>
      <c r="J1003" s="653">
        <v>5</v>
      </c>
      <c r="K1003" s="654">
        <v>6879.9</v>
      </c>
    </row>
    <row r="1004" spans="1:11" ht="14.4" customHeight="1" x14ac:dyDescent="0.3">
      <c r="A1004" s="649" t="s">
        <v>575</v>
      </c>
      <c r="B1004" s="650" t="s">
        <v>576</v>
      </c>
      <c r="C1004" s="651" t="s">
        <v>593</v>
      </c>
      <c r="D1004" s="652" t="s">
        <v>4836</v>
      </c>
      <c r="E1004" s="651" t="s">
        <v>4837</v>
      </c>
      <c r="F1004" s="652" t="s">
        <v>4838</v>
      </c>
      <c r="G1004" s="651" t="s">
        <v>4665</v>
      </c>
      <c r="H1004" s="651" t="s">
        <v>4666</v>
      </c>
      <c r="I1004" s="653">
        <v>684.6</v>
      </c>
      <c r="J1004" s="653">
        <v>1</v>
      </c>
      <c r="K1004" s="654">
        <v>684.6</v>
      </c>
    </row>
    <row r="1005" spans="1:11" ht="14.4" customHeight="1" x14ac:dyDescent="0.3">
      <c r="A1005" s="649" t="s">
        <v>575</v>
      </c>
      <c r="B1005" s="650" t="s">
        <v>576</v>
      </c>
      <c r="C1005" s="651" t="s">
        <v>593</v>
      </c>
      <c r="D1005" s="652" t="s">
        <v>4836</v>
      </c>
      <c r="E1005" s="651" t="s">
        <v>4837</v>
      </c>
      <c r="F1005" s="652" t="s">
        <v>4838</v>
      </c>
      <c r="G1005" s="651" t="s">
        <v>4667</v>
      </c>
      <c r="H1005" s="651" t="s">
        <v>4668</v>
      </c>
      <c r="I1005" s="653">
        <v>1247.1600000000001</v>
      </c>
      <c r="J1005" s="653">
        <v>1</v>
      </c>
      <c r="K1005" s="654">
        <v>1247.1600000000001</v>
      </c>
    </row>
    <row r="1006" spans="1:11" ht="14.4" customHeight="1" x14ac:dyDescent="0.3">
      <c r="A1006" s="649" t="s">
        <v>575</v>
      </c>
      <c r="B1006" s="650" t="s">
        <v>576</v>
      </c>
      <c r="C1006" s="651" t="s">
        <v>593</v>
      </c>
      <c r="D1006" s="652" t="s">
        <v>4836</v>
      </c>
      <c r="E1006" s="651" t="s">
        <v>4837</v>
      </c>
      <c r="F1006" s="652" t="s">
        <v>4838</v>
      </c>
      <c r="G1006" s="651" t="s">
        <v>4669</v>
      </c>
      <c r="H1006" s="651" t="s">
        <v>4670</v>
      </c>
      <c r="I1006" s="653">
        <v>727.38</v>
      </c>
      <c r="J1006" s="653">
        <v>1</v>
      </c>
      <c r="K1006" s="654">
        <v>727.38</v>
      </c>
    </row>
    <row r="1007" spans="1:11" ht="14.4" customHeight="1" x14ac:dyDescent="0.3">
      <c r="A1007" s="649" t="s">
        <v>575</v>
      </c>
      <c r="B1007" s="650" t="s">
        <v>576</v>
      </c>
      <c r="C1007" s="651" t="s">
        <v>593</v>
      </c>
      <c r="D1007" s="652" t="s">
        <v>4836</v>
      </c>
      <c r="E1007" s="651" t="s">
        <v>4837</v>
      </c>
      <c r="F1007" s="652" t="s">
        <v>4838</v>
      </c>
      <c r="G1007" s="651" t="s">
        <v>4671</v>
      </c>
      <c r="H1007" s="651" t="s">
        <v>4672</v>
      </c>
      <c r="I1007" s="653">
        <v>594.9</v>
      </c>
      <c r="J1007" s="653">
        <v>2</v>
      </c>
      <c r="K1007" s="654">
        <v>1189.81</v>
      </c>
    </row>
    <row r="1008" spans="1:11" ht="14.4" customHeight="1" x14ac:dyDescent="0.3">
      <c r="A1008" s="649" t="s">
        <v>575</v>
      </c>
      <c r="B1008" s="650" t="s">
        <v>576</v>
      </c>
      <c r="C1008" s="651" t="s">
        <v>593</v>
      </c>
      <c r="D1008" s="652" t="s">
        <v>4836</v>
      </c>
      <c r="E1008" s="651" t="s">
        <v>4837</v>
      </c>
      <c r="F1008" s="652" t="s">
        <v>4838</v>
      </c>
      <c r="G1008" s="651" t="s">
        <v>4673</v>
      </c>
      <c r="H1008" s="651" t="s">
        <v>4674</v>
      </c>
      <c r="I1008" s="653">
        <v>8470.2000000000007</v>
      </c>
      <c r="J1008" s="653">
        <v>1</v>
      </c>
      <c r="K1008" s="654">
        <v>8470.2000000000007</v>
      </c>
    </row>
    <row r="1009" spans="1:11" ht="14.4" customHeight="1" x14ac:dyDescent="0.3">
      <c r="A1009" s="649" t="s">
        <v>575</v>
      </c>
      <c r="B1009" s="650" t="s">
        <v>576</v>
      </c>
      <c r="C1009" s="651" t="s">
        <v>593</v>
      </c>
      <c r="D1009" s="652" t="s">
        <v>4836</v>
      </c>
      <c r="E1009" s="651" t="s">
        <v>4837</v>
      </c>
      <c r="F1009" s="652" t="s">
        <v>4838</v>
      </c>
      <c r="G1009" s="651" t="s">
        <v>4675</v>
      </c>
      <c r="H1009" s="651" t="s">
        <v>4676</v>
      </c>
      <c r="I1009" s="653">
        <v>433.21</v>
      </c>
      <c r="J1009" s="653">
        <v>2</v>
      </c>
      <c r="K1009" s="654">
        <v>866.42</v>
      </c>
    </row>
    <row r="1010" spans="1:11" ht="14.4" customHeight="1" x14ac:dyDescent="0.3">
      <c r="A1010" s="649" t="s">
        <v>575</v>
      </c>
      <c r="B1010" s="650" t="s">
        <v>576</v>
      </c>
      <c r="C1010" s="651" t="s">
        <v>593</v>
      </c>
      <c r="D1010" s="652" t="s">
        <v>4836</v>
      </c>
      <c r="E1010" s="651" t="s">
        <v>4837</v>
      </c>
      <c r="F1010" s="652" t="s">
        <v>4838</v>
      </c>
      <c r="G1010" s="651" t="s">
        <v>4677</v>
      </c>
      <c r="H1010" s="651" t="s">
        <v>4678</v>
      </c>
      <c r="I1010" s="653">
        <v>5175</v>
      </c>
      <c r="J1010" s="653">
        <v>1</v>
      </c>
      <c r="K1010" s="654">
        <v>5175</v>
      </c>
    </row>
    <row r="1011" spans="1:11" ht="14.4" customHeight="1" x14ac:dyDescent="0.3">
      <c r="A1011" s="649" t="s">
        <v>575</v>
      </c>
      <c r="B1011" s="650" t="s">
        <v>576</v>
      </c>
      <c r="C1011" s="651" t="s">
        <v>593</v>
      </c>
      <c r="D1011" s="652" t="s">
        <v>4836</v>
      </c>
      <c r="E1011" s="651" t="s">
        <v>4837</v>
      </c>
      <c r="F1011" s="652" t="s">
        <v>4838</v>
      </c>
      <c r="G1011" s="651" t="s">
        <v>4679</v>
      </c>
      <c r="H1011" s="651" t="s">
        <v>4680</v>
      </c>
      <c r="I1011" s="653">
        <v>6286.39</v>
      </c>
      <c r="J1011" s="653">
        <v>1</v>
      </c>
      <c r="K1011" s="654">
        <v>6286.39</v>
      </c>
    </row>
    <row r="1012" spans="1:11" ht="14.4" customHeight="1" x14ac:dyDescent="0.3">
      <c r="A1012" s="649" t="s">
        <v>575</v>
      </c>
      <c r="B1012" s="650" t="s">
        <v>576</v>
      </c>
      <c r="C1012" s="651" t="s">
        <v>593</v>
      </c>
      <c r="D1012" s="652" t="s">
        <v>4836</v>
      </c>
      <c r="E1012" s="651" t="s">
        <v>4837</v>
      </c>
      <c r="F1012" s="652" t="s">
        <v>4838</v>
      </c>
      <c r="G1012" s="651" t="s">
        <v>4681</v>
      </c>
      <c r="H1012" s="651" t="s">
        <v>4682</v>
      </c>
      <c r="I1012" s="653">
        <v>1552.5</v>
      </c>
      <c r="J1012" s="653">
        <v>2</v>
      </c>
      <c r="K1012" s="654">
        <v>3105</v>
      </c>
    </row>
    <row r="1013" spans="1:11" ht="14.4" customHeight="1" x14ac:dyDescent="0.3">
      <c r="A1013" s="649" t="s">
        <v>575</v>
      </c>
      <c r="B1013" s="650" t="s">
        <v>576</v>
      </c>
      <c r="C1013" s="651" t="s">
        <v>593</v>
      </c>
      <c r="D1013" s="652" t="s">
        <v>4836</v>
      </c>
      <c r="E1013" s="651" t="s">
        <v>4837</v>
      </c>
      <c r="F1013" s="652" t="s">
        <v>4838</v>
      </c>
      <c r="G1013" s="651" t="s">
        <v>4683</v>
      </c>
      <c r="H1013" s="651" t="s">
        <v>4684</v>
      </c>
      <c r="I1013" s="653">
        <v>798.59</v>
      </c>
      <c r="J1013" s="653">
        <v>1</v>
      </c>
      <c r="K1013" s="654">
        <v>798.59</v>
      </c>
    </row>
    <row r="1014" spans="1:11" ht="14.4" customHeight="1" x14ac:dyDescent="0.3">
      <c r="A1014" s="649" t="s">
        <v>575</v>
      </c>
      <c r="B1014" s="650" t="s">
        <v>576</v>
      </c>
      <c r="C1014" s="651" t="s">
        <v>593</v>
      </c>
      <c r="D1014" s="652" t="s">
        <v>4836</v>
      </c>
      <c r="E1014" s="651" t="s">
        <v>4837</v>
      </c>
      <c r="F1014" s="652" t="s">
        <v>4838</v>
      </c>
      <c r="G1014" s="651" t="s">
        <v>4685</v>
      </c>
      <c r="H1014" s="651" t="s">
        <v>4686</v>
      </c>
      <c r="I1014" s="653">
        <v>560.88</v>
      </c>
      <c r="J1014" s="653">
        <v>1</v>
      </c>
      <c r="K1014" s="654">
        <v>560.88</v>
      </c>
    </row>
    <row r="1015" spans="1:11" ht="14.4" customHeight="1" x14ac:dyDescent="0.3">
      <c r="A1015" s="649" t="s">
        <v>575</v>
      </c>
      <c r="B1015" s="650" t="s">
        <v>576</v>
      </c>
      <c r="C1015" s="651" t="s">
        <v>593</v>
      </c>
      <c r="D1015" s="652" t="s">
        <v>4836</v>
      </c>
      <c r="E1015" s="651" t="s">
        <v>4837</v>
      </c>
      <c r="F1015" s="652" t="s">
        <v>4838</v>
      </c>
      <c r="G1015" s="651" t="s">
        <v>4687</v>
      </c>
      <c r="H1015" s="651" t="s">
        <v>4688</v>
      </c>
      <c r="I1015" s="653">
        <v>779.76</v>
      </c>
      <c r="J1015" s="653">
        <v>1</v>
      </c>
      <c r="K1015" s="654">
        <v>779.76</v>
      </c>
    </row>
    <row r="1016" spans="1:11" ht="14.4" customHeight="1" x14ac:dyDescent="0.3">
      <c r="A1016" s="649" t="s">
        <v>575</v>
      </c>
      <c r="B1016" s="650" t="s">
        <v>576</v>
      </c>
      <c r="C1016" s="651" t="s">
        <v>593</v>
      </c>
      <c r="D1016" s="652" t="s">
        <v>4836</v>
      </c>
      <c r="E1016" s="651" t="s">
        <v>4837</v>
      </c>
      <c r="F1016" s="652" t="s">
        <v>4838</v>
      </c>
      <c r="G1016" s="651" t="s">
        <v>4689</v>
      </c>
      <c r="H1016" s="651" t="s">
        <v>4690</v>
      </c>
      <c r="I1016" s="653">
        <v>10319.299999999999</v>
      </c>
      <c r="J1016" s="653">
        <v>1</v>
      </c>
      <c r="K1016" s="654">
        <v>10319.299999999999</v>
      </c>
    </row>
    <row r="1017" spans="1:11" ht="14.4" customHeight="1" x14ac:dyDescent="0.3">
      <c r="A1017" s="649" t="s">
        <v>575</v>
      </c>
      <c r="B1017" s="650" t="s">
        <v>576</v>
      </c>
      <c r="C1017" s="651" t="s">
        <v>593</v>
      </c>
      <c r="D1017" s="652" t="s">
        <v>4836</v>
      </c>
      <c r="E1017" s="651" t="s">
        <v>4837</v>
      </c>
      <c r="F1017" s="652" t="s">
        <v>4838</v>
      </c>
      <c r="G1017" s="651" t="s">
        <v>4691</v>
      </c>
      <c r="H1017" s="651" t="s">
        <v>4692</v>
      </c>
      <c r="I1017" s="653">
        <v>433.2</v>
      </c>
      <c r="J1017" s="653">
        <v>2</v>
      </c>
      <c r="K1017" s="654">
        <v>866.4</v>
      </c>
    </row>
    <row r="1018" spans="1:11" ht="14.4" customHeight="1" x14ac:dyDescent="0.3">
      <c r="A1018" s="649" t="s">
        <v>575</v>
      </c>
      <c r="B1018" s="650" t="s">
        <v>576</v>
      </c>
      <c r="C1018" s="651" t="s">
        <v>593</v>
      </c>
      <c r="D1018" s="652" t="s">
        <v>4836</v>
      </c>
      <c r="E1018" s="651" t="s">
        <v>4837</v>
      </c>
      <c r="F1018" s="652" t="s">
        <v>4838</v>
      </c>
      <c r="G1018" s="651" t="s">
        <v>4693</v>
      </c>
      <c r="H1018" s="651" t="s">
        <v>4694</v>
      </c>
      <c r="I1018" s="653">
        <v>594.91</v>
      </c>
      <c r="J1018" s="653">
        <v>3</v>
      </c>
      <c r="K1018" s="654">
        <v>1784.72</v>
      </c>
    </row>
    <row r="1019" spans="1:11" ht="14.4" customHeight="1" x14ac:dyDescent="0.3">
      <c r="A1019" s="649" t="s">
        <v>575</v>
      </c>
      <c r="B1019" s="650" t="s">
        <v>576</v>
      </c>
      <c r="C1019" s="651" t="s">
        <v>593</v>
      </c>
      <c r="D1019" s="652" t="s">
        <v>4836</v>
      </c>
      <c r="E1019" s="651" t="s">
        <v>4837</v>
      </c>
      <c r="F1019" s="652" t="s">
        <v>4838</v>
      </c>
      <c r="G1019" s="651" t="s">
        <v>4695</v>
      </c>
      <c r="H1019" s="651" t="s">
        <v>4696</v>
      </c>
      <c r="I1019" s="653">
        <v>9154</v>
      </c>
      <c r="J1019" s="653">
        <v>1</v>
      </c>
      <c r="K1019" s="654">
        <v>9154</v>
      </c>
    </row>
    <row r="1020" spans="1:11" ht="14.4" customHeight="1" x14ac:dyDescent="0.3">
      <c r="A1020" s="649" t="s">
        <v>575</v>
      </c>
      <c r="B1020" s="650" t="s">
        <v>576</v>
      </c>
      <c r="C1020" s="651" t="s">
        <v>593</v>
      </c>
      <c r="D1020" s="652" t="s">
        <v>4836</v>
      </c>
      <c r="E1020" s="651" t="s">
        <v>4837</v>
      </c>
      <c r="F1020" s="652" t="s">
        <v>4838</v>
      </c>
      <c r="G1020" s="651" t="s">
        <v>4697</v>
      </c>
      <c r="H1020" s="651" t="s">
        <v>4698</v>
      </c>
      <c r="I1020" s="653">
        <v>2073.66</v>
      </c>
      <c r="J1020" s="653">
        <v>1</v>
      </c>
      <c r="K1020" s="654">
        <v>2073.66</v>
      </c>
    </row>
    <row r="1021" spans="1:11" ht="14.4" customHeight="1" x14ac:dyDescent="0.3">
      <c r="A1021" s="649" t="s">
        <v>575</v>
      </c>
      <c r="B1021" s="650" t="s">
        <v>576</v>
      </c>
      <c r="C1021" s="651" t="s">
        <v>593</v>
      </c>
      <c r="D1021" s="652" t="s">
        <v>4836</v>
      </c>
      <c r="E1021" s="651" t="s">
        <v>4837</v>
      </c>
      <c r="F1021" s="652" t="s">
        <v>4838</v>
      </c>
      <c r="G1021" s="651" t="s">
        <v>4699</v>
      </c>
      <c r="H1021" s="651" t="s">
        <v>4700</v>
      </c>
      <c r="I1021" s="653">
        <v>3668.5</v>
      </c>
      <c r="J1021" s="653">
        <v>1</v>
      </c>
      <c r="K1021" s="654">
        <v>3668.5</v>
      </c>
    </row>
    <row r="1022" spans="1:11" ht="14.4" customHeight="1" x14ac:dyDescent="0.3">
      <c r="A1022" s="649" t="s">
        <v>575</v>
      </c>
      <c r="B1022" s="650" t="s">
        <v>576</v>
      </c>
      <c r="C1022" s="651" t="s">
        <v>593</v>
      </c>
      <c r="D1022" s="652" t="s">
        <v>4836</v>
      </c>
      <c r="E1022" s="651" t="s">
        <v>4837</v>
      </c>
      <c r="F1022" s="652" t="s">
        <v>4838</v>
      </c>
      <c r="G1022" s="651" t="s">
        <v>4701</v>
      </c>
      <c r="H1022" s="651" t="s">
        <v>4702</v>
      </c>
      <c r="I1022" s="653">
        <v>3510.3</v>
      </c>
      <c r="J1022" s="653">
        <v>1</v>
      </c>
      <c r="K1022" s="654">
        <v>3510.3</v>
      </c>
    </row>
    <row r="1023" spans="1:11" ht="14.4" customHeight="1" x14ac:dyDescent="0.3">
      <c r="A1023" s="649" t="s">
        <v>575</v>
      </c>
      <c r="B1023" s="650" t="s">
        <v>576</v>
      </c>
      <c r="C1023" s="651" t="s">
        <v>593</v>
      </c>
      <c r="D1023" s="652" t="s">
        <v>4836</v>
      </c>
      <c r="E1023" s="651" t="s">
        <v>4837</v>
      </c>
      <c r="F1023" s="652" t="s">
        <v>4838</v>
      </c>
      <c r="G1023" s="651" t="s">
        <v>4703</v>
      </c>
      <c r="H1023" s="651" t="s">
        <v>4704</v>
      </c>
      <c r="I1023" s="653">
        <v>1347.48</v>
      </c>
      <c r="J1023" s="653">
        <v>1</v>
      </c>
      <c r="K1023" s="654">
        <v>1347.48</v>
      </c>
    </row>
    <row r="1024" spans="1:11" ht="14.4" customHeight="1" x14ac:dyDescent="0.3">
      <c r="A1024" s="649" t="s">
        <v>575</v>
      </c>
      <c r="B1024" s="650" t="s">
        <v>576</v>
      </c>
      <c r="C1024" s="651" t="s">
        <v>593</v>
      </c>
      <c r="D1024" s="652" t="s">
        <v>4836</v>
      </c>
      <c r="E1024" s="651" t="s">
        <v>4837</v>
      </c>
      <c r="F1024" s="652" t="s">
        <v>4838</v>
      </c>
      <c r="G1024" s="651" t="s">
        <v>4705</v>
      </c>
      <c r="H1024" s="651" t="s">
        <v>4706</v>
      </c>
      <c r="I1024" s="653">
        <v>3510.3</v>
      </c>
      <c r="J1024" s="653">
        <v>1</v>
      </c>
      <c r="K1024" s="654">
        <v>3510.3</v>
      </c>
    </row>
    <row r="1025" spans="1:11" ht="14.4" customHeight="1" x14ac:dyDescent="0.3">
      <c r="A1025" s="649" t="s">
        <v>575</v>
      </c>
      <c r="B1025" s="650" t="s">
        <v>576</v>
      </c>
      <c r="C1025" s="651" t="s">
        <v>593</v>
      </c>
      <c r="D1025" s="652" t="s">
        <v>4836</v>
      </c>
      <c r="E1025" s="651" t="s">
        <v>4837</v>
      </c>
      <c r="F1025" s="652" t="s">
        <v>4838</v>
      </c>
      <c r="G1025" s="651" t="s">
        <v>4707</v>
      </c>
      <c r="H1025" s="651" t="s">
        <v>4708</v>
      </c>
      <c r="I1025" s="653">
        <v>6286.39</v>
      </c>
      <c r="J1025" s="653">
        <v>1</v>
      </c>
      <c r="K1025" s="654">
        <v>6286.39</v>
      </c>
    </row>
    <row r="1026" spans="1:11" ht="14.4" customHeight="1" x14ac:dyDescent="0.3">
      <c r="A1026" s="649" t="s">
        <v>575</v>
      </c>
      <c r="B1026" s="650" t="s">
        <v>576</v>
      </c>
      <c r="C1026" s="651" t="s">
        <v>593</v>
      </c>
      <c r="D1026" s="652" t="s">
        <v>4836</v>
      </c>
      <c r="E1026" s="651" t="s">
        <v>4837</v>
      </c>
      <c r="F1026" s="652" t="s">
        <v>4838</v>
      </c>
      <c r="G1026" s="651" t="s">
        <v>4709</v>
      </c>
      <c r="H1026" s="651" t="s">
        <v>4710</v>
      </c>
      <c r="I1026" s="653">
        <v>9139.3700000000008</v>
      </c>
      <c r="J1026" s="653">
        <v>1</v>
      </c>
      <c r="K1026" s="654">
        <v>9139.3700000000008</v>
      </c>
    </row>
    <row r="1027" spans="1:11" ht="14.4" customHeight="1" x14ac:dyDescent="0.3">
      <c r="A1027" s="649" t="s">
        <v>575</v>
      </c>
      <c r="B1027" s="650" t="s">
        <v>576</v>
      </c>
      <c r="C1027" s="651" t="s">
        <v>593</v>
      </c>
      <c r="D1027" s="652" t="s">
        <v>4836</v>
      </c>
      <c r="E1027" s="651" t="s">
        <v>4837</v>
      </c>
      <c r="F1027" s="652" t="s">
        <v>4838</v>
      </c>
      <c r="G1027" s="651" t="s">
        <v>4711</v>
      </c>
      <c r="H1027" s="651" t="s">
        <v>4712</v>
      </c>
      <c r="I1027" s="653">
        <v>1062.49</v>
      </c>
      <c r="J1027" s="653">
        <v>1</v>
      </c>
      <c r="K1027" s="654">
        <v>1062.49</v>
      </c>
    </row>
    <row r="1028" spans="1:11" ht="14.4" customHeight="1" x14ac:dyDescent="0.3">
      <c r="A1028" s="649" t="s">
        <v>575</v>
      </c>
      <c r="B1028" s="650" t="s">
        <v>576</v>
      </c>
      <c r="C1028" s="651" t="s">
        <v>593</v>
      </c>
      <c r="D1028" s="652" t="s">
        <v>4836</v>
      </c>
      <c r="E1028" s="651" t="s">
        <v>4837</v>
      </c>
      <c r="F1028" s="652" t="s">
        <v>4838</v>
      </c>
      <c r="G1028" s="651" t="s">
        <v>4713</v>
      </c>
      <c r="H1028" s="651" t="s">
        <v>4714</v>
      </c>
      <c r="I1028" s="653">
        <v>1062.49</v>
      </c>
      <c r="J1028" s="653">
        <v>3</v>
      </c>
      <c r="K1028" s="654">
        <v>3187.46</v>
      </c>
    </row>
    <row r="1029" spans="1:11" ht="14.4" customHeight="1" x14ac:dyDescent="0.3">
      <c r="A1029" s="649" t="s">
        <v>575</v>
      </c>
      <c r="B1029" s="650" t="s">
        <v>576</v>
      </c>
      <c r="C1029" s="651" t="s">
        <v>593</v>
      </c>
      <c r="D1029" s="652" t="s">
        <v>4836</v>
      </c>
      <c r="E1029" s="651" t="s">
        <v>4837</v>
      </c>
      <c r="F1029" s="652" t="s">
        <v>4838</v>
      </c>
      <c r="G1029" s="651" t="s">
        <v>4715</v>
      </c>
      <c r="H1029" s="651" t="s">
        <v>4716</v>
      </c>
      <c r="I1029" s="653">
        <v>3277.5</v>
      </c>
      <c r="J1029" s="653">
        <v>1</v>
      </c>
      <c r="K1029" s="654">
        <v>3277.5</v>
      </c>
    </row>
    <row r="1030" spans="1:11" ht="14.4" customHeight="1" x14ac:dyDescent="0.3">
      <c r="A1030" s="649" t="s">
        <v>575</v>
      </c>
      <c r="B1030" s="650" t="s">
        <v>576</v>
      </c>
      <c r="C1030" s="651" t="s">
        <v>593</v>
      </c>
      <c r="D1030" s="652" t="s">
        <v>4836</v>
      </c>
      <c r="E1030" s="651" t="s">
        <v>4837</v>
      </c>
      <c r="F1030" s="652" t="s">
        <v>4838</v>
      </c>
      <c r="G1030" s="651" t="s">
        <v>4717</v>
      </c>
      <c r="H1030" s="651" t="s">
        <v>4718</v>
      </c>
      <c r="I1030" s="653">
        <v>10628.22</v>
      </c>
      <c r="J1030" s="653">
        <v>1</v>
      </c>
      <c r="K1030" s="654">
        <v>10628.22</v>
      </c>
    </row>
    <row r="1031" spans="1:11" ht="14.4" customHeight="1" x14ac:dyDescent="0.3">
      <c r="A1031" s="649" t="s">
        <v>575</v>
      </c>
      <c r="B1031" s="650" t="s">
        <v>576</v>
      </c>
      <c r="C1031" s="651" t="s">
        <v>593</v>
      </c>
      <c r="D1031" s="652" t="s">
        <v>4836</v>
      </c>
      <c r="E1031" s="651" t="s">
        <v>4837</v>
      </c>
      <c r="F1031" s="652" t="s">
        <v>4838</v>
      </c>
      <c r="G1031" s="651" t="s">
        <v>4719</v>
      </c>
      <c r="H1031" s="651" t="s">
        <v>4720</v>
      </c>
      <c r="I1031" s="653">
        <v>10628.2</v>
      </c>
      <c r="J1031" s="653">
        <v>1</v>
      </c>
      <c r="K1031" s="654">
        <v>10628.2</v>
      </c>
    </row>
    <row r="1032" spans="1:11" ht="14.4" customHeight="1" x14ac:dyDescent="0.3">
      <c r="A1032" s="649" t="s">
        <v>575</v>
      </c>
      <c r="B1032" s="650" t="s">
        <v>576</v>
      </c>
      <c r="C1032" s="651" t="s">
        <v>593</v>
      </c>
      <c r="D1032" s="652" t="s">
        <v>4836</v>
      </c>
      <c r="E1032" s="651" t="s">
        <v>4837</v>
      </c>
      <c r="F1032" s="652" t="s">
        <v>4838</v>
      </c>
      <c r="G1032" s="651" t="s">
        <v>4721</v>
      </c>
      <c r="H1032" s="651" t="s">
        <v>4722</v>
      </c>
      <c r="I1032" s="653">
        <v>633.30999999999995</v>
      </c>
      <c r="J1032" s="653">
        <v>1</v>
      </c>
      <c r="K1032" s="654">
        <v>633.30999999999995</v>
      </c>
    </row>
    <row r="1033" spans="1:11" ht="14.4" customHeight="1" x14ac:dyDescent="0.3">
      <c r="A1033" s="649" t="s">
        <v>575</v>
      </c>
      <c r="B1033" s="650" t="s">
        <v>576</v>
      </c>
      <c r="C1033" s="651" t="s">
        <v>593</v>
      </c>
      <c r="D1033" s="652" t="s">
        <v>4836</v>
      </c>
      <c r="E1033" s="651" t="s">
        <v>4837</v>
      </c>
      <c r="F1033" s="652" t="s">
        <v>4838</v>
      </c>
      <c r="G1033" s="651" t="s">
        <v>4723</v>
      </c>
      <c r="H1033" s="651" t="s">
        <v>4724</v>
      </c>
      <c r="I1033" s="653">
        <v>558.62</v>
      </c>
      <c r="J1033" s="653">
        <v>2</v>
      </c>
      <c r="K1033" s="654">
        <v>1117.24</v>
      </c>
    </row>
    <row r="1034" spans="1:11" ht="14.4" customHeight="1" x14ac:dyDescent="0.3">
      <c r="A1034" s="649" t="s">
        <v>575</v>
      </c>
      <c r="B1034" s="650" t="s">
        <v>576</v>
      </c>
      <c r="C1034" s="651" t="s">
        <v>593</v>
      </c>
      <c r="D1034" s="652" t="s">
        <v>4836</v>
      </c>
      <c r="E1034" s="651" t="s">
        <v>4837</v>
      </c>
      <c r="F1034" s="652" t="s">
        <v>4838</v>
      </c>
      <c r="G1034" s="651" t="s">
        <v>4725</v>
      </c>
      <c r="H1034" s="651" t="s">
        <v>4726</v>
      </c>
      <c r="I1034" s="653">
        <v>9514.2199999999993</v>
      </c>
      <c r="J1034" s="653">
        <v>1</v>
      </c>
      <c r="K1034" s="654">
        <v>9514.2199999999993</v>
      </c>
    </row>
    <row r="1035" spans="1:11" ht="14.4" customHeight="1" x14ac:dyDescent="0.3">
      <c r="A1035" s="649" t="s">
        <v>575</v>
      </c>
      <c r="B1035" s="650" t="s">
        <v>576</v>
      </c>
      <c r="C1035" s="651" t="s">
        <v>593</v>
      </c>
      <c r="D1035" s="652" t="s">
        <v>4836</v>
      </c>
      <c r="E1035" s="651" t="s">
        <v>4837</v>
      </c>
      <c r="F1035" s="652" t="s">
        <v>4838</v>
      </c>
      <c r="G1035" s="651" t="s">
        <v>4727</v>
      </c>
      <c r="H1035" s="651" t="s">
        <v>4728</v>
      </c>
      <c r="I1035" s="653">
        <v>3795</v>
      </c>
      <c r="J1035" s="653">
        <v>1</v>
      </c>
      <c r="K1035" s="654">
        <v>3795</v>
      </c>
    </row>
    <row r="1036" spans="1:11" ht="14.4" customHeight="1" x14ac:dyDescent="0.3">
      <c r="A1036" s="649" t="s">
        <v>575</v>
      </c>
      <c r="B1036" s="650" t="s">
        <v>576</v>
      </c>
      <c r="C1036" s="651" t="s">
        <v>593</v>
      </c>
      <c r="D1036" s="652" t="s">
        <v>4836</v>
      </c>
      <c r="E1036" s="651" t="s">
        <v>4837</v>
      </c>
      <c r="F1036" s="652" t="s">
        <v>4838</v>
      </c>
      <c r="G1036" s="651" t="s">
        <v>4729</v>
      </c>
      <c r="H1036" s="651" t="s">
        <v>4730</v>
      </c>
      <c r="I1036" s="653">
        <v>1423.86</v>
      </c>
      <c r="J1036" s="653">
        <v>1</v>
      </c>
      <c r="K1036" s="654">
        <v>1423.86</v>
      </c>
    </row>
    <row r="1037" spans="1:11" ht="14.4" customHeight="1" x14ac:dyDescent="0.3">
      <c r="A1037" s="649" t="s">
        <v>575</v>
      </c>
      <c r="B1037" s="650" t="s">
        <v>576</v>
      </c>
      <c r="C1037" s="651" t="s">
        <v>593</v>
      </c>
      <c r="D1037" s="652" t="s">
        <v>4836</v>
      </c>
      <c r="E1037" s="651" t="s">
        <v>4837</v>
      </c>
      <c r="F1037" s="652" t="s">
        <v>4838</v>
      </c>
      <c r="G1037" s="651" t="s">
        <v>4731</v>
      </c>
      <c r="H1037" s="651" t="s">
        <v>4732</v>
      </c>
      <c r="I1037" s="653">
        <v>1421.57</v>
      </c>
      <c r="J1037" s="653">
        <v>1</v>
      </c>
      <c r="K1037" s="654">
        <v>1421.57</v>
      </c>
    </row>
    <row r="1038" spans="1:11" ht="14.4" customHeight="1" x14ac:dyDescent="0.3">
      <c r="A1038" s="649" t="s">
        <v>575</v>
      </c>
      <c r="B1038" s="650" t="s">
        <v>576</v>
      </c>
      <c r="C1038" s="651" t="s">
        <v>593</v>
      </c>
      <c r="D1038" s="652" t="s">
        <v>4836</v>
      </c>
      <c r="E1038" s="651" t="s">
        <v>4837</v>
      </c>
      <c r="F1038" s="652" t="s">
        <v>4838</v>
      </c>
      <c r="G1038" s="651" t="s">
        <v>4733</v>
      </c>
      <c r="H1038" s="651" t="s">
        <v>4734</v>
      </c>
      <c r="I1038" s="653">
        <v>875.52</v>
      </c>
      <c r="J1038" s="653">
        <v>1</v>
      </c>
      <c r="K1038" s="654">
        <v>875.52</v>
      </c>
    </row>
    <row r="1039" spans="1:11" ht="14.4" customHeight="1" x14ac:dyDescent="0.3">
      <c r="A1039" s="649" t="s">
        <v>575</v>
      </c>
      <c r="B1039" s="650" t="s">
        <v>576</v>
      </c>
      <c r="C1039" s="651" t="s">
        <v>593</v>
      </c>
      <c r="D1039" s="652" t="s">
        <v>4836</v>
      </c>
      <c r="E1039" s="651" t="s">
        <v>4837</v>
      </c>
      <c r="F1039" s="652" t="s">
        <v>4838</v>
      </c>
      <c r="G1039" s="651" t="s">
        <v>4735</v>
      </c>
      <c r="H1039" s="651" t="s">
        <v>4736</v>
      </c>
      <c r="I1039" s="653">
        <v>10188.200000000001</v>
      </c>
      <c r="J1039" s="653">
        <v>1</v>
      </c>
      <c r="K1039" s="654">
        <v>10188.200000000001</v>
      </c>
    </row>
    <row r="1040" spans="1:11" ht="14.4" customHeight="1" x14ac:dyDescent="0.3">
      <c r="A1040" s="649" t="s">
        <v>575</v>
      </c>
      <c r="B1040" s="650" t="s">
        <v>576</v>
      </c>
      <c r="C1040" s="651" t="s">
        <v>593</v>
      </c>
      <c r="D1040" s="652" t="s">
        <v>4836</v>
      </c>
      <c r="E1040" s="651" t="s">
        <v>4837</v>
      </c>
      <c r="F1040" s="652" t="s">
        <v>4838</v>
      </c>
      <c r="G1040" s="651" t="s">
        <v>4737</v>
      </c>
      <c r="H1040" s="651" t="s">
        <v>4738</v>
      </c>
      <c r="I1040" s="653">
        <v>1285.76</v>
      </c>
      <c r="J1040" s="653">
        <v>1</v>
      </c>
      <c r="K1040" s="654">
        <v>1285.76</v>
      </c>
    </row>
    <row r="1041" spans="1:11" ht="14.4" customHeight="1" x14ac:dyDescent="0.3">
      <c r="A1041" s="649" t="s">
        <v>575</v>
      </c>
      <c r="B1041" s="650" t="s">
        <v>576</v>
      </c>
      <c r="C1041" s="651" t="s">
        <v>593</v>
      </c>
      <c r="D1041" s="652" t="s">
        <v>4836</v>
      </c>
      <c r="E1041" s="651" t="s">
        <v>4837</v>
      </c>
      <c r="F1041" s="652" t="s">
        <v>4838</v>
      </c>
      <c r="G1041" s="651" t="s">
        <v>4739</v>
      </c>
      <c r="H1041" s="651" t="s">
        <v>4740</v>
      </c>
      <c r="I1041" s="653">
        <v>2129.6</v>
      </c>
      <c r="J1041" s="653">
        <v>1</v>
      </c>
      <c r="K1041" s="654">
        <v>2129.6</v>
      </c>
    </row>
    <row r="1042" spans="1:11" ht="14.4" customHeight="1" x14ac:dyDescent="0.3">
      <c r="A1042" s="649" t="s">
        <v>575</v>
      </c>
      <c r="B1042" s="650" t="s">
        <v>576</v>
      </c>
      <c r="C1042" s="651" t="s">
        <v>593</v>
      </c>
      <c r="D1042" s="652" t="s">
        <v>4836</v>
      </c>
      <c r="E1042" s="651" t="s">
        <v>4837</v>
      </c>
      <c r="F1042" s="652" t="s">
        <v>4838</v>
      </c>
      <c r="G1042" s="651" t="s">
        <v>4741</v>
      </c>
      <c r="H1042" s="651" t="s">
        <v>4742</v>
      </c>
      <c r="I1042" s="653">
        <v>1000.5</v>
      </c>
      <c r="J1042" s="653">
        <v>1</v>
      </c>
      <c r="K1042" s="654">
        <v>1000.5</v>
      </c>
    </row>
    <row r="1043" spans="1:11" ht="14.4" customHeight="1" x14ac:dyDescent="0.3">
      <c r="A1043" s="649" t="s">
        <v>575</v>
      </c>
      <c r="B1043" s="650" t="s">
        <v>576</v>
      </c>
      <c r="C1043" s="651" t="s">
        <v>593</v>
      </c>
      <c r="D1043" s="652" t="s">
        <v>4836</v>
      </c>
      <c r="E1043" s="651" t="s">
        <v>4837</v>
      </c>
      <c r="F1043" s="652" t="s">
        <v>4838</v>
      </c>
      <c r="G1043" s="651" t="s">
        <v>4743</v>
      </c>
      <c r="H1043" s="651" t="s">
        <v>4744</v>
      </c>
      <c r="I1043" s="653">
        <v>463.9</v>
      </c>
      <c r="J1043" s="653">
        <v>1</v>
      </c>
      <c r="K1043" s="654">
        <v>463.9</v>
      </c>
    </row>
    <row r="1044" spans="1:11" ht="14.4" customHeight="1" x14ac:dyDescent="0.3">
      <c r="A1044" s="649" t="s">
        <v>575</v>
      </c>
      <c r="B1044" s="650" t="s">
        <v>576</v>
      </c>
      <c r="C1044" s="651" t="s">
        <v>593</v>
      </c>
      <c r="D1044" s="652" t="s">
        <v>4836</v>
      </c>
      <c r="E1044" s="651" t="s">
        <v>4837</v>
      </c>
      <c r="F1044" s="652" t="s">
        <v>4838</v>
      </c>
      <c r="G1044" s="651" t="s">
        <v>4745</v>
      </c>
      <c r="H1044" s="651" t="s">
        <v>4061</v>
      </c>
      <c r="I1044" s="653">
        <v>344.28</v>
      </c>
      <c r="J1044" s="653">
        <v>1</v>
      </c>
      <c r="K1044" s="654">
        <v>344.28</v>
      </c>
    </row>
    <row r="1045" spans="1:11" ht="14.4" customHeight="1" x14ac:dyDescent="0.3">
      <c r="A1045" s="649" t="s">
        <v>575</v>
      </c>
      <c r="B1045" s="650" t="s">
        <v>576</v>
      </c>
      <c r="C1045" s="651" t="s">
        <v>593</v>
      </c>
      <c r="D1045" s="652" t="s">
        <v>4836</v>
      </c>
      <c r="E1045" s="651" t="s">
        <v>4837</v>
      </c>
      <c r="F1045" s="652" t="s">
        <v>4838</v>
      </c>
      <c r="G1045" s="651" t="s">
        <v>4746</v>
      </c>
      <c r="H1045" s="651" t="s">
        <v>4747</v>
      </c>
      <c r="I1045" s="653">
        <v>560.88</v>
      </c>
      <c r="J1045" s="653">
        <v>1</v>
      </c>
      <c r="K1045" s="654">
        <v>560.88</v>
      </c>
    </row>
    <row r="1046" spans="1:11" ht="14.4" customHeight="1" x14ac:dyDescent="0.3">
      <c r="A1046" s="649" t="s">
        <v>575</v>
      </c>
      <c r="B1046" s="650" t="s">
        <v>576</v>
      </c>
      <c r="C1046" s="651" t="s">
        <v>593</v>
      </c>
      <c r="D1046" s="652" t="s">
        <v>4836</v>
      </c>
      <c r="E1046" s="651" t="s">
        <v>4837</v>
      </c>
      <c r="F1046" s="652" t="s">
        <v>4838</v>
      </c>
      <c r="G1046" s="651" t="s">
        <v>4748</v>
      </c>
      <c r="H1046" s="651" t="s">
        <v>4749</v>
      </c>
      <c r="I1046" s="653">
        <v>499.32</v>
      </c>
      <c r="J1046" s="653">
        <v>1</v>
      </c>
      <c r="K1046" s="654">
        <v>499.32</v>
      </c>
    </row>
    <row r="1047" spans="1:11" ht="14.4" customHeight="1" x14ac:dyDescent="0.3">
      <c r="A1047" s="649" t="s">
        <v>575</v>
      </c>
      <c r="B1047" s="650" t="s">
        <v>576</v>
      </c>
      <c r="C1047" s="651" t="s">
        <v>593</v>
      </c>
      <c r="D1047" s="652" t="s">
        <v>4836</v>
      </c>
      <c r="E1047" s="651" t="s">
        <v>4837</v>
      </c>
      <c r="F1047" s="652" t="s">
        <v>4838</v>
      </c>
      <c r="G1047" s="651" t="s">
        <v>4750</v>
      </c>
      <c r="H1047" s="651" t="s">
        <v>4751</v>
      </c>
      <c r="I1047" s="653">
        <v>19678.8</v>
      </c>
      <c r="J1047" s="653">
        <v>1</v>
      </c>
      <c r="K1047" s="654">
        <v>19678.8</v>
      </c>
    </row>
    <row r="1048" spans="1:11" ht="14.4" customHeight="1" x14ac:dyDescent="0.3">
      <c r="A1048" s="649" t="s">
        <v>575</v>
      </c>
      <c r="B1048" s="650" t="s">
        <v>576</v>
      </c>
      <c r="C1048" s="651" t="s">
        <v>593</v>
      </c>
      <c r="D1048" s="652" t="s">
        <v>4836</v>
      </c>
      <c r="E1048" s="651" t="s">
        <v>4837</v>
      </c>
      <c r="F1048" s="652" t="s">
        <v>4838</v>
      </c>
      <c r="G1048" s="651" t="s">
        <v>4752</v>
      </c>
      <c r="H1048" s="651" t="s">
        <v>4753</v>
      </c>
      <c r="I1048" s="653">
        <v>9735.6</v>
      </c>
      <c r="J1048" s="653">
        <v>1</v>
      </c>
      <c r="K1048" s="654">
        <v>9735.6</v>
      </c>
    </row>
    <row r="1049" spans="1:11" ht="14.4" customHeight="1" x14ac:dyDescent="0.3">
      <c r="A1049" s="649" t="s">
        <v>575</v>
      </c>
      <c r="B1049" s="650" t="s">
        <v>576</v>
      </c>
      <c r="C1049" s="651" t="s">
        <v>593</v>
      </c>
      <c r="D1049" s="652" t="s">
        <v>4836</v>
      </c>
      <c r="E1049" s="651" t="s">
        <v>4839</v>
      </c>
      <c r="F1049" s="652" t="s">
        <v>4840</v>
      </c>
      <c r="G1049" s="651" t="s">
        <v>4754</v>
      </c>
      <c r="H1049" s="651" t="s">
        <v>4755</v>
      </c>
      <c r="I1049" s="653">
        <v>9635.85</v>
      </c>
      <c r="J1049" s="653">
        <v>3</v>
      </c>
      <c r="K1049" s="654">
        <v>28907.550000000003</v>
      </c>
    </row>
    <row r="1050" spans="1:11" ht="14.4" customHeight="1" x14ac:dyDescent="0.3">
      <c r="A1050" s="649" t="s">
        <v>575</v>
      </c>
      <c r="B1050" s="650" t="s">
        <v>576</v>
      </c>
      <c r="C1050" s="651" t="s">
        <v>593</v>
      </c>
      <c r="D1050" s="652" t="s">
        <v>4836</v>
      </c>
      <c r="E1050" s="651" t="s">
        <v>4839</v>
      </c>
      <c r="F1050" s="652" t="s">
        <v>4840</v>
      </c>
      <c r="G1050" s="651" t="s">
        <v>4756</v>
      </c>
      <c r="H1050" s="651" t="s">
        <v>4757</v>
      </c>
      <c r="I1050" s="653">
        <v>28702.85</v>
      </c>
      <c r="J1050" s="653">
        <v>1</v>
      </c>
      <c r="K1050" s="654">
        <v>28702.85</v>
      </c>
    </row>
    <row r="1051" spans="1:11" ht="14.4" customHeight="1" x14ac:dyDescent="0.3">
      <c r="A1051" s="649" t="s">
        <v>575</v>
      </c>
      <c r="B1051" s="650" t="s">
        <v>576</v>
      </c>
      <c r="C1051" s="651" t="s">
        <v>593</v>
      </c>
      <c r="D1051" s="652" t="s">
        <v>4836</v>
      </c>
      <c r="E1051" s="651" t="s">
        <v>4839</v>
      </c>
      <c r="F1051" s="652" t="s">
        <v>4840</v>
      </c>
      <c r="G1051" s="651" t="s">
        <v>4758</v>
      </c>
      <c r="H1051" s="651" t="s">
        <v>4759</v>
      </c>
      <c r="I1051" s="653">
        <v>12254.4</v>
      </c>
      <c r="J1051" s="653">
        <v>2</v>
      </c>
      <c r="K1051" s="654">
        <v>24508.799999999999</v>
      </c>
    </row>
    <row r="1052" spans="1:11" ht="14.4" customHeight="1" x14ac:dyDescent="0.3">
      <c r="A1052" s="649" t="s">
        <v>575</v>
      </c>
      <c r="B1052" s="650" t="s">
        <v>576</v>
      </c>
      <c r="C1052" s="651" t="s">
        <v>593</v>
      </c>
      <c r="D1052" s="652" t="s">
        <v>4836</v>
      </c>
      <c r="E1052" s="651" t="s">
        <v>4839</v>
      </c>
      <c r="F1052" s="652" t="s">
        <v>4840</v>
      </c>
      <c r="G1052" s="651" t="s">
        <v>4760</v>
      </c>
      <c r="H1052" s="651" t="s">
        <v>4761</v>
      </c>
      <c r="I1052" s="653">
        <v>4191.75</v>
      </c>
      <c r="J1052" s="653">
        <v>1</v>
      </c>
      <c r="K1052" s="654">
        <v>4191.75</v>
      </c>
    </row>
    <row r="1053" spans="1:11" ht="14.4" customHeight="1" x14ac:dyDescent="0.3">
      <c r="A1053" s="649" t="s">
        <v>575</v>
      </c>
      <c r="B1053" s="650" t="s">
        <v>576</v>
      </c>
      <c r="C1053" s="651" t="s">
        <v>593</v>
      </c>
      <c r="D1053" s="652" t="s">
        <v>4836</v>
      </c>
      <c r="E1053" s="651" t="s">
        <v>4839</v>
      </c>
      <c r="F1053" s="652" t="s">
        <v>4840</v>
      </c>
      <c r="G1053" s="651" t="s">
        <v>4762</v>
      </c>
      <c r="H1053" s="651" t="s">
        <v>4763</v>
      </c>
      <c r="I1053" s="653">
        <v>12254.4</v>
      </c>
      <c r="J1053" s="653">
        <v>1</v>
      </c>
      <c r="K1053" s="654">
        <v>12254.4</v>
      </c>
    </row>
    <row r="1054" spans="1:11" ht="14.4" customHeight="1" x14ac:dyDescent="0.3">
      <c r="A1054" s="649" t="s">
        <v>575</v>
      </c>
      <c r="B1054" s="650" t="s">
        <v>576</v>
      </c>
      <c r="C1054" s="651" t="s">
        <v>593</v>
      </c>
      <c r="D1054" s="652" t="s">
        <v>4836</v>
      </c>
      <c r="E1054" s="651" t="s">
        <v>4839</v>
      </c>
      <c r="F1054" s="652" t="s">
        <v>4840</v>
      </c>
      <c r="G1054" s="651" t="s">
        <v>4764</v>
      </c>
      <c r="H1054" s="651" t="s">
        <v>4765</v>
      </c>
      <c r="I1054" s="653">
        <v>28702.85</v>
      </c>
      <c r="J1054" s="653">
        <v>2</v>
      </c>
      <c r="K1054" s="654">
        <v>57405.7</v>
      </c>
    </row>
    <row r="1055" spans="1:11" ht="14.4" customHeight="1" x14ac:dyDescent="0.3">
      <c r="A1055" s="649" t="s">
        <v>575</v>
      </c>
      <c r="B1055" s="650" t="s">
        <v>576</v>
      </c>
      <c r="C1055" s="651" t="s">
        <v>593</v>
      </c>
      <c r="D1055" s="652" t="s">
        <v>4836</v>
      </c>
      <c r="E1055" s="651" t="s">
        <v>4839</v>
      </c>
      <c r="F1055" s="652" t="s">
        <v>4840</v>
      </c>
      <c r="G1055" s="651" t="s">
        <v>4766</v>
      </c>
      <c r="H1055" s="651" t="s">
        <v>4767</v>
      </c>
      <c r="I1055" s="653">
        <v>2264.35</v>
      </c>
      <c r="J1055" s="653">
        <v>1</v>
      </c>
      <c r="K1055" s="654">
        <v>2264.35</v>
      </c>
    </row>
    <row r="1056" spans="1:11" ht="14.4" customHeight="1" x14ac:dyDescent="0.3">
      <c r="A1056" s="649" t="s">
        <v>575</v>
      </c>
      <c r="B1056" s="650" t="s">
        <v>576</v>
      </c>
      <c r="C1056" s="651" t="s">
        <v>593</v>
      </c>
      <c r="D1056" s="652" t="s">
        <v>4836</v>
      </c>
      <c r="E1056" s="651" t="s">
        <v>4839</v>
      </c>
      <c r="F1056" s="652" t="s">
        <v>4840</v>
      </c>
      <c r="G1056" s="651" t="s">
        <v>4768</v>
      </c>
      <c r="H1056" s="651" t="s">
        <v>4769</v>
      </c>
      <c r="I1056" s="653">
        <v>2264.35</v>
      </c>
      <c r="J1056" s="653">
        <v>1</v>
      </c>
      <c r="K1056" s="654">
        <v>2264.35</v>
      </c>
    </row>
    <row r="1057" spans="1:11" ht="14.4" customHeight="1" x14ac:dyDescent="0.3">
      <c r="A1057" s="649" t="s">
        <v>575</v>
      </c>
      <c r="B1057" s="650" t="s">
        <v>576</v>
      </c>
      <c r="C1057" s="651" t="s">
        <v>593</v>
      </c>
      <c r="D1057" s="652" t="s">
        <v>4836</v>
      </c>
      <c r="E1057" s="651" t="s">
        <v>4841</v>
      </c>
      <c r="F1057" s="652" t="s">
        <v>4842</v>
      </c>
      <c r="G1057" s="651" t="s">
        <v>4770</v>
      </c>
      <c r="H1057" s="651" t="s">
        <v>4771</v>
      </c>
      <c r="I1057" s="653">
        <v>39930</v>
      </c>
      <c r="J1057" s="653">
        <v>1</v>
      </c>
      <c r="K1057" s="654">
        <v>39930</v>
      </c>
    </row>
    <row r="1058" spans="1:11" ht="14.4" customHeight="1" x14ac:dyDescent="0.3">
      <c r="A1058" s="649" t="s">
        <v>575</v>
      </c>
      <c r="B1058" s="650" t="s">
        <v>576</v>
      </c>
      <c r="C1058" s="651" t="s">
        <v>593</v>
      </c>
      <c r="D1058" s="652" t="s">
        <v>4836</v>
      </c>
      <c r="E1058" s="651" t="s">
        <v>4841</v>
      </c>
      <c r="F1058" s="652" t="s">
        <v>4842</v>
      </c>
      <c r="G1058" s="651" t="s">
        <v>4772</v>
      </c>
      <c r="H1058" s="651" t="s">
        <v>4773</v>
      </c>
      <c r="I1058" s="653">
        <v>469.95249999999999</v>
      </c>
      <c r="J1058" s="653">
        <v>30</v>
      </c>
      <c r="K1058" s="654">
        <v>13920.01</v>
      </c>
    </row>
    <row r="1059" spans="1:11" ht="14.4" customHeight="1" x14ac:dyDescent="0.3">
      <c r="A1059" s="649" t="s">
        <v>575</v>
      </c>
      <c r="B1059" s="650" t="s">
        <v>576</v>
      </c>
      <c r="C1059" s="651" t="s">
        <v>593</v>
      </c>
      <c r="D1059" s="652" t="s">
        <v>4836</v>
      </c>
      <c r="E1059" s="651" t="s">
        <v>4841</v>
      </c>
      <c r="F1059" s="652" t="s">
        <v>4842</v>
      </c>
      <c r="G1059" s="651" t="s">
        <v>4774</v>
      </c>
      <c r="H1059" s="651" t="s">
        <v>4775</v>
      </c>
      <c r="I1059" s="653">
        <v>455.07749999999999</v>
      </c>
      <c r="J1059" s="653">
        <v>30</v>
      </c>
      <c r="K1059" s="654">
        <v>13562.990000000002</v>
      </c>
    </row>
    <row r="1060" spans="1:11" ht="14.4" customHeight="1" x14ac:dyDescent="0.3">
      <c r="A1060" s="649" t="s">
        <v>575</v>
      </c>
      <c r="B1060" s="650" t="s">
        <v>576</v>
      </c>
      <c r="C1060" s="651" t="s">
        <v>593</v>
      </c>
      <c r="D1060" s="652" t="s">
        <v>4836</v>
      </c>
      <c r="E1060" s="651" t="s">
        <v>4822</v>
      </c>
      <c r="F1060" s="652" t="s">
        <v>4823</v>
      </c>
      <c r="G1060" s="651" t="s">
        <v>4776</v>
      </c>
      <c r="H1060" s="651" t="s">
        <v>4777</v>
      </c>
      <c r="I1060" s="653">
        <v>2286.9</v>
      </c>
      <c r="J1060" s="653">
        <v>1</v>
      </c>
      <c r="K1060" s="654">
        <v>2286.9</v>
      </c>
    </row>
    <row r="1061" spans="1:11" ht="14.4" customHeight="1" x14ac:dyDescent="0.3">
      <c r="A1061" s="649" t="s">
        <v>575</v>
      </c>
      <c r="B1061" s="650" t="s">
        <v>576</v>
      </c>
      <c r="C1061" s="651" t="s">
        <v>593</v>
      </c>
      <c r="D1061" s="652" t="s">
        <v>4836</v>
      </c>
      <c r="E1061" s="651" t="s">
        <v>4830</v>
      </c>
      <c r="F1061" s="652" t="s">
        <v>4831</v>
      </c>
      <c r="G1061" s="651" t="s">
        <v>4778</v>
      </c>
      <c r="H1061" s="651" t="s">
        <v>4779</v>
      </c>
      <c r="I1061" s="653">
        <v>59.77</v>
      </c>
      <c r="J1061" s="653">
        <v>144</v>
      </c>
      <c r="K1061" s="654">
        <v>8607.52</v>
      </c>
    </row>
    <row r="1062" spans="1:11" ht="14.4" customHeight="1" x14ac:dyDescent="0.3">
      <c r="A1062" s="649" t="s">
        <v>575</v>
      </c>
      <c r="B1062" s="650" t="s">
        <v>576</v>
      </c>
      <c r="C1062" s="651" t="s">
        <v>593</v>
      </c>
      <c r="D1062" s="652" t="s">
        <v>4836</v>
      </c>
      <c r="E1062" s="651" t="s">
        <v>4830</v>
      </c>
      <c r="F1062" s="652" t="s">
        <v>4831</v>
      </c>
      <c r="G1062" s="651" t="s">
        <v>4780</v>
      </c>
      <c r="H1062" s="651" t="s">
        <v>4781</v>
      </c>
      <c r="I1062" s="653">
        <v>31.37</v>
      </c>
      <c r="J1062" s="653">
        <v>360</v>
      </c>
      <c r="K1062" s="654">
        <v>11292.31</v>
      </c>
    </row>
    <row r="1063" spans="1:11" ht="14.4" customHeight="1" x14ac:dyDescent="0.3">
      <c r="A1063" s="649" t="s">
        <v>575</v>
      </c>
      <c r="B1063" s="650" t="s">
        <v>576</v>
      </c>
      <c r="C1063" s="651" t="s">
        <v>593</v>
      </c>
      <c r="D1063" s="652" t="s">
        <v>4836</v>
      </c>
      <c r="E1063" s="651" t="s">
        <v>4830</v>
      </c>
      <c r="F1063" s="652" t="s">
        <v>4831</v>
      </c>
      <c r="G1063" s="651" t="s">
        <v>4782</v>
      </c>
      <c r="H1063" s="651" t="s">
        <v>4783</v>
      </c>
      <c r="I1063" s="653">
        <v>113.85</v>
      </c>
      <c r="J1063" s="653">
        <v>36</v>
      </c>
      <c r="K1063" s="654">
        <v>4098.6000000000004</v>
      </c>
    </row>
    <row r="1064" spans="1:11" ht="14.4" customHeight="1" x14ac:dyDescent="0.3">
      <c r="A1064" s="649" t="s">
        <v>575</v>
      </c>
      <c r="B1064" s="650" t="s">
        <v>576</v>
      </c>
      <c r="C1064" s="651" t="s">
        <v>593</v>
      </c>
      <c r="D1064" s="652" t="s">
        <v>4836</v>
      </c>
      <c r="E1064" s="651" t="s">
        <v>4830</v>
      </c>
      <c r="F1064" s="652" t="s">
        <v>4831</v>
      </c>
      <c r="G1064" s="651" t="s">
        <v>4784</v>
      </c>
      <c r="H1064" s="651" t="s">
        <v>4785</v>
      </c>
      <c r="I1064" s="653">
        <v>457.6</v>
      </c>
      <c r="J1064" s="653">
        <v>24</v>
      </c>
      <c r="K1064" s="654">
        <v>10982.5</v>
      </c>
    </row>
    <row r="1065" spans="1:11" ht="14.4" customHeight="1" x14ac:dyDescent="0.3">
      <c r="A1065" s="649" t="s">
        <v>575</v>
      </c>
      <c r="B1065" s="650" t="s">
        <v>576</v>
      </c>
      <c r="C1065" s="651" t="s">
        <v>593</v>
      </c>
      <c r="D1065" s="652" t="s">
        <v>4836</v>
      </c>
      <c r="E1065" s="651" t="s">
        <v>4830</v>
      </c>
      <c r="F1065" s="652" t="s">
        <v>4831</v>
      </c>
      <c r="G1065" s="651" t="s">
        <v>4786</v>
      </c>
      <c r="H1065" s="651" t="s">
        <v>4787</v>
      </c>
      <c r="I1065" s="653">
        <v>46.965000000000003</v>
      </c>
      <c r="J1065" s="653">
        <v>108</v>
      </c>
      <c r="K1065" s="654">
        <v>5072</v>
      </c>
    </row>
    <row r="1066" spans="1:11" ht="14.4" customHeight="1" x14ac:dyDescent="0.3">
      <c r="A1066" s="649" t="s">
        <v>575</v>
      </c>
      <c r="B1066" s="650" t="s">
        <v>576</v>
      </c>
      <c r="C1066" s="651" t="s">
        <v>593</v>
      </c>
      <c r="D1066" s="652" t="s">
        <v>4836</v>
      </c>
      <c r="E1066" s="651" t="s">
        <v>4830</v>
      </c>
      <c r="F1066" s="652" t="s">
        <v>4831</v>
      </c>
      <c r="G1066" s="651" t="s">
        <v>4788</v>
      </c>
      <c r="H1066" s="651" t="s">
        <v>4789</v>
      </c>
      <c r="I1066" s="653">
        <v>85.31</v>
      </c>
      <c r="J1066" s="653">
        <v>72</v>
      </c>
      <c r="K1066" s="654">
        <v>6142</v>
      </c>
    </row>
    <row r="1067" spans="1:11" ht="14.4" customHeight="1" x14ac:dyDescent="0.3">
      <c r="A1067" s="649" t="s">
        <v>575</v>
      </c>
      <c r="B1067" s="650" t="s">
        <v>576</v>
      </c>
      <c r="C1067" s="651" t="s">
        <v>593</v>
      </c>
      <c r="D1067" s="652" t="s">
        <v>4836</v>
      </c>
      <c r="E1067" s="651" t="s">
        <v>4830</v>
      </c>
      <c r="F1067" s="652" t="s">
        <v>4831</v>
      </c>
      <c r="G1067" s="651" t="s">
        <v>4790</v>
      </c>
      <c r="H1067" s="651" t="s">
        <v>4791</v>
      </c>
      <c r="I1067" s="653">
        <v>72.83</v>
      </c>
      <c r="J1067" s="653">
        <v>36</v>
      </c>
      <c r="K1067" s="654">
        <v>2622</v>
      </c>
    </row>
    <row r="1068" spans="1:11" ht="14.4" customHeight="1" x14ac:dyDescent="0.3">
      <c r="A1068" s="649" t="s">
        <v>575</v>
      </c>
      <c r="B1068" s="650" t="s">
        <v>576</v>
      </c>
      <c r="C1068" s="651" t="s">
        <v>593</v>
      </c>
      <c r="D1068" s="652" t="s">
        <v>4836</v>
      </c>
      <c r="E1068" s="651" t="s">
        <v>4830</v>
      </c>
      <c r="F1068" s="652" t="s">
        <v>4831</v>
      </c>
      <c r="G1068" s="651" t="s">
        <v>4792</v>
      </c>
      <c r="H1068" s="651" t="s">
        <v>4793</v>
      </c>
      <c r="I1068" s="653">
        <v>153.81</v>
      </c>
      <c r="J1068" s="653">
        <v>48</v>
      </c>
      <c r="K1068" s="654">
        <v>7383</v>
      </c>
    </row>
    <row r="1069" spans="1:11" ht="14.4" customHeight="1" x14ac:dyDescent="0.3">
      <c r="A1069" s="649" t="s">
        <v>575</v>
      </c>
      <c r="B1069" s="650" t="s">
        <v>576</v>
      </c>
      <c r="C1069" s="651" t="s">
        <v>593</v>
      </c>
      <c r="D1069" s="652" t="s">
        <v>4836</v>
      </c>
      <c r="E1069" s="651" t="s">
        <v>4824</v>
      </c>
      <c r="F1069" s="652" t="s">
        <v>4825</v>
      </c>
      <c r="G1069" s="651" t="s">
        <v>4794</v>
      </c>
      <c r="H1069" s="651" t="s">
        <v>4795</v>
      </c>
      <c r="I1069" s="653">
        <v>5747.5</v>
      </c>
      <c r="J1069" s="653">
        <v>2</v>
      </c>
      <c r="K1069" s="654">
        <v>11495</v>
      </c>
    </row>
    <row r="1070" spans="1:11" ht="14.4" customHeight="1" x14ac:dyDescent="0.3">
      <c r="A1070" s="649" t="s">
        <v>575</v>
      </c>
      <c r="B1070" s="650" t="s">
        <v>576</v>
      </c>
      <c r="C1070" s="651" t="s">
        <v>593</v>
      </c>
      <c r="D1070" s="652" t="s">
        <v>4836</v>
      </c>
      <c r="E1070" s="651" t="s">
        <v>4843</v>
      </c>
      <c r="F1070" s="652" t="s">
        <v>4844</v>
      </c>
      <c r="G1070" s="651" t="s">
        <v>4796</v>
      </c>
      <c r="H1070" s="651" t="s">
        <v>4797</v>
      </c>
      <c r="I1070" s="653">
        <v>3392.5</v>
      </c>
      <c r="J1070" s="653">
        <v>2</v>
      </c>
      <c r="K1070" s="654">
        <v>6785</v>
      </c>
    </row>
    <row r="1071" spans="1:11" ht="14.4" customHeight="1" x14ac:dyDescent="0.3">
      <c r="A1071" s="649" t="s">
        <v>575</v>
      </c>
      <c r="B1071" s="650" t="s">
        <v>576</v>
      </c>
      <c r="C1071" s="651" t="s">
        <v>593</v>
      </c>
      <c r="D1071" s="652" t="s">
        <v>4836</v>
      </c>
      <c r="E1071" s="651" t="s">
        <v>4843</v>
      </c>
      <c r="F1071" s="652" t="s">
        <v>4844</v>
      </c>
      <c r="G1071" s="651" t="s">
        <v>4798</v>
      </c>
      <c r="H1071" s="651" t="s">
        <v>4799</v>
      </c>
      <c r="I1071" s="653">
        <v>5523.3</v>
      </c>
      <c r="J1071" s="653">
        <v>3</v>
      </c>
      <c r="K1071" s="654">
        <v>16569.900000000001</v>
      </c>
    </row>
    <row r="1072" spans="1:11" ht="14.4" customHeight="1" x14ac:dyDescent="0.3">
      <c r="A1072" s="649" t="s">
        <v>575</v>
      </c>
      <c r="B1072" s="650" t="s">
        <v>576</v>
      </c>
      <c r="C1072" s="651" t="s">
        <v>593</v>
      </c>
      <c r="D1072" s="652" t="s">
        <v>4836</v>
      </c>
      <c r="E1072" s="651" t="s">
        <v>4843</v>
      </c>
      <c r="F1072" s="652" t="s">
        <v>4844</v>
      </c>
      <c r="G1072" s="651" t="s">
        <v>4800</v>
      </c>
      <c r="H1072" s="651" t="s">
        <v>4801</v>
      </c>
      <c r="I1072" s="653">
        <v>11235.884999999998</v>
      </c>
      <c r="J1072" s="653">
        <v>5</v>
      </c>
      <c r="K1072" s="654">
        <v>56179.39</v>
      </c>
    </row>
    <row r="1073" spans="1:11" ht="14.4" customHeight="1" x14ac:dyDescent="0.3">
      <c r="A1073" s="649" t="s">
        <v>575</v>
      </c>
      <c r="B1073" s="650" t="s">
        <v>576</v>
      </c>
      <c r="C1073" s="651" t="s">
        <v>593</v>
      </c>
      <c r="D1073" s="652" t="s">
        <v>4836</v>
      </c>
      <c r="E1073" s="651" t="s">
        <v>4843</v>
      </c>
      <c r="F1073" s="652" t="s">
        <v>4844</v>
      </c>
      <c r="G1073" s="651" t="s">
        <v>4802</v>
      </c>
      <c r="H1073" s="651" t="s">
        <v>4803</v>
      </c>
      <c r="I1073" s="653">
        <v>2035.4</v>
      </c>
      <c r="J1073" s="653">
        <v>1</v>
      </c>
      <c r="K1073" s="654">
        <v>2035.4</v>
      </c>
    </row>
    <row r="1074" spans="1:11" ht="14.4" customHeight="1" x14ac:dyDescent="0.3">
      <c r="A1074" s="649" t="s">
        <v>575</v>
      </c>
      <c r="B1074" s="650" t="s">
        <v>576</v>
      </c>
      <c r="C1074" s="651" t="s">
        <v>593</v>
      </c>
      <c r="D1074" s="652" t="s">
        <v>4836</v>
      </c>
      <c r="E1074" s="651" t="s">
        <v>4843</v>
      </c>
      <c r="F1074" s="652" t="s">
        <v>4844</v>
      </c>
      <c r="G1074" s="651" t="s">
        <v>4804</v>
      </c>
      <c r="H1074" s="651" t="s">
        <v>4805</v>
      </c>
      <c r="I1074" s="653">
        <v>3455.2</v>
      </c>
      <c r="J1074" s="653">
        <v>1</v>
      </c>
      <c r="K1074" s="654">
        <v>3455.2</v>
      </c>
    </row>
    <row r="1075" spans="1:11" ht="14.4" customHeight="1" x14ac:dyDescent="0.3">
      <c r="A1075" s="649" t="s">
        <v>575</v>
      </c>
      <c r="B1075" s="650" t="s">
        <v>576</v>
      </c>
      <c r="C1075" s="651" t="s">
        <v>593</v>
      </c>
      <c r="D1075" s="652" t="s">
        <v>4836</v>
      </c>
      <c r="E1075" s="651" t="s">
        <v>4843</v>
      </c>
      <c r="F1075" s="652" t="s">
        <v>4844</v>
      </c>
      <c r="G1075" s="651" t="s">
        <v>4806</v>
      </c>
      <c r="H1075" s="651" t="s">
        <v>4807</v>
      </c>
      <c r="I1075" s="653">
        <v>3550.6</v>
      </c>
      <c r="J1075" s="653">
        <v>1</v>
      </c>
      <c r="K1075" s="654">
        <v>3550.6</v>
      </c>
    </row>
    <row r="1076" spans="1:11" ht="14.4" customHeight="1" x14ac:dyDescent="0.3">
      <c r="A1076" s="649" t="s">
        <v>575</v>
      </c>
      <c r="B1076" s="650" t="s">
        <v>576</v>
      </c>
      <c r="C1076" s="651" t="s">
        <v>593</v>
      </c>
      <c r="D1076" s="652" t="s">
        <v>4836</v>
      </c>
      <c r="E1076" s="651" t="s">
        <v>4843</v>
      </c>
      <c r="F1076" s="652" t="s">
        <v>4844</v>
      </c>
      <c r="G1076" s="651" t="s">
        <v>4808</v>
      </c>
      <c r="H1076" s="651" t="s">
        <v>4809</v>
      </c>
      <c r="I1076" s="653">
        <v>4544.5</v>
      </c>
      <c r="J1076" s="653">
        <v>1</v>
      </c>
      <c r="K1076" s="654">
        <v>4544.5</v>
      </c>
    </row>
    <row r="1077" spans="1:11" ht="14.4" customHeight="1" x14ac:dyDescent="0.3">
      <c r="A1077" s="649" t="s">
        <v>575</v>
      </c>
      <c r="B1077" s="650" t="s">
        <v>576</v>
      </c>
      <c r="C1077" s="651" t="s">
        <v>593</v>
      </c>
      <c r="D1077" s="652" t="s">
        <v>4836</v>
      </c>
      <c r="E1077" s="651" t="s">
        <v>4843</v>
      </c>
      <c r="F1077" s="652" t="s">
        <v>4844</v>
      </c>
      <c r="G1077" s="651" t="s">
        <v>4810</v>
      </c>
      <c r="H1077" s="651" t="s">
        <v>4811</v>
      </c>
      <c r="I1077" s="653">
        <v>4584.5</v>
      </c>
      <c r="J1077" s="653">
        <v>3</v>
      </c>
      <c r="K1077" s="654">
        <v>13716</v>
      </c>
    </row>
    <row r="1078" spans="1:11" ht="14.4" customHeight="1" x14ac:dyDescent="0.3">
      <c r="A1078" s="649" t="s">
        <v>575</v>
      </c>
      <c r="B1078" s="650" t="s">
        <v>576</v>
      </c>
      <c r="C1078" s="651" t="s">
        <v>593</v>
      </c>
      <c r="D1078" s="652" t="s">
        <v>4836</v>
      </c>
      <c r="E1078" s="651" t="s">
        <v>4843</v>
      </c>
      <c r="F1078" s="652" t="s">
        <v>4844</v>
      </c>
      <c r="G1078" s="651" t="s">
        <v>4812</v>
      </c>
      <c r="H1078" s="651" t="s">
        <v>4813</v>
      </c>
      <c r="I1078" s="653">
        <v>2887.19</v>
      </c>
      <c r="J1078" s="653">
        <v>2</v>
      </c>
      <c r="K1078" s="654">
        <v>5774.38</v>
      </c>
    </row>
    <row r="1079" spans="1:11" ht="14.4" customHeight="1" x14ac:dyDescent="0.3">
      <c r="A1079" s="649" t="s">
        <v>575</v>
      </c>
      <c r="B1079" s="650" t="s">
        <v>576</v>
      </c>
      <c r="C1079" s="651" t="s">
        <v>593</v>
      </c>
      <c r="D1079" s="652" t="s">
        <v>4836</v>
      </c>
      <c r="E1079" s="651" t="s">
        <v>4843</v>
      </c>
      <c r="F1079" s="652" t="s">
        <v>4844</v>
      </c>
      <c r="G1079" s="651" t="s">
        <v>4814</v>
      </c>
      <c r="H1079" s="651" t="s">
        <v>4815</v>
      </c>
      <c r="I1079" s="653">
        <v>5259</v>
      </c>
      <c r="J1079" s="653">
        <v>1</v>
      </c>
      <c r="K1079" s="654">
        <v>5259</v>
      </c>
    </row>
    <row r="1080" spans="1:11" ht="14.4" customHeight="1" thickBot="1" x14ac:dyDescent="0.35">
      <c r="A1080" s="655" t="s">
        <v>575</v>
      </c>
      <c r="B1080" s="656" t="s">
        <v>576</v>
      </c>
      <c r="C1080" s="657" t="s">
        <v>593</v>
      </c>
      <c r="D1080" s="658" t="s">
        <v>4836</v>
      </c>
      <c r="E1080" s="657" t="s">
        <v>4843</v>
      </c>
      <c r="F1080" s="658" t="s">
        <v>4844</v>
      </c>
      <c r="G1080" s="657" t="s">
        <v>4816</v>
      </c>
      <c r="H1080" s="657" t="s">
        <v>4817</v>
      </c>
      <c r="I1080" s="659">
        <v>5636.15</v>
      </c>
      <c r="J1080" s="659">
        <v>1</v>
      </c>
      <c r="K1080" s="660">
        <v>5636.15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2" width="13.109375" hidden="1" customWidth="1"/>
    <col min="13" max="13" width="13.109375" customWidth="1"/>
    <col min="14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60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16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25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1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2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3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54241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15416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21301.5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930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1914.25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11943.25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2736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98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918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918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112.5</v>
      </c>
      <c r="C14" s="414">
        <f xml:space="preserve">
IF($A$4&lt;=12,SUMIFS('ON Data'!G:G,'ON Data'!$D:$D,$A$4,'ON Data'!$E:$E,5),SUMIFS('ON Data'!G:G,'ON Data'!$E:$E,5))</f>
        <v>112.5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88197</v>
      </c>
      <c r="C18" s="411">
        <f t="shared" ref="C18" si="0" xml:space="preserve">
C19-C16-C17</f>
        <v>0</v>
      </c>
      <c r="D18" s="412">
        <f t="shared" ref="D18:AG18" si="1" xml:space="preserve">
D19-D16-D17</f>
        <v>56197</v>
      </c>
      <c r="E18" s="412">
        <f t="shared" si="1"/>
        <v>0</v>
      </c>
      <c r="F18" s="412">
        <f t="shared" si="1"/>
        <v>21500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2500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8000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88197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56197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21500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2500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8000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14355305</v>
      </c>
      <c r="C20" s="423">
        <f xml:space="preserve">
IF($A$4&lt;=12,SUMIFS('ON Data'!G:G,'ON Data'!$D:$D,$A$4,'ON Data'!$E:$E,6),SUMIFS('ON Data'!G:G,'ON Data'!$E:$E,6))</f>
        <v>25625</v>
      </c>
      <c r="D20" s="424">
        <f xml:space="preserve">
IF($A$4&lt;=12,SUMIFS('ON Data'!H:H,'ON Data'!$D:$D,$A$4,'ON Data'!$E:$E,6),SUMIFS('ON Data'!H:H,'ON Data'!$E:$E,6))</f>
        <v>8214500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3976026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165490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210330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1422689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340645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76460</v>
      </c>
      <c r="C25" s="768">
        <f xml:space="preserve">
IF($A$4&lt;=12,SUMIFS('ON Data'!H:H,'ON Data'!$D:$D,$A$4,'ON Data'!$E:$E,10),SUMIFS('ON Data'!H:H,'ON Data'!$E:$E,10))</f>
        <v>42360</v>
      </c>
      <c r="D25" s="744"/>
      <c r="E25" s="745"/>
      <c r="F25" s="745">
        <f xml:space="preserve">
IF($A$4&lt;=12,SUMIFS('ON Data'!K:K,'ON Data'!$D:$D,$A$4,'ON Data'!$E:$E,10),SUMIFS('ON Data'!K:K,'ON Data'!$E:$E,10))</f>
        <v>34100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63326.5</v>
      </c>
      <c r="C26" s="768">
        <f xml:space="preserve">
IF($A$4&lt;=12,SUMIFS('ON Data'!H:H,'ON Data'!$D:$D,$A$4,'ON Data'!$E:$E,11),SUMIFS('ON Data'!H:H,'ON Data'!$E:$E,11))</f>
        <v>28326.499999999996</v>
      </c>
      <c r="D26" s="744"/>
      <c r="E26" s="745"/>
      <c r="F26" s="746">
        <f xml:space="preserve">
IF($A$4&lt;=12,SUMIFS('ON Data'!K:K,'ON Data'!$D:$D,$A$4,'ON Data'!$E:$E,11),SUMIFS('ON Data'!K:K,'ON Data'!$E:$E,11))</f>
        <v>35000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1.2073934292910551</v>
      </c>
      <c r="C27" s="769">
        <f xml:space="preserve">
IF(C26=0,0,C25/C26)</f>
        <v>1.4954194835224968</v>
      </c>
      <c r="D27" s="747"/>
      <c r="E27" s="748"/>
      <c r="F27" s="748">
        <f xml:space="preserve">
IF(F26=0,0,F25/F26)</f>
        <v>0.97428571428571431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-13133.500000000004</v>
      </c>
      <c r="C28" s="770">
        <f xml:space="preserve">
C26-C25</f>
        <v>-14033.500000000004</v>
      </c>
      <c r="D28" s="749"/>
      <c r="E28" s="750"/>
      <c r="F28" s="750">
        <f xml:space="preserve">
F26-F25</f>
        <v>900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4846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14499231.5</v>
      </c>
      <c r="G3" s="380">
        <f t="shared" ref="G3:AN3" si="0">SUMIF($E5:$E1048576,"&lt;10",G5:G1048576)</f>
        <v>25737.5</v>
      </c>
      <c r="H3" s="380">
        <f t="shared" si="0"/>
        <v>8287225</v>
      </c>
      <c r="I3" s="380">
        <f t="shared" si="0"/>
        <v>0</v>
      </c>
      <c r="J3" s="380">
        <f t="shared" si="0"/>
        <v>0</v>
      </c>
      <c r="K3" s="380">
        <f t="shared" si="0"/>
        <v>4018977.5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168926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212256.25</v>
      </c>
      <c r="AF3" s="380">
        <f t="shared" si="0"/>
        <v>0</v>
      </c>
      <c r="AG3" s="380">
        <f t="shared" si="0"/>
        <v>0</v>
      </c>
      <c r="AH3" s="380">
        <f t="shared" si="0"/>
        <v>1434710.25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351399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31</v>
      </c>
      <c r="D5" s="379">
        <v>1</v>
      </c>
      <c r="E5" s="379">
        <v>1</v>
      </c>
      <c r="F5" s="379">
        <v>59</v>
      </c>
      <c r="G5" s="379">
        <v>0</v>
      </c>
      <c r="H5" s="379">
        <v>16</v>
      </c>
      <c r="I5" s="379">
        <v>0</v>
      </c>
      <c r="J5" s="379">
        <v>0</v>
      </c>
      <c r="K5" s="379">
        <v>24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1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2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31</v>
      </c>
      <c r="D6" s="379">
        <v>1</v>
      </c>
      <c r="E6" s="379">
        <v>2</v>
      </c>
      <c r="F6" s="379">
        <v>9745</v>
      </c>
      <c r="G6" s="379">
        <v>0</v>
      </c>
      <c r="H6" s="379">
        <v>2808</v>
      </c>
      <c r="I6" s="379">
        <v>0</v>
      </c>
      <c r="J6" s="379">
        <v>0</v>
      </c>
      <c r="K6" s="379">
        <v>3902.5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172.5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356.5</v>
      </c>
      <c r="AF6" s="379">
        <v>0</v>
      </c>
      <c r="AG6" s="379">
        <v>0</v>
      </c>
      <c r="AH6" s="379">
        <v>2145.5</v>
      </c>
      <c r="AI6" s="379">
        <v>0</v>
      </c>
      <c r="AJ6" s="379">
        <v>0</v>
      </c>
      <c r="AK6" s="379">
        <v>0</v>
      </c>
      <c r="AL6" s="379">
        <v>0</v>
      </c>
      <c r="AM6" s="379">
        <v>360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31</v>
      </c>
      <c r="D7" s="379">
        <v>1</v>
      </c>
      <c r="E7" s="379">
        <v>3</v>
      </c>
      <c r="F7" s="379">
        <v>36</v>
      </c>
      <c r="G7" s="379">
        <v>0</v>
      </c>
      <c r="H7" s="379">
        <v>36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31</v>
      </c>
      <c r="D8" s="379">
        <v>1</v>
      </c>
      <c r="E8" s="379">
        <v>4</v>
      </c>
      <c r="F8" s="379">
        <v>160</v>
      </c>
      <c r="G8" s="379">
        <v>0</v>
      </c>
      <c r="H8" s="379">
        <v>160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31</v>
      </c>
      <c r="D9" s="379">
        <v>1</v>
      </c>
      <c r="E9" s="379">
        <v>6</v>
      </c>
      <c r="F9" s="379">
        <v>2379609</v>
      </c>
      <c r="G9" s="379">
        <v>0</v>
      </c>
      <c r="H9" s="379">
        <v>1366845</v>
      </c>
      <c r="I9" s="379">
        <v>0</v>
      </c>
      <c r="J9" s="379">
        <v>0</v>
      </c>
      <c r="K9" s="379">
        <v>659913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27676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35585</v>
      </c>
      <c r="AF9" s="379">
        <v>0</v>
      </c>
      <c r="AG9" s="379">
        <v>0</v>
      </c>
      <c r="AH9" s="379">
        <v>241011</v>
      </c>
      <c r="AI9" s="379">
        <v>0</v>
      </c>
      <c r="AJ9" s="379">
        <v>0</v>
      </c>
      <c r="AK9" s="379">
        <v>0</v>
      </c>
      <c r="AL9" s="379">
        <v>0</v>
      </c>
      <c r="AM9" s="379">
        <v>48579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31</v>
      </c>
      <c r="D10" s="379">
        <v>1</v>
      </c>
      <c r="E10" s="379">
        <v>9</v>
      </c>
      <c r="F10" s="379">
        <v>12000</v>
      </c>
      <c r="G10" s="379">
        <v>0</v>
      </c>
      <c r="H10" s="379">
        <v>0</v>
      </c>
      <c r="I10" s="379">
        <v>0</v>
      </c>
      <c r="J10" s="379">
        <v>0</v>
      </c>
      <c r="K10" s="379">
        <v>4000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8000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31</v>
      </c>
      <c r="D11" s="379">
        <v>1</v>
      </c>
      <c r="E11" s="379">
        <v>10</v>
      </c>
      <c r="F11" s="379">
        <v>13600</v>
      </c>
      <c r="G11" s="379">
        <v>0</v>
      </c>
      <c r="H11" s="379">
        <v>0</v>
      </c>
      <c r="I11" s="379">
        <v>0</v>
      </c>
      <c r="J11" s="379">
        <v>0</v>
      </c>
      <c r="K11" s="379">
        <v>13600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31</v>
      </c>
      <c r="D12" s="379">
        <v>1</v>
      </c>
      <c r="E12" s="379">
        <v>11</v>
      </c>
      <c r="F12" s="379">
        <v>10554.416666666666</v>
      </c>
      <c r="G12" s="379">
        <v>0</v>
      </c>
      <c r="H12" s="379">
        <v>4721.083333333333</v>
      </c>
      <c r="I12" s="379">
        <v>0</v>
      </c>
      <c r="J12" s="379">
        <v>0</v>
      </c>
      <c r="K12" s="379">
        <v>5833.333333333333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31</v>
      </c>
      <c r="D13" s="379">
        <v>2</v>
      </c>
      <c r="E13" s="379">
        <v>1</v>
      </c>
      <c r="F13" s="379">
        <v>60</v>
      </c>
      <c r="G13" s="379">
        <v>0</v>
      </c>
      <c r="H13" s="379">
        <v>16</v>
      </c>
      <c r="I13" s="379">
        <v>0</v>
      </c>
      <c r="J13" s="379">
        <v>0</v>
      </c>
      <c r="K13" s="379">
        <v>25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1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2</v>
      </c>
      <c r="AF13" s="379">
        <v>0</v>
      </c>
      <c r="AG13" s="379">
        <v>0</v>
      </c>
      <c r="AH13" s="379">
        <v>13</v>
      </c>
      <c r="AI13" s="379">
        <v>0</v>
      </c>
      <c r="AJ13" s="379">
        <v>0</v>
      </c>
      <c r="AK13" s="379">
        <v>0</v>
      </c>
      <c r="AL13" s="379">
        <v>0</v>
      </c>
      <c r="AM13" s="379">
        <v>3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31</v>
      </c>
      <c r="D14" s="379">
        <v>2</v>
      </c>
      <c r="E14" s="379">
        <v>2</v>
      </c>
      <c r="F14" s="379">
        <v>8510.75</v>
      </c>
      <c r="G14" s="379">
        <v>0</v>
      </c>
      <c r="H14" s="379">
        <v>2360</v>
      </c>
      <c r="I14" s="379">
        <v>0</v>
      </c>
      <c r="J14" s="379">
        <v>0</v>
      </c>
      <c r="K14" s="379">
        <v>3468.5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150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310</v>
      </c>
      <c r="AF14" s="379">
        <v>0</v>
      </c>
      <c r="AG14" s="379">
        <v>0</v>
      </c>
      <c r="AH14" s="379">
        <v>1766.25</v>
      </c>
      <c r="AI14" s="379">
        <v>0</v>
      </c>
      <c r="AJ14" s="379">
        <v>0</v>
      </c>
      <c r="AK14" s="379">
        <v>0</v>
      </c>
      <c r="AL14" s="379">
        <v>0</v>
      </c>
      <c r="AM14" s="379">
        <v>456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31</v>
      </c>
      <c r="D15" s="379">
        <v>2</v>
      </c>
      <c r="E15" s="379">
        <v>3</v>
      </c>
      <c r="F15" s="379">
        <v>6</v>
      </c>
      <c r="G15" s="379">
        <v>0</v>
      </c>
      <c r="H15" s="379">
        <v>6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31</v>
      </c>
      <c r="D16" s="379">
        <v>2</v>
      </c>
      <c r="E16" s="379">
        <v>4</v>
      </c>
      <c r="F16" s="379">
        <v>165</v>
      </c>
      <c r="G16" s="379">
        <v>0</v>
      </c>
      <c r="H16" s="379">
        <v>165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31</v>
      </c>
      <c r="D17" s="379">
        <v>2</v>
      </c>
      <c r="E17" s="379">
        <v>5</v>
      </c>
      <c r="F17" s="379">
        <v>12</v>
      </c>
      <c r="G17" s="379">
        <v>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31</v>
      </c>
      <c r="D18" s="379">
        <v>2</v>
      </c>
      <c r="E18" s="379">
        <v>6</v>
      </c>
      <c r="F18" s="379">
        <v>2327592</v>
      </c>
      <c r="G18" s="379">
        <v>3600</v>
      </c>
      <c r="H18" s="379">
        <v>1351993</v>
      </c>
      <c r="I18" s="379">
        <v>0</v>
      </c>
      <c r="J18" s="379">
        <v>0</v>
      </c>
      <c r="K18" s="379">
        <v>622802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25508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34310</v>
      </c>
      <c r="AF18" s="379">
        <v>0</v>
      </c>
      <c r="AG18" s="379">
        <v>0</v>
      </c>
      <c r="AH18" s="379">
        <v>231143</v>
      </c>
      <c r="AI18" s="379">
        <v>0</v>
      </c>
      <c r="AJ18" s="379">
        <v>0</v>
      </c>
      <c r="AK18" s="379">
        <v>0</v>
      </c>
      <c r="AL18" s="379">
        <v>0</v>
      </c>
      <c r="AM18" s="379">
        <v>58236</v>
      </c>
      <c r="AN18" s="379">
        <v>0</v>
      </c>
    </row>
    <row r="19" spans="3:40" x14ac:dyDescent="0.3">
      <c r="C19" s="379">
        <v>31</v>
      </c>
      <c r="D19" s="379">
        <v>2</v>
      </c>
      <c r="E19" s="379">
        <v>10</v>
      </c>
      <c r="F19" s="379">
        <v>21620</v>
      </c>
      <c r="G19" s="379">
        <v>0</v>
      </c>
      <c r="H19" s="379">
        <v>14820</v>
      </c>
      <c r="I19" s="379">
        <v>0</v>
      </c>
      <c r="J19" s="379">
        <v>0</v>
      </c>
      <c r="K19" s="379">
        <v>6800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31</v>
      </c>
      <c r="D20" s="379">
        <v>2</v>
      </c>
      <c r="E20" s="379">
        <v>11</v>
      </c>
      <c r="F20" s="379">
        <v>10554.416666666666</v>
      </c>
      <c r="G20" s="379">
        <v>0</v>
      </c>
      <c r="H20" s="379">
        <v>4721.083333333333</v>
      </c>
      <c r="I20" s="379">
        <v>0</v>
      </c>
      <c r="J20" s="379">
        <v>0</v>
      </c>
      <c r="K20" s="379">
        <v>5833.333333333333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31</v>
      </c>
      <c r="D21" s="379">
        <v>3</v>
      </c>
      <c r="E21" s="379">
        <v>1</v>
      </c>
      <c r="F21" s="379">
        <v>62</v>
      </c>
      <c r="G21" s="379">
        <v>0</v>
      </c>
      <c r="H21" s="379">
        <v>16</v>
      </c>
      <c r="I21" s="379">
        <v>0</v>
      </c>
      <c r="J21" s="379">
        <v>0</v>
      </c>
      <c r="K21" s="379">
        <v>27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1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2</v>
      </c>
      <c r="AF21" s="379">
        <v>0</v>
      </c>
      <c r="AG21" s="379">
        <v>0</v>
      </c>
      <c r="AH21" s="379">
        <v>13</v>
      </c>
      <c r="AI21" s="379">
        <v>0</v>
      </c>
      <c r="AJ21" s="379">
        <v>0</v>
      </c>
      <c r="AK21" s="379">
        <v>0</v>
      </c>
      <c r="AL21" s="379">
        <v>0</v>
      </c>
      <c r="AM21" s="379">
        <v>3</v>
      </c>
      <c r="AN21" s="379">
        <v>0</v>
      </c>
    </row>
    <row r="22" spans="3:40" x14ac:dyDescent="0.3">
      <c r="C22" s="379">
        <v>31</v>
      </c>
      <c r="D22" s="379">
        <v>3</v>
      </c>
      <c r="E22" s="379">
        <v>2</v>
      </c>
      <c r="F22" s="379">
        <v>9194</v>
      </c>
      <c r="G22" s="379">
        <v>0</v>
      </c>
      <c r="H22" s="379">
        <v>2560</v>
      </c>
      <c r="I22" s="379">
        <v>0</v>
      </c>
      <c r="J22" s="379">
        <v>0</v>
      </c>
      <c r="K22" s="379">
        <v>3602.5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157.5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325.5</v>
      </c>
      <c r="AF22" s="379">
        <v>0</v>
      </c>
      <c r="AG22" s="379">
        <v>0</v>
      </c>
      <c r="AH22" s="379">
        <v>2068.5</v>
      </c>
      <c r="AI22" s="379">
        <v>0</v>
      </c>
      <c r="AJ22" s="379">
        <v>0</v>
      </c>
      <c r="AK22" s="379">
        <v>0</v>
      </c>
      <c r="AL22" s="379">
        <v>0</v>
      </c>
      <c r="AM22" s="379">
        <v>480</v>
      </c>
      <c r="AN22" s="379">
        <v>0</v>
      </c>
    </row>
    <row r="23" spans="3:40" x14ac:dyDescent="0.3">
      <c r="C23" s="379">
        <v>31</v>
      </c>
      <c r="D23" s="379">
        <v>3</v>
      </c>
      <c r="E23" s="379">
        <v>3</v>
      </c>
      <c r="F23" s="379">
        <v>28</v>
      </c>
      <c r="G23" s="379">
        <v>0</v>
      </c>
      <c r="H23" s="379">
        <v>28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31</v>
      </c>
      <c r="D24" s="379">
        <v>3</v>
      </c>
      <c r="E24" s="379">
        <v>4</v>
      </c>
      <c r="F24" s="379">
        <v>144</v>
      </c>
      <c r="G24" s="379">
        <v>0</v>
      </c>
      <c r="H24" s="379">
        <v>144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31</v>
      </c>
      <c r="D25" s="379">
        <v>3</v>
      </c>
      <c r="E25" s="379">
        <v>5</v>
      </c>
      <c r="F25" s="379">
        <v>15</v>
      </c>
      <c r="G25" s="379">
        <v>15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31</v>
      </c>
      <c r="D26" s="379">
        <v>3</v>
      </c>
      <c r="E26" s="379">
        <v>6</v>
      </c>
      <c r="F26" s="379">
        <v>2393965</v>
      </c>
      <c r="G26" s="379">
        <v>4500</v>
      </c>
      <c r="H26" s="379">
        <v>1374056</v>
      </c>
      <c r="I26" s="379">
        <v>0</v>
      </c>
      <c r="J26" s="379">
        <v>0</v>
      </c>
      <c r="K26" s="379">
        <v>661329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27906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35015</v>
      </c>
      <c r="AF26" s="379">
        <v>0</v>
      </c>
      <c r="AG26" s="379">
        <v>0</v>
      </c>
      <c r="AH26" s="379">
        <v>233055</v>
      </c>
      <c r="AI26" s="379">
        <v>0</v>
      </c>
      <c r="AJ26" s="379">
        <v>0</v>
      </c>
      <c r="AK26" s="379">
        <v>0</v>
      </c>
      <c r="AL26" s="379">
        <v>0</v>
      </c>
      <c r="AM26" s="379">
        <v>58104</v>
      </c>
      <c r="AN26" s="379">
        <v>0</v>
      </c>
    </row>
    <row r="27" spans="3:40" x14ac:dyDescent="0.3">
      <c r="C27" s="379">
        <v>31</v>
      </c>
      <c r="D27" s="379">
        <v>3</v>
      </c>
      <c r="E27" s="379">
        <v>9</v>
      </c>
      <c r="F27" s="379">
        <v>30300</v>
      </c>
      <c r="G27" s="379">
        <v>0</v>
      </c>
      <c r="H27" s="379">
        <v>30300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31</v>
      </c>
      <c r="D28" s="379">
        <v>3</v>
      </c>
      <c r="E28" s="379">
        <v>11</v>
      </c>
      <c r="F28" s="379">
        <v>10554.416666666666</v>
      </c>
      <c r="G28" s="379">
        <v>0</v>
      </c>
      <c r="H28" s="379">
        <v>4721.083333333333</v>
      </c>
      <c r="I28" s="379">
        <v>0</v>
      </c>
      <c r="J28" s="379">
        <v>0</v>
      </c>
      <c r="K28" s="379">
        <v>5833.333333333333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31</v>
      </c>
      <c r="D29" s="379">
        <v>4</v>
      </c>
      <c r="E29" s="379">
        <v>1</v>
      </c>
      <c r="F29" s="379">
        <v>61</v>
      </c>
      <c r="G29" s="379">
        <v>0</v>
      </c>
      <c r="H29" s="379">
        <v>16</v>
      </c>
      <c r="I29" s="379">
        <v>0</v>
      </c>
      <c r="J29" s="379">
        <v>0</v>
      </c>
      <c r="K29" s="379">
        <v>26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1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2</v>
      </c>
      <c r="AF29" s="379">
        <v>0</v>
      </c>
      <c r="AG29" s="379">
        <v>0</v>
      </c>
      <c r="AH29" s="379">
        <v>13</v>
      </c>
      <c r="AI29" s="379">
        <v>0</v>
      </c>
      <c r="AJ29" s="379">
        <v>0</v>
      </c>
      <c r="AK29" s="379">
        <v>0</v>
      </c>
      <c r="AL29" s="379">
        <v>0</v>
      </c>
      <c r="AM29" s="379">
        <v>3</v>
      </c>
      <c r="AN29" s="379">
        <v>0</v>
      </c>
    </row>
    <row r="30" spans="3:40" x14ac:dyDescent="0.3">
      <c r="C30" s="379">
        <v>31</v>
      </c>
      <c r="D30" s="379">
        <v>4</v>
      </c>
      <c r="E30" s="379">
        <v>2</v>
      </c>
      <c r="F30" s="379">
        <v>9353.5</v>
      </c>
      <c r="G30" s="379">
        <v>0</v>
      </c>
      <c r="H30" s="379">
        <v>2696</v>
      </c>
      <c r="I30" s="379">
        <v>0</v>
      </c>
      <c r="J30" s="379">
        <v>0</v>
      </c>
      <c r="K30" s="379">
        <v>3519.5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165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341</v>
      </c>
      <c r="AF30" s="379">
        <v>0</v>
      </c>
      <c r="AG30" s="379">
        <v>0</v>
      </c>
      <c r="AH30" s="379">
        <v>2152</v>
      </c>
      <c r="AI30" s="379">
        <v>0</v>
      </c>
      <c r="AJ30" s="379">
        <v>0</v>
      </c>
      <c r="AK30" s="379">
        <v>0</v>
      </c>
      <c r="AL30" s="379">
        <v>0</v>
      </c>
      <c r="AM30" s="379">
        <v>480</v>
      </c>
      <c r="AN30" s="379">
        <v>0</v>
      </c>
    </row>
    <row r="31" spans="3:40" x14ac:dyDescent="0.3">
      <c r="C31" s="379">
        <v>31</v>
      </c>
      <c r="D31" s="379">
        <v>4</v>
      </c>
      <c r="E31" s="379">
        <v>3</v>
      </c>
      <c r="F31" s="379">
        <v>12</v>
      </c>
      <c r="G31" s="379">
        <v>0</v>
      </c>
      <c r="H31" s="379">
        <v>12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31</v>
      </c>
      <c r="D32" s="379">
        <v>4</v>
      </c>
      <c r="E32" s="379">
        <v>4</v>
      </c>
      <c r="F32" s="379">
        <v>145</v>
      </c>
      <c r="G32" s="379">
        <v>0</v>
      </c>
      <c r="H32" s="379">
        <v>145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31</v>
      </c>
      <c r="D33" s="379">
        <v>4</v>
      </c>
      <c r="E33" s="379">
        <v>5</v>
      </c>
      <c r="F33" s="379">
        <v>27.5</v>
      </c>
      <c r="G33" s="379">
        <v>27.5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31</v>
      </c>
      <c r="D34" s="379">
        <v>4</v>
      </c>
      <c r="E34" s="379">
        <v>6</v>
      </c>
      <c r="F34" s="379">
        <v>2411536</v>
      </c>
      <c r="G34" s="379">
        <v>5150</v>
      </c>
      <c r="H34" s="379">
        <v>1366983</v>
      </c>
      <c r="I34" s="379">
        <v>0</v>
      </c>
      <c r="J34" s="379">
        <v>0</v>
      </c>
      <c r="K34" s="379">
        <v>683156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27252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34257</v>
      </c>
      <c r="AF34" s="379">
        <v>0</v>
      </c>
      <c r="AG34" s="379">
        <v>0</v>
      </c>
      <c r="AH34" s="379">
        <v>235807</v>
      </c>
      <c r="AI34" s="379">
        <v>0</v>
      </c>
      <c r="AJ34" s="379">
        <v>0</v>
      </c>
      <c r="AK34" s="379">
        <v>0</v>
      </c>
      <c r="AL34" s="379">
        <v>0</v>
      </c>
      <c r="AM34" s="379">
        <v>58931</v>
      </c>
      <c r="AN34" s="379">
        <v>0</v>
      </c>
    </row>
    <row r="35" spans="3:40" x14ac:dyDescent="0.3">
      <c r="C35" s="379">
        <v>31</v>
      </c>
      <c r="D35" s="379">
        <v>4</v>
      </c>
      <c r="E35" s="379">
        <v>9</v>
      </c>
      <c r="F35" s="379">
        <v>10000</v>
      </c>
      <c r="G35" s="379">
        <v>0</v>
      </c>
      <c r="H35" s="379">
        <v>0</v>
      </c>
      <c r="I35" s="379">
        <v>0</v>
      </c>
      <c r="J35" s="379">
        <v>0</v>
      </c>
      <c r="K35" s="379">
        <v>8750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1250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31</v>
      </c>
      <c r="D36" s="379">
        <v>4</v>
      </c>
      <c r="E36" s="379">
        <v>10</v>
      </c>
      <c r="F36" s="379">
        <v>22100</v>
      </c>
      <c r="G36" s="379">
        <v>0</v>
      </c>
      <c r="H36" s="379">
        <v>19200</v>
      </c>
      <c r="I36" s="379">
        <v>0</v>
      </c>
      <c r="J36" s="379">
        <v>0</v>
      </c>
      <c r="K36" s="379">
        <v>2900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31</v>
      </c>
      <c r="D37" s="379">
        <v>4</v>
      </c>
      <c r="E37" s="379">
        <v>11</v>
      </c>
      <c r="F37" s="379">
        <v>10554.416666666666</v>
      </c>
      <c r="G37" s="379">
        <v>0</v>
      </c>
      <c r="H37" s="379">
        <v>4721.083333333333</v>
      </c>
      <c r="I37" s="379">
        <v>0</v>
      </c>
      <c r="J37" s="379">
        <v>0</v>
      </c>
      <c r="K37" s="379">
        <v>5833.333333333333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31</v>
      </c>
      <c r="D38" s="379">
        <v>5</v>
      </c>
      <c r="E38" s="379">
        <v>1</v>
      </c>
      <c r="F38" s="379">
        <v>59</v>
      </c>
      <c r="G38" s="379">
        <v>0</v>
      </c>
      <c r="H38" s="379">
        <v>16</v>
      </c>
      <c r="I38" s="379">
        <v>0</v>
      </c>
      <c r="J38" s="379">
        <v>0</v>
      </c>
      <c r="K38" s="379">
        <v>24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1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2</v>
      </c>
      <c r="AF38" s="379">
        <v>0</v>
      </c>
      <c r="AG38" s="379">
        <v>0</v>
      </c>
      <c r="AH38" s="379">
        <v>13</v>
      </c>
      <c r="AI38" s="379">
        <v>0</v>
      </c>
      <c r="AJ38" s="379">
        <v>0</v>
      </c>
      <c r="AK38" s="379">
        <v>0</v>
      </c>
      <c r="AL38" s="379">
        <v>0</v>
      </c>
      <c r="AM38" s="379">
        <v>3</v>
      </c>
      <c r="AN38" s="379">
        <v>0</v>
      </c>
    </row>
    <row r="39" spans="3:40" x14ac:dyDescent="0.3">
      <c r="C39" s="379">
        <v>31</v>
      </c>
      <c r="D39" s="379">
        <v>5</v>
      </c>
      <c r="E39" s="379">
        <v>2</v>
      </c>
      <c r="F39" s="379">
        <v>9500.5</v>
      </c>
      <c r="G39" s="379">
        <v>0</v>
      </c>
      <c r="H39" s="379">
        <v>2720</v>
      </c>
      <c r="I39" s="379">
        <v>0</v>
      </c>
      <c r="J39" s="379">
        <v>0</v>
      </c>
      <c r="K39" s="379">
        <v>3678.5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165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341</v>
      </c>
      <c r="AF39" s="379">
        <v>0</v>
      </c>
      <c r="AG39" s="379">
        <v>0</v>
      </c>
      <c r="AH39" s="379">
        <v>2084</v>
      </c>
      <c r="AI39" s="379">
        <v>0</v>
      </c>
      <c r="AJ39" s="379">
        <v>0</v>
      </c>
      <c r="AK39" s="379">
        <v>0</v>
      </c>
      <c r="AL39" s="379">
        <v>0</v>
      </c>
      <c r="AM39" s="379">
        <v>512</v>
      </c>
      <c r="AN39" s="379">
        <v>0</v>
      </c>
    </row>
    <row r="40" spans="3:40" x14ac:dyDescent="0.3">
      <c r="C40" s="379">
        <v>31</v>
      </c>
      <c r="D40" s="379">
        <v>5</v>
      </c>
      <c r="E40" s="379">
        <v>4</v>
      </c>
      <c r="F40" s="379">
        <v>154</v>
      </c>
      <c r="G40" s="379">
        <v>0</v>
      </c>
      <c r="H40" s="379">
        <v>154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31</v>
      </c>
      <c r="D41" s="379">
        <v>5</v>
      </c>
      <c r="E41" s="379">
        <v>5</v>
      </c>
      <c r="F41" s="379">
        <v>43</v>
      </c>
      <c r="G41" s="379">
        <v>43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31</v>
      </c>
      <c r="D42" s="379">
        <v>5</v>
      </c>
      <c r="E42" s="379">
        <v>6</v>
      </c>
      <c r="F42" s="379">
        <v>2449510</v>
      </c>
      <c r="G42" s="379">
        <v>7575</v>
      </c>
      <c r="H42" s="379">
        <v>1377728</v>
      </c>
      <c r="I42" s="379">
        <v>0</v>
      </c>
      <c r="J42" s="379">
        <v>0</v>
      </c>
      <c r="K42" s="379">
        <v>694565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30457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35886</v>
      </c>
      <c r="AF42" s="379">
        <v>0</v>
      </c>
      <c r="AG42" s="379">
        <v>0</v>
      </c>
      <c r="AH42" s="379">
        <v>245130</v>
      </c>
      <c r="AI42" s="379">
        <v>0</v>
      </c>
      <c r="AJ42" s="379">
        <v>0</v>
      </c>
      <c r="AK42" s="379">
        <v>0</v>
      </c>
      <c r="AL42" s="379">
        <v>0</v>
      </c>
      <c r="AM42" s="379">
        <v>58169</v>
      </c>
      <c r="AN42" s="379">
        <v>0</v>
      </c>
    </row>
    <row r="43" spans="3:40" x14ac:dyDescent="0.3">
      <c r="C43" s="379">
        <v>31</v>
      </c>
      <c r="D43" s="379">
        <v>5</v>
      </c>
      <c r="E43" s="379">
        <v>9</v>
      </c>
      <c r="F43" s="379">
        <v>10000</v>
      </c>
      <c r="G43" s="379">
        <v>0</v>
      </c>
      <c r="H43" s="379">
        <v>0</v>
      </c>
      <c r="I43" s="379">
        <v>0</v>
      </c>
      <c r="J43" s="379">
        <v>0</v>
      </c>
      <c r="K43" s="379">
        <v>8750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1250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31</v>
      </c>
      <c r="D44" s="379">
        <v>5</v>
      </c>
      <c r="E44" s="379">
        <v>10</v>
      </c>
      <c r="F44" s="379">
        <v>13940</v>
      </c>
      <c r="G44" s="379">
        <v>0</v>
      </c>
      <c r="H44" s="379">
        <v>7140</v>
      </c>
      <c r="I44" s="379">
        <v>0</v>
      </c>
      <c r="J44" s="379">
        <v>0</v>
      </c>
      <c r="K44" s="379">
        <v>6800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31</v>
      </c>
      <c r="D45" s="379">
        <v>5</v>
      </c>
      <c r="E45" s="379">
        <v>11</v>
      </c>
      <c r="F45" s="379">
        <v>10554.416666666666</v>
      </c>
      <c r="G45" s="379">
        <v>0</v>
      </c>
      <c r="H45" s="379">
        <v>4721.083333333333</v>
      </c>
      <c r="I45" s="379">
        <v>0</v>
      </c>
      <c r="J45" s="379">
        <v>0</v>
      </c>
      <c r="K45" s="379">
        <v>5833.333333333333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31</v>
      </c>
      <c r="D46" s="379">
        <v>6</v>
      </c>
      <c r="E46" s="379">
        <v>1</v>
      </c>
      <c r="F46" s="379">
        <v>59</v>
      </c>
      <c r="G46" s="379">
        <v>0</v>
      </c>
      <c r="H46" s="379">
        <v>16</v>
      </c>
      <c r="I46" s="379">
        <v>0</v>
      </c>
      <c r="J46" s="379">
        <v>0</v>
      </c>
      <c r="K46" s="379">
        <v>24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1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2</v>
      </c>
      <c r="AF46" s="379">
        <v>0</v>
      </c>
      <c r="AG46" s="379">
        <v>0</v>
      </c>
      <c r="AH46" s="379">
        <v>13</v>
      </c>
      <c r="AI46" s="379">
        <v>0</v>
      </c>
      <c r="AJ46" s="379">
        <v>0</v>
      </c>
      <c r="AK46" s="379">
        <v>0</v>
      </c>
      <c r="AL46" s="379">
        <v>0</v>
      </c>
      <c r="AM46" s="379">
        <v>3</v>
      </c>
      <c r="AN46" s="379">
        <v>0</v>
      </c>
    </row>
    <row r="47" spans="3:40" x14ac:dyDescent="0.3">
      <c r="C47" s="379">
        <v>31</v>
      </c>
      <c r="D47" s="379">
        <v>6</v>
      </c>
      <c r="E47" s="379">
        <v>2</v>
      </c>
      <c r="F47" s="379">
        <v>7937.25</v>
      </c>
      <c r="G47" s="379">
        <v>0</v>
      </c>
      <c r="H47" s="379">
        <v>2272</v>
      </c>
      <c r="I47" s="379">
        <v>0</v>
      </c>
      <c r="J47" s="379">
        <v>0</v>
      </c>
      <c r="K47" s="379">
        <v>3130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120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240.25</v>
      </c>
      <c r="AF47" s="379">
        <v>0</v>
      </c>
      <c r="AG47" s="379">
        <v>0</v>
      </c>
      <c r="AH47" s="379">
        <v>1727</v>
      </c>
      <c r="AI47" s="379">
        <v>0</v>
      </c>
      <c r="AJ47" s="379">
        <v>0</v>
      </c>
      <c r="AK47" s="379">
        <v>0</v>
      </c>
      <c r="AL47" s="379">
        <v>0</v>
      </c>
      <c r="AM47" s="379">
        <v>448</v>
      </c>
      <c r="AN47" s="379">
        <v>0</v>
      </c>
    </row>
    <row r="48" spans="3:40" x14ac:dyDescent="0.3">
      <c r="C48" s="379">
        <v>31</v>
      </c>
      <c r="D48" s="379">
        <v>6</v>
      </c>
      <c r="E48" s="379">
        <v>3</v>
      </c>
      <c r="F48" s="379">
        <v>16</v>
      </c>
      <c r="G48" s="379">
        <v>0</v>
      </c>
      <c r="H48" s="379">
        <v>16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31</v>
      </c>
      <c r="D49" s="379">
        <v>6</v>
      </c>
      <c r="E49" s="379">
        <v>4</v>
      </c>
      <c r="F49" s="379">
        <v>150</v>
      </c>
      <c r="G49" s="379">
        <v>0</v>
      </c>
      <c r="H49" s="379">
        <v>150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31</v>
      </c>
      <c r="D50" s="379">
        <v>6</v>
      </c>
      <c r="E50" s="379">
        <v>5</v>
      </c>
      <c r="F50" s="379">
        <v>15</v>
      </c>
      <c r="G50" s="379">
        <v>15</v>
      </c>
      <c r="H50" s="379">
        <v>0</v>
      </c>
      <c r="I50" s="379">
        <v>0</v>
      </c>
      <c r="J50" s="379">
        <v>0</v>
      </c>
      <c r="K50" s="379">
        <v>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31</v>
      </c>
      <c r="D51" s="379">
        <v>6</v>
      </c>
      <c r="E51" s="379">
        <v>6</v>
      </c>
      <c r="F51" s="379">
        <v>2393093</v>
      </c>
      <c r="G51" s="379">
        <v>4800</v>
      </c>
      <c r="H51" s="379">
        <v>1376895</v>
      </c>
      <c r="I51" s="379">
        <v>0</v>
      </c>
      <c r="J51" s="379">
        <v>0</v>
      </c>
      <c r="K51" s="379">
        <v>654261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26691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35277</v>
      </c>
      <c r="AF51" s="379">
        <v>0</v>
      </c>
      <c r="AG51" s="379">
        <v>0</v>
      </c>
      <c r="AH51" s="379">
        <v>236543</v>
      </c>
      <c r="AI51" s="379">
        <v>0</v>
      </c>
      <c r="AJ51" s="379">
        <v>0</v>
      </c>
      <c r="AK51" s="379">
        <v>0</v>
      </c>
      <c r="AL51" s="379">
        <v>0</v>
      </c>
      <c r="AM51" s="379">
        <v>58626</v>
      </c>
      <c r="AN51" s="379">
        <v>0</v>
      </c>
    </row>
    <row r="52" spans="3:40" x14ac:dyDescent="0.3">
      <c r="C52" s="379">
        <v>31</v>
      </c>
      <c r="D52" s="379">
        <v>6</v>
      </c>
      <c r="E52" s="379">
        <v>9</v>
      </c>
      <c r="F52" s="379">
        <v>25897</v>
      </c>
      <c r="G52" s="379">
        <v>0</v>
      </c>
      <c r="H52" s="379">
        <v>25897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31</v>
      </c>
      <c r="D53" s="379">
        <v>6</v>
      </c>
      <c r="E53" s="379">
        <v>10</v>
      </c>
      <c r="F53" s="379">
        <v>5200</v>
      </c>
      <c r="G53" s="379">
        <v>0</v>
      </c>
      <c r="H53" s="379">
        <v>1200</v>
      </c>
      <c r="I53" s="379">
        <v>0</v>
      </c>
      <c r="J53" s="379">
        <v>0</v>
      </c>
      <c r="K53" s="379">
        <v>4000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31</v>
      </c>
      <c r="D54" s="379">
        <v>6</v>
      </c>
      <c r="E54" s="379">
        <v>11</v>
      </c>
      <c r="F54" s="379">
        <v>10554.416666666666</v>
      </c>
      <c r="G54" s="379">
        <v>0</v>
      </c>
      <c r="H54" s="379">
        <v>4721.083333333333</v>
      </c>
      <c r="I54" s="379">
        <v>0</v>
      </c>
      <c r="J54" s="379">
        <v>0</v>
      </c>
      <c r="K54" s="379">
        <v>5833.333333333333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4853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1446692</v>
      </c>
      <c r="C3" s="352">
        <f t="shared" ref="C3:R3" si="0">SUBTOTAL(9,C6:C1048576)</f>
        <v>2</v>
      </c>
      <c r="D3" s="352">
        <f t="shared" si="0"/>
        <v>1306843</v>
      </c>
      <c r="E3" s="352">
        <f t="shared" si="0"/>
        <v>0.90329571724054025</v>
      </c>
      <c r="F3" s="352">
        <f t="shared" si="0"/>
        <v>1599043</v>
      </c>
      <c r="G3" s="353">
        <f>IF(B3&lt;&gt;0,F3/B3,"")</f>
        <v>1.1053099070154533</v>
      </c>
      <c r="H3" s="354">
        <f t="shared" si="0"/>
        <v>56991.209999999985</v>
      </c>
      <c r="I3" s="352">
        <f t="shared" si="0"/>
        <v>1</v>
      </c>
      <c r="J3" s="352">
        <f t="shared" si="0"/>
        <v>43252.37000000001</v>
      </c>
      <c r="K3" s="352">
        <f t="shared" si="0"/>
        <v>0.75893054385053449</v>
      </c>
      <c r="L3" s="352">
        <f t="shared" si="0"/>
        <v>12845.300000000003</v>
      </c>
      <c r="M3" s="355">
        <f>IF(H3&lt;&gt;0,L3/H3,"")</f>
        <v>0.22539089799988465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4847</v>
      </c>
      <c r="B6" s="775">
        <v>0</v>
      </c>
      <c r="C6" s="723"/>
      <c r="D6" s="775">
        <v>186</v>
      </c>
      <c r="E6" s="723"/>
      <c r="F6" s="775"/>
      <c r="G6" s="728"/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8" t="s">
        <v>4848</v>
      </c>
      <c r="B7" s="776">
        <v>148</v>
      </c>
      <c r="C7" s="650">
        <v>1</v>
      </c>
      <c r="D7" s="776"/>
      <c r="E7" s="650"/>
      <c r="F7" s="776"/>
      <c r="G7" s="666"/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thickBot="1" x14ac:dyDescent="0.35">
      <c r="A8" s="778" t="s">
        <v>4849</v>
      </c>
      <c r="B8" s="777">
        <v>1446544</v>
      </c>
      <c r="C8" s="656">
        <v>1</v>
      </c>
      <c r="D8" s="777">
        <v>1306657</v>
      </c>
      <c r="E8" s="656">
        <v>0.90329571724054025</v>
      </c>
      <c r="F8" s="777">
        <v>1599043</v>
      </c>
      <c r="G8" s="667">
        <v>1.1054229943921512</v>
      </c>
      <c r="H8" s="777">
        <v>56991.209999999985</v>
      </c>
      <c r="I8" s="656">
        <v>1</v>
      </c>
      <c r="J8" s="777">
        <v>43252.37000000001</v>
      </c>
      <c r="K8" s="656">
        <v>0.75893054385053449</v>
      </c>
      <c r="L8" s="777">
        <v>12845.300000000003</v>
      </c>
      <c r="M8" s="667">
        <v>0.22539089799988465</v>
      </c>
      <c r="N8" s="777"/>
      <c r="O8" s="656"/>
      <c r="P8" s="777"/>
      <c r="Q8" s="656"/>
      <c r="R8" s="777"/>
      <c r="S8" s="690"/>
    </row>
    <row r="9" spans="1:19" ht="14.4" customHeight="1" x14ac:dyDescent="0.3">
      <c r="A9" s="779" t="s">
        <v>4850</v>
      </c>
    </row>
    <row r="10" spans="1:19" ht="14.4" customHeight="1" x14ac:dyDescent="0.3">
      <c r="A10" s="780" t="s">
        <v>4851</v>
      </c>
    </row>
    <row r="11" spans="1:19" ht="14.4" customHeight="1" x14ac:dyDescent="0.3">
      <c r="A11" s="779" t="s">
        <v>4852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5048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16954</v>
      </c>
      <c r="F3" s="212">
        <f t="shared" si="0"/>
        <v>1503683.21</v>
      </c>
      <c r="G3" s="78"/>
      <c r="H3" s="78"/>
      <c r="I3" s="212">
        <f t="shared" si="0"/>
        <v>17130.900000000001</v>
      </c>
      <c r="J3" s="212">
        <f t="shared" si="0"/>
        <v>1350095.37</v>
      </c>
      <c r="K3" s="78"/>
      <c r="L3" s="78"/>
      <c r="M3" s="212">
        <f t="shared" si="0"/>
        <v>17806.71</v>
      </c>
      <c r="N3" s="212">
        <f t="shared" si="0"/>
        <v>1611888.3</v>
      </c>
      <c r="O3" s="79">
        <f>IF(F3=0,0,N3/F3)</f>
        <v>1.0719600307301431</v>
      </c>
      <c r="P3" s="213">
        <f>IF(M3=0,0,N3/M3)</f>
        <v>90.521398955786893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1"/>
      <c r="B5" s="782"/>
      <c r="C5" s="783"/>
      <c r="D5" s="784"/>
      <c r="E5" s="785" t="s">
        <v>91</v>
      </c>
      <c r="F5" s="786" t="s">
        <v>14</v>
      </c>
      <c r="G5" s="787"/>
      <c r="H5" s="787"/>
      <c r="I5" s="785" t="s">
        <v>91</v>
      </c>
      <c r="J5" s="786" t="s">
        <v>14</v>
      </c>
      <c r="K5" s="787"/>
      <c r="L5" s="787"/>
      <c r="M5" s="785" t="s">
        <v>91</v>
      </c>
      <c r="N5" s="786" t="s">
        <v>14</v>
      </c>
      <c r="O5" s="788"/>
      <c r="P5" s="789"/>
    </row>
    <row r="6" spans="1:16" ht="14.4" customHeight="1" x14ac:dyDescent="0.3">
      <c r="A6" s="722" t="s">
        <v>4854</v>
      </c>
      <c r="B6" s="723" t="s">
        <v>4855</v>
      </c>
      <c r="C6" s="723" t="s">
        <v>4856</v>
      </c>
      <c r="D6" s="723" t="s">
        <v>4857</v>
      </c>
      <c r="E6" s="229">
        <v>0</v>
      </c>
      <c r="F6" s="229">
        <v>0</v>
      </c>
      <c r="G6" s="723"/>
      <c r="H6" s="723"/>
      <c r="I6" s="229"/>
      <c r="J6" s="229"/>
      <c r="K6" s="723"/>
      <c r="L6" s="723"/>
      <c r="M6" s="229"/>
      <c r="N6" s="229"/>
      <c r="O6" s="728"/>
      <c r="P6" s="736"/>
    </row>
    <row r="7" spans="1:16" ht="14.4" customHeight="1" x14ac:dyDescent="0.3">
      <c r="A7" s="649" t="s">
        <v>4854</v>
      </c>
      <c r="B7" s="650" t="s">
        <v>4855</v>
      </c>
      <c r="C7" s="650" t="s">
        <v>4858</v>
      </c>
      <c r="D7" s="650" t="s">
        <v>4859</v>
      </c>
      <c r="E7" s="653"/>
      <c r="F7" s="653"/>
      <c r="G7" s="650"/>
      <c r="H7" s="650"/>
      <c r="I7" s="653">
        <v>1</v>
      </c>
      <c r="J7" s="653">
        <v>186</v>
      </c>
      <c r="K7" s="650"/>
      <c r="L7" s="650">
        <v>186</v>
      </c>
      <c r="M7" s="653"/>
      <c r="N7" s="653"/>
      <c r="O7" s="666"/>
      <c r="P7" s="654"/>
    </row>
    <row r="8" spans="1:16" ht="14.4" customHeight="1" x14ac:dyDescent="0.3">
      <c r="A8" s="649" t="s">
        <v>4860</v>
      </c>
      <c r="B8" s="650" t="s">
        <v>4855</v>
      </c>
      <c r="C8" s="650" t="s">
        <v>4861</v>
      </c>
      <c r="D8" s="650" t="s">
        <v>4862</v>
      </c>
      <c r="E8" s="653">
        <v>1</v>
      </c>
      <c r="F8" s="653">
        <v>148</v>
      </c>
      <c r="G8" s="650">
        <v>1</v>
      </c>
      <c r="H8" s="650">
        <v>148</v>
      </c>
      <c r="I8" s="653"/>
      <c r="J8" s="653"/>
      <c r="K8" s="650"/>
      <c r="L8" s="650"/>
      <c r="M8" s="653"/>
      <c r="N8" s="653"/>
      <c r="O8" s="666"/>
      <c r="P8" s="654"/>
    </row>
    <row r="9" spans="1:16" ht="14.4" customHeight="1" x14ac:dyDescent="0.3">
      <c r="A9" s="649" t="s">
        <v>4863</v>
      </c>
      <c r="B9" s="650" t="s">
        <v>4864</v>
      </c>
      <c r="C9" s="650" t="s">
        <v>4865</v>
      </c>
      <c r="D9" s="650" t="s">
        <v>4866</v>
      </c>
      <c r="E9" s="653">
        <v>33.1</v>
      </c>
      <c r="F9" s="653">
        <v>4925.46</v>
      </c>
      <c r="G9" s="650">
        <v>1</v>
      </c>
      <c r="H9" s="650">
        <v>148.80543806646526</v>
      </c>
      <c r="I9" s="653">
        <v>31.9</v>
      </c>
      <c r="J9" s="653">
        <v>5037.3899999999994</v>
      </c>
      <c r="K9" s="650">
        <v>1.0227247810356799</v>
      </c>
      <c r="L9" s="650">
        <v>157.91191222570532</v>
      </c>
      <c r="M9" s="653">
        <v>33.109999999999992</v>
      </c>
      <c r="N9" s="653">
        <v>5228.66</v>
      </c>
      <c r="O9" s="666">
        <v>1.0615577022247669</v>
      </c>
      <c r="P9" s="654">
        <v>157.91784959226823</v>
      </c>
    </row>
    <row r="10" spans="1:16" ht="14.4" customHeight="1" x14ac:dyDescent="0.3">
      <c r="A10" s="649" t="s">
        <v>4863</v>
      </c>
      <c r="B10" s="650" t="s">
        <v>4864</v>
      </c>
      <c r="C10" s="650" t="s">
        <v>4867</v>
      </c>
      <c r="D10" s="650" t="s">
        <v>4868</v>
      </c>
      <c r="E10" s="653">
        <v>0.2</v>
      </c>
      <c r="F10" s="653">
        <v>13.94</v>
      </c>
      <c r="G10" s="650">
        <v>1</v>
      </c>
      <c r="H10" s="650">
        <v>69.699999999999989</v>
      </c>
      <c r="I10" s="653">
        <v>0.2</v>
      </c>
      <c r="J10" s="653">
        <v>7.19</v>
      </c>
      <c r="K10" s="650">
        <v>0.51578192252510768</v>
      </c>
      <c r="L10" s="650">
        <v>35.950000000000003</v>
      </c>
      <c r="M10" s="653"/>
      <c r="N10" s="653"/>
      <c r="O10" s="666"/>
      <c r="P10" s="654"/>
    </row>
    <row r="11" spans="1:16" ht="14.4" customHeight="1" x14ac:dyDescent="0.3">
      <c r="A11" s="649" t="s">
        <v>4863</v>
      </c>
      <c r="B11" s="650" t="s">
        <v>4864</v>
      </c>
      <c r="C11" s="650" t="s">
        <v>4869</v>
      </c>
      <c r="D11" s="650" t="s">
        <v>973</v>
      </c>
      <c r="E11" s="653"/>
      <c r="F11" s="653"/>
      <c r="G11" s="650"/>
      <c r="H11" s="650"/>
      <c r="I11" s="653">
        <v>0.2</v>
      </c>
      <c r="J11" s="653">
        <v>11.49</v>
      </c>
      <c r="K11" s="650"/>
      <c r="L11" s="650">
        <v>57.449999999999996</v>
      </c>
      <c r="M11" s="653"/>
      <c r="N11" s="653"/>
      <c r="O11" s="666"/>
      <c r="P11" s="654"/>
    </row>
    <row r="12" spans="1:16" ht="14.4" customHeight="1" x14ac:dyDescent="0.3">
      <c r="A12" s="649" t="s">
        <v>4863</v>
      </c>
      <c r="B12" s="650" t="s">
        <v>4864</v>
      </c>
      <c r="C12" s="650" t="s">
        <v>4870</v>
      </c>
      <c r="D12" s="650" t="s">
        <v>1299</v>
      </c>
      <c r="E12" s="653"/>
      <c r="F12" s="653"/>
      <c r="G12" s="650"/>
      <c r="H12" s="650"/>
      <c r="I12" s="653"/>
      <c r="J12" s="653"/>
      <c r="K12" s="650"/>
      <c r="L12" s="650"/>
      <c r="M12" s="653">
        <v>4</v>
      </c>
      <c r="N12" s="653">
        <v>4628.4399999999996</v>
      </c>
      <c r="O12" s="666"/>
      <c r="P12" s="654">
        <v>1157.1099999999999</v>
      </c>
    </row>
    <row r="13" spans="1:16" ht="14.4" customHeight="1" x14ac:dyDescent="0.3">
      <c r="A13" s="649" t="s">
        <v>4863</v>
      </c>
      <c r="B13" s="650" t="s">
        <v>4864</v>
      </c>
      <c r="C13" s="650" t="s">
        <v>4871</v>
      </c>
      <c r="D13" s="650" t="s">
        <v>4872</v>
      </c>
      <c r="E13" s="653"/>
      <c r="F13" s="653"/>
      <c r="G13" s="650"/>
      <c r="H13" s="650"/>
      <c r="I13" s="653"/>
      <c r="J13" s="653"/>
      <c r="K13" s="650"/>
      <c r="L13" s="650"/>
      <c r="M13" s="653">
        <v>0.2</v>
      </c>
      <c r="N13" s="653">
        <v>5.37</v>
      </c>
      <c r="O13" s="666"/>
      <c r="P13" s="654">
        <v>26.849999999999998</v>
      </c>
    </row>
    <row r="14" spans="1:16" ht="14.4" customHeight="1" x14ac:dyDescent="0.3">
      <c r="A14" s="649" t="s">
        <v>4863</v>
      </c>
      <c r="B14" s="650" t="s">
        <v>4864</v>
      </c>
      <c r="C14" s="650" t="s">
        <v>4873</v>
      </c>
      <c r="D14" s="650" t="s">
        <v>4874</v>
      </c>
      <c r="E14" s="653">
        <v>2</v>
      </c>
      <c r="F14" s="653">
        <v>174.86</v>
      </c>
      <c r="G14" s="650">
        <v>1</v>
      </c>
      <c r="H14" s="650">
        <v>87.43</v>
      </c>
      <c r="I14" s="653"/>
      <c r="J14" s="653"/>
      <c r="K14" s="650"/>
      <c r="L14" s="650"/>
      <c r="M14" s="653"/>
      <c r="N14" s="653"/>
      <c r="O14" s="666"/>
      <c r="P14" s="654"/>
    </row>
    <row r="15" spans="1:16" ht="14.4" customHeight="1" x14ac:dyDescent="0.3">
      <c r="A15" s="649" t="s">
        <v>4863</v>
      </c>
      <c r="B15" s="650" t="s">
        <v>4864</v>
      </c>
      <c r="C15" s="650" t="s">
        <v>4875</v>
      </c>
      <c r="D15" s="650" t="s">
        <v>4876</v>
      </c>
      <c r="E15" s="653"/>
      <c r="F15" s="653"/>
      <c r="G15" s="650"/>
      <c r="H15" s="650"/>
      <c r="I15" s="653">
        <v>0.2</v>
      </c>
      <c r="J15" s="653">
        <v>6.48</v>
      </c>
      <c r="K15" s="650"/>
      <c r="L15" s="650">
        <v>32.4</v>
      </c>
      <c r="M15" s="653"/>
      <c r="N15" s="653"/>
      <c r="O15" s="666"/>
      <c r="P15" s="654"/>
    </row>
    <row r="16" spans="1:16" ht="14.4" customHeight="1" x14ac:dyDescent="0.3">
      <c r="A16" s="649" t="s">
        <v>4863</v>
      </c>
      <c r="B16" s="650" t="s">
        <v>4864</v>
      </c>
      <c r="C16" s="650" t="s">
        <v>4877</v>
      </c>
      <c r="D16" s="650" t="s">
        <v>2446</v>
      </c>
      <c r="E16" s="653"/>
      <c r="F16" s="653"/>
      <c r="G16" s="650"/>
      <c r="H16" s="650"/>
      <c r="I16" s="653">
        <v>0.2</v>
      </c>
      <c r="J16" s="653">
        <v>15.42</v>
      </c>
      <c r="K16" s="650"/>
      <c r="L16" s="650">
        <v>77.099999999999994</v>
      </c>
      <c r="M16" s="653"/>
      <c r="N16" s="653"/>
      <c r="O16" s="666"/>
      <c r="P16" s="654"/>
    </row>
    <row r="17" spans="1:16" ht="14.4" customHeight="1" x14ac:dyDescent="0.3">
      <c r="A17" s="649" t="s">
        <v>4863</v>
      </c>
      <c r="B17" s="650" t="s">
        <v>4864</v>
      </c>
      <c r="C17" s="650" t="s">
        <v>4878</v>
      </c>
      <c r="D17" s="650" t="s">
        <v>954</v>
      </c>
      <c r="E17" s="653"/>
      <c r="F17" s="653"/>
      <c r="G17" s="650"/>
      <c r="H17" s="650"/>
      <c r="I17" s="653"/>
      <c r="J17" s="653"/>
      <c r="K17" s="650"/>
      <c r="L17" s="650"/>
      <c r="M17" s="653">
        <v>0.2</v>
      </c>
      <c r="N17" s="653">
        <v>16.3</v>
      </c>
      <c r="O17" s="666"/>
      <c r="P17" s="654">
        <v>81.5</v>
      </c>
    </row>
    <row r="18" spans="1:16" ht="14.4" customHeight="1" x14ac:dyDescent="0.3">
      <c r="A18" s="649" t="s">
        <v>4863</v>
      </c>
      <c r="B18" s="650" t="s">
        <v>4864</v>
      </c>
      <c r="C18" s="650" t="s">
        <v>4879</v>
      </c>
      <c r="D18" s="650" t="s">
        <v>1370</v>
      </c>
      <c r="E18" s="653">
        <v>2.6</v>
      </c>
      <c r="F18" s="653">
        <v>568.24</v>
      </c>
      <c r="G18" s="650">
        <v>1</v>
      </c>
      <c r="H18" s="650">
        <v>218.55384615384614</v>
      </c>
      <c r="I18" s="653">
        <v>0.4</v>
      </c>
      <c r="J18" s="653">
        <v>88.2</v>
      </c>
      <c r="K18" s="650">
        <v>0.15521610587075885</v>
      </c>
      <c r="L18" s="650">
        <v>220.5</v>
      </c>
      <c r="M18" s="653">
        <v>0.2</v>
      </c>
      <c r="N18" s="653">
        <v>44.1</v>
      </c>
      <c r="O18" s="666">
        <v>7.7608052935379424E-2</v>
      </c>
      <c r="P18" s="654">
        <v>220.5</v>
      </c>
    </row>
    <row r="19" spans="1:16" ht="14.4" customHeight="1" x14ac:dyDescent="0.3">
      <c r="A19" s="649" t="s">
        <v>4863</v>
      </c>
      <c r="B19" s="650" t="s">
        <v>4864</v>
      </c>
      <c r="C19" s="650" t="s">
        <v>4880</v>
      </c>
      <c r="D19" s="650" t="s">
        <v>1370</v>
      </c>
      <c r="E19" s="653">
        <v>8</v>
      </c>
      <c r="F19" s="653">
        <v>349.68</v>
      </c>
      <c r="G19" s="650">
        <v>1</v>
      </c>
      <c r="H19" s="650">
        <v>43.71</v>
      </c>
      <c r="I19" s="653">
        <v>2</v>
      </c>
      <c r="J19" s="653">
        <v>88.2</v>
      </c>
      <c r="K19" s="650">
        <v>0.2522306108442004</v>
      </c>
      <c r="L19" s="650">
        <v>44.1</v>
      </c>
      <c r="M19" s="653">
        <v>4</v>
      </c>
      <c r="N19" s="653">
        <v>176.4</v>
      </c>
      <c r="O19" s="666">
        <v>0.5044612216884008</v>
      </c>
      <c r="P19" s="654">
        <v>44.1</v>
      </c>
    </row>
    <row r="20" spans="1:16" ht="14.4" customHeight="1" x14ac:dyDescent="0.3">
      <c r="A20" s="649" t="s">
        <v>4863</v>
      </c>
      <c r="B20" s="650" t="s">
        <v>4864</v>
      </c>
      <c r="C20" s="650" t="s">
        <v>4881</v>
      </c>
      <c r="D20" s="650" t="s">
        <v>4874</v>
      </c>
      <c r="E20" s="653"/>
      <c r="F20" s="653"/>
      <c r="G20" s="650"/>
      <c r="H20" s="650"/>
      <c r="I20" s="653"/>
      <c r="J20" s="653"/>
      <c r="K20" s="650"/>
      <c r="L20" s="650"/>
      <c r="M20" s="653">
        <v>1</v>
      </c>
      <c r="N20" s="653">
        <v>22.09</v>
      </c>
      <c r="O20" s="666"/>
      <c r="P20" s="654">
        <v>22.09</v>
      </c>
    </row>
    <row r="21" spans="1:16" ht="14.4" customHeight="1" x14ac:dyDescent="0.3">
      <c r="A21" s="649" t="s">
        <v>4863</v>
      </c>
      <c r="B21" s="650" t="s">
        <v>4864</v>
      </c>
      <c r="C21" s="650" t="s">
        <v>4882</v>
      </c>
      <c r="D21" s="650" t="s">
        <v>4883</v>
      </c>
      <c r="E21" s="653"/>
      <c r="F21" s="653"/>
      <c r="G21" s="650"/>
      <c r="H21" s="650"/>
      <c r="I21" s="653">
        <v>0.2</v>
      </c>
      <c r="J21" s="653">
        <v>14.38</v>
      </c>
      <c r="K21" s="650"/>
      <c r="L21" s="650">
        <v>71.900000000000006</v>
      </c>
      <c r="M21" s="653"/>
      <c r="N21" s="653"/>
      <c r="O21" s="666"/>
      <c r="P21" s="654"/>
    </row>
    <row r="22" spans="1:16" ht="14.4" customHeight="1" x14ac:dyDescent="0.3">
      <c r="A22" s="649" t="s">
        <v>4863</v>
      </c>
      <c r="B22" s="650" t="s">
        <v>4864</v>
      </c>
      <c r="C22" s="650" t="s">
        <v>4884</v>
      </c>
      <c r="D22" s="650" t="s">
        <v>4885</v>
      </c>
      <c r="E22" s="653"/>
      <c r="F22" s="653"/>
      <c r="G22" s="650"/>
      <c r="H22" s="650"/>
      <c r="I22" s="653"/>
      <c r="J22" s="653"/>
      <c r="K22" s="650"/>
      <c r="L22" s="650"/>
      <c r="M22" s="653">
        <v>4</v>
      </c>
      <c r="N22" s="653">
        <v>15.12</v>
      </c>
      <c r="O22" s="666"/>
      <c r="P22" s="654">
        <v>3.78</v>
      </c>
    </row>
    <row r="23" spans="1:16" ht="14.4" customHeight="1" x14ac:dyDescent="0.3">
      <c r="A23" s="649" t="s">
        <v>4863</v>
      </c>
      <c r="B23" s="650" t="s">
        <v>4864</v>
      </c>
      <c r="C23" s="650" t="s">
        <v>4886</v>
      </c>
      <c r="D23" s="650" t="s">
        <v>4887</v>
      </c>
      <c r="E23" s="653">
        <v>0.1</v>
      </c>
      <c r="F23" s="653">
        <v>75.03</v>
      </c>
      <c r="G23" s="650">
        <v>1</v>
      </c>
      <c r="H23" s="650">
        <v>750.3</v>
      </c>
      <c r="I23" s="653"/>
      <c r="J23" s="653"/>
      <c r="K23" s="650"/>
      <c r="L23" s="650"/>
      <c r="M23" s="653">
        <v>0</v>
      </c>
      <c r="N23" s="653">
        <v>0</v>
      </c>
      <c r="O23" s="666">
        <v>0</v>
      </c>
      <c r="P23" s="654"/>
    </row>
    <row r="24" spans="1:16" ht="14.4" customHeight="1" x14ac:dyDescent="0.3">
      <c r="A24" s="649" t="s">
        <v>4863</v>
      </c>
      <c r="B24" s="650" t="s">
        <v>4864</v>
      </c>
      <c r="C24" s="650" t="s">
        <v>4888</v>
      </c>
      <c r="D24" s="650" t="s">
        <v>1370</v>
      </c>
      <c r="E24" s="653"/>
      <c r="F24" s="653"/>
      <c r="G24" s="650"/>
      <c r="H24" s="650"/>
      <c r="I24" s="653">
        <v>0.60000000000000009</v>
      </c>
      <c r="J24" s="653">
        <v>132.30000000000001</v>
      </c>
      <c r="K24" s="650"/>
      <c r="L24" s="650">
        <v>220.5</v>
      </c>
      <c r="M24" s="653">
        <v>1</v>
      </c>
      <c r="N24" s="653">
        <v>242.72</v>
      </c>
      <c r="O24" s="666"/>
      <c r="P24" s="654">
        <v>242.72</v>
      </c>
    </row>
    <row r="25" spans="1:16" ht="14.4" customHeight="1" x14ac:dyDescent="0.3">
      <c r="A25" s="649" t="s">
        <v>4863</v>
      </c>
      <c r="B25" s="650" t="s">
        <v>4864</v>
      </c>
      <c r="C25" s="650" t="s">
        <v>4889</v>
      </c>
      <c r="D25" s="650" t="s">
        <v>1370</v>
      </c>
      <c r="E25" s="653"/>
      <c r="F25" s="653"/>
      <c r="G25" s="650"/>
      <c r="H25" s="650"/>
      <c r="I25" s="653">
        <v>1</v>
      </c>
      <c r="J25" s="653">
        <v>44.1</v>
      </c>
      <c r="K25" s="650"/>
      <c r="L25" s="650">
        <v>44.1</v>
      </c>
      <c r="M25" s="653">
        <v>1</v>
      </c>
      <c r="N25" s="653">
        <v>44.1</v>
      </c>
      <c r="O25" s="666"/>
      <c r="P25" s="654">
        <v>44.1</v>
      </c>
    </row>
    <row r="26" spans="1:16" ht="14.4" customHeight="1" x14ac:dyDescent="0.3">
      <c r="A26" s="649" t="s">
        <v>4863</v>
      </c>
      <c r="B26" s="650" t="s">
        <v>4890</v>
      </c>
      <c r="C26" s="650" t="s">
        <v>4891</v>
      </c>
      <c r="D26" s="650" t="s">
        <v>4850</v>
      </c>
      <c r="E26" s="653">
        <v>48</v>
      </c>
      <c r="F26" s="653">
        <v>3360</v>
      </c>
      <c r="G26" s="650">
        <v>1</v>
      </c>
      <c r="H26" s="650">
        <v>70</v>
      </c>
      <c r="I26" s="653">
        <v>26</v>
      </c>
      <c r="J26" s="653">
        <v>1820</v>
      </c>
      <c r="K26" s="650">
        <v>0.54166666666666663</v>
      </c>
      <c r="L26" s="650">
        <v>70</v>
      </c>
      <c r="M26" s="653">
        <v>3</v>
      </c>
      <c r="N26" s="653">
        <v>210</v>
      </c>
      <c r="O26" s="666">
        <v>6.25E-2</v>
      </c>
      <c r="P26" s="654">
        <v>70</v>
      </c>
    </row>
    <row r="27" spans="1:16" ht="14.4" customHeight="1" x14ac:dyDescent="0.3">
      <c r="A27" s="649" t="s">
        <v>4863</v>
      </c>
      <c r="B27" s="650" t="s">
        <v>4890</v>
      </c>
      <c r="C27" s="650" t="s">
        <v>4892</v>
      </c>
      <c r="D27" s="650" t="s">
        <v>4850</v>
      </c>
      <c r="E27" s="653">
        <v>10</v>
      </c>
      <c r="F27" s="653">
        <v>700</v>
      </c>
      <c r="G27" s="650">
        <v>1</v>
      </c>
      <c r="H27" s="650">
        <v>70</v>
      </c>
      <c r="I27" s="653">
        <v>5</v>
      </c>
      <c r="J27" s="653">
        <v>350</v>
      </c>
      <c r="K27" s="650">
        <v>0.5</v>
      </c>
      <c r="L27" s="650">
        <v>70</v>
      </c>
      <c r="M27" s="653"/>
      <c r="N27" s="653"/>
      <c r="O27" s="666"/>
      <c r="P27" s="654"/>
    </row>
    <row r="28" spans="1:16" ht="14.4" customHeight="1" x14ac:dyDescent="0.3">
      <c r="A28" s="649" t="s">
        <v>4863</v>
      </c>
      <c r="B28" s="650" t="s">
        <v>4890</v>
      </c>
      <c r="C28" s="650" t="s">
        <v>4893</v>
      </c>
      <c r="D28" s="650" t="s">
        <v>4850</v>
      </c>
      <c r="E28" s="653">
        <v>126</v>
      </c>
      <c r="F28" s="653">
        <v>9450</v>
      </c>
      <c r="G28" s="650">
        <v>1</v>
      </c>
      <c r="H28" s="650">
        <v>75</v>
      </c>
      <c r="I28" s="653">
        <v>78</v>
      </c>
      <c r="J28" s="653">
        <v>5850</v>
      </c>
      <c r="K28" s="650">
        <v>0.61904761904761907</v>
      </c>
      <c r="L28" s="650">
        <v>75</v>
      </c>
      <c r="M28" s="653">
        <v>10</v>
      </c>
      <c r="N28" s="653">
        <v>750</v>
      </c>
      <c r="O28" s="666">
        <v>7.9365079365079361E-2</v>
      </c>
      <c r="P28" s="654">
        <v>75</v>
      </c>
    </row>
    <row r="29" spans="1:16" ht="14.4" customHeight="1" x14ac:dyDescent="0.3">
      <c r="A29" s="649" t="s">
        <v>4863</v>
      </c>
      <c r="B29" s="650" t="s">
        <v>4890</v>
      </c>
      <c r="C29" s="650" t="s">
        <v>4894</v>
      </c>
      <c r="D29" s="650" t="s">
        <v>4850</v>
      </c>
      <c r="E29" s="653">
        <v>23</v>
      </c>
      <c r="F29" s="653">
        <v>1725</v>
      </c>
      <c r="G29" s="650">
        <v>1</v>
      </c>
      <c r="H29" s="650">
        <v>75</v>
      </c>
      <c r="I29" s="653">
        <v>15</v>
      </c>
      <c r="J29" s="653">
        <v>1125</v>
      </c>
      <c r="K29" s="650">
        <v>0.65217391304347827</v>
      </c>
      <c r="L29" s="650">
        <v>75</v>
      </c>
      <c r="M29" s="653"/>
      <c r="N29" s="653"/>
      <c r="O29" s="666"/>
      <c r="P29" s="654"/>
    </row>
    <row r="30" spans="1:16" ht="14.4" customHeight="1" x14ac:dyDescent="0.3">
      <c r="A30" s="649" t="s">
        <v>4863</v>
      </c>
      <c r="B30" s="650" t="s">
        <v>4890</v>
      </c>
      <c r="C30" s="650" t="s">
        <v>4895</v>
      </c>
      <c r="D30" s="650" t="s">
        <v>4850</v>
      </c>
      <c r="E30" s="653">
        <v>13</v>
      </c>
      <c r="F30" s="653">
        <v>1911</v>
      </c>
      <c r="G30" s="650">
        <v>1</v>
      </c>
      <c r="H30" s="650">
        <v>147</v>
      </c>
      <c r="I30" s="653">
        <v>15</v>
      </c>
      <c r="J30" s="653">
        <v>2205</v>
      </c>
      <c r="K30" s="650">
        <v>1.1538461538461537</v>
      </c>
      <c r="L30" s="650">
        <v>147</v>
      </c>
      <c r="M30" s="653"/>
      <c r="N30" s="653"/>
      <c r="O30" s="666"/>
      <c r="P30" s="654"/>
    </row>
    <row r="31" spans="1:16" ht="14.4" customHeight="1" x14ac:dyDescent="0.3">
      <c r="A31" s="649" t="s">
        <v>4863</v>
      </c>
      <c r="B31" s="650" t="s">
        <v>4890</v>
      </c>
      <c r="C31" s="650" t="s">
        <v>4896</v>
      </c>
      <c r="D31" s="650" t="s">
        <v>4850</v>
      </c>
      <c r="E31" s="653"/>
      <c r="F31" s="653"/>
      <c r="G31" s="650"/>
      <c r="H31" s="650"/>
      <c r="I31" s="653">
        <v>2</v>
      </c>
      <c r="J31" s="653">
        <v>294</v>
      </c>
      <c r="K31" s="650"/>
      <c r="L31" s="650">
        <v>147</v>
      </c>
      <c r="M31" s="653"/>
      <c r="N31" s="653"/>
      <c r="O31" s="666"/>
      <c r="P31" s="654"/>
    </row>
    <row r="32" spans="1:16" ht="14.4" customHeight="1" x14ac:dyDescent="0.3">
      <c r="A32" s="649" t="s">
        <v>4863</v>
      </c>
      <c r="B32" s="650" t="s">
        <v>4890</v>
      </c>
      <c r="C32" s="650" t="s">
        <v>4897</v>
      </c>
      <c r="D32" s="650" t="s">
        <v>4850</v>
      </c>
      <c r="E32" s="653">
        <v>32</v>
      </c>
      <c r="F32" s="653">
        <v>5872</v>
      </c>
      <c r="G32" s="650">
        <v>1</v>
      </c>
      <c r="H32" s="650">
        <v>183.5</v>
      </c>
      <c r="I32" s="653">
        <v>13</v>
      </c>
      <c r="J32" s="653">
        <v>2431</v>
      </c>
      <c r="K32" s="650">
        <v>0.41399863760217986</v>
      </c>
      <c r="L32" s="650">
        <v>187</v>
      </c>
      <c r="M32" s="653"/>
      <c r="N32" s="653"/>
      <c r="O32" s="666"/>
      <c r="P32" s="654"/>
    </row>
    <row r="33" spans="1:16" ht="14.4" customHeight="1" x14ac:dyDescent="0.3">
      <c r="A33" s="649" t="s">
        <v>4863</v>
      </c>
      <c r="B33" s="650" t="s">
        <v>4890</v>
      </c>
      <c r="C33" s="650" t="s">
        <v>4898</v>
      </c>
      <c r="D33" s="650" t="s">
        <v>4850</v>
      </c>
      <c r="E33" s="653">
        <v>5</v>
      </c>
      <c r="F33" s="653">
        <v>935</v>
      </c>
      <c r="G33" s="650">
        <v>1</v>
      </c>
      <c r="H33" s="650">
        <v>187</v>
      </c>
      <c r="I33" s="653">
        <v>6</v>
      </c>
      <c r="J33" s="653">
        <v>1122</v>
      </c>
      <c r="K33" s="650">
        <v>1.2</v>
      </c>
      <c r="L33" s="650">
        <v>187</v>
      </c>
      <c r="M33" s="653"/>
      <c r="N33" s="653"/>
      <c r="O33" s="666"/>
      <c r="P33" s="654"/>
    </row>
    <row r="34" spans="1:16" ht="14.4" customHeight="1" x14ac:dyDescent="0.3">
      <c r="A34" s="649" t="s">
        <v>4863</v>
      </c>
      <c r="B34" s="650" t="s">
        <v>4890</v>
      </c>
      <c r="C34" s="650" t="s">
        <v>4899</v>
      </c>
      <c r="D34" s="650" t="s">
        <v>4850</v>
      </c>
      <c r="E34" s="653">
        <v>25</v>
      </c>
      <c r="F34" s="653">
        <v>3725</v>
      </c>
      <c r="G34" s="650">
        <v>1</v>
      </c>
      <c r="H34" s="650">
        <v>149</v>
      </c>
      <c r="I34" s="653">
        <v>12</v>
      </c>
      <c r="J34" s="653">
        <v>1788</v>
      </c>
      <c r="K34" s="650">
        <v>0.48</v>
      </c>
      <c r="L34" s="650">
        <v>149</v>
      </c>
      <c r="M34" s="653">
        <v>2</v>
      </c>
      <c r="N34" s="653">
        <v>298</v>
      </c>
      <c r="O34" s="666">
        <v>0.08</v>
      </c>
      <c r="P34" s="654">
        <v>149</v>
      </c>
    </row>
    <row r="35" spans="1:16" ht="14.4" customHeight="1" x14ac:dyDescent="0.3">
      <c r="A35" s="649" t="s">
        <v>4863</v>
      </c>
      <c r="B35" s="650" t="s">
        <v>4890</v>
      </c>
      <c r="C35" s="650" t="s">
        <v>4900</v>
      </c>
      <c r="D35" s="650" t="s">
        <v>4850</v>
      </c>
      <c r="E35" s="653">
        <v>5</v>
      </c>
      <c r="F35" s="653">
        <v>745</v>
      </c>
      <c r="G35" s="650">
        <v>1</v>
      </c>
      <c r="H35" s="650">
        <v>149</v>
      </c>
      <c r="I35" s="653">
        <v>3</v>
      </c>
      <c r="J35" s="653">
        <v>447</v>
      </c>
      <c r="K35" s="650">
        <v>0.6</v>
      </c>
      <c r="L35" s="650">
        <v>149</v>
      </c>
      <c r="M35" s="653"/>
      <c r="N35" s="653"/>
      <c r="O35" s="666"/>
      <c r="P35" s="654"/>
    </row>
    <row r="36" spans="1:16" ht="14.4" customHeight="1" x14ac:dyDescent="0.3">
      <c r="A36" s="649" t="s">
        <v>4863</v>
      </c>
      <c r="B36" s="650" t="s">
        <v>4890</v>
      </c>
      <c r="C36" s="650" t="s">
        <v>4901</v>
      </c>
      <c r="D36" s="650" t="s">
        <v>4850</v>
      </c>
      <c r="E36" s="653">
        <v>82</v>
      </c>
      <c r="F36" s="653">
        <v>15908</v>
      </c>
      <c r="G36" s="650">
        <v>1</v>
      </c>
      <c r="H36" s="650">
        <v>194</v>
      </c>
      <c r="I36" s="653">
        <v>66</v>
      </c>
      <c r="J36" s="653">
        <v>12804</v>
      </c>
      <c r="K36" s="650">
        <v>0.80487804878048785</v>
      </c>
      <c r="L36" s="650">
        <v>194</v>
      </c>
      <c r="M36" s="653">
        <v>6</v>
      </c>
      <c r="N36" s="653">
        <v>1164</v>
      </c>
      <c r="O36" s="666">
        <v>7.3170731707317069E-2</v>
      </c>
      <c r="P36" s="654">
        <v>194</v>
      </c>
    </row>
    <row r="37" spans="1:16" ht="14.4" customHeight="1" x14ac:dyDescent="0.3">
      <c r="A37" s="649" t="s">
        <v>4863</v>
      </c>
      <c r="B37" s="650" t="s">
        <v>4890</v>
      </c>
      <c r="C37" s="650" t="s">
        <v>4902</v>
      </c>
      <c r="D37" s="650" t="s">
        <v>4850</v>
      </c>
      <c r="E37" s="653">
        <v>18</v>
      </c>
      <c r="F37" s="653">
        <v>3492</v>
      </c>
      <c r="G37" s="650">
        <v>1</v>
      </c>
      <c r="H37" s="650">
        <v>194</v>
      </c>
      <c r="I37" s="653">
        <v>22</v>
      </c>
      <c r="J37" s="653">
        <v>4268</v>
      </c>
      <c r="K37" s="650">
        <v>1.2222222222222223</v>
      </c>
      <c r="L37" s="650">
        <v>194</v>
      </c>
      <c r="M37" s="653"/>
      <c r="N37" s="653"/>
      <c r="O37" s="666"/>
      <c r="P37" s="654"/>
    </row>
    <row r="38" spans="1:16" ht="14.4" customHeight="1" x14ac:dyDescent="0.3">
      <c r="A38" s="649" t="s">
        <v>4863</v>
      </c>
      <c r="B38" s="650" t="s">
        <v>4890</v>
      </c>
      <c r="C38" s="650" t="s">
        <v>4903</v>
      </c>
      <c r="D38" s="650" t="s">
        <v>4850</v>
      </c>
      <c r="E38" s="653">
        <v>3</v>
      </c>
      <c r="F38" s="653">
        <v>741</v>
      </c>
      <c r="G38" s="650">
        <v>1</v>
      </c>
      <c r="H38" s="650">
        <v>247</v>
      </c>
      <c r="I38" s="653">
        <v>1</v>
      </c>
      <c r="J38" s="653">
        <v>247</v>
      </c>
      <c r="K38" s="650">
        <v>0.33333333333333331</v>
      </c>
      <c r="L38" s="650">
        <v>247</v>
      </c>
      <c r="M38" s="653"/>
      <c r="N38" s="653"/>
      <c r="O38" s="666"/>
      <c r="P38" s="654"/>
    </row>
    <row r="39" spans="1:16" ht="14.4" customHeight="1" x14ac:dyDescent="0.3">
      <c r="A39" s="649" t="s">
        <v>4863</v>
      </c>
      <c r="B39" s="650" t="s">
        <v>4890</v>
      </c>
      <c r="C39" s="650" t="s">
        <v>4904</v>
      </c>
      <c r="D39" s="650" t="s">
        <v>4850</v>
      </c>
      <c r="E39" s="653"/>
      <c r="F39" s="653"/>
      <c r="G39" s="650"/>
      <c r="H39" s="650"/>
      <c r="I39" s="653">
        <v>1</v>
      </c>
      <c r="J39" s="653">
        <v>247</v>
      </c>
      <c r="K39" s="650"/>
      <c r="L39" s="650">
        <v>247</v>
      </c>
      <c r="M39" s="653"/>
      <c r="N39" s="653"/>
      <c r="O39" s="666"/>
      <c r="P39" s="654"/>
    </row>
    <row r="40" spans="1:16" ht="14.4" customHeight="1" x14ac:dyDescent="0.3">
      <c r="A40" s="649" t="s">
        <v>4863</v>
      </c>
      <c r="B40" s="650" t="s">
        <v>4890</v>
      </c>
      <c r="C40" s="650" t="s">
        <v>4905</v>
      </c>
      <c r="D40" s="650" t="s">
        <v>4850</v>
      </c>
      <c r="E40" s="653">
        <v>5</v>
      </c>
      <c r="F40" s="653">
        <v>1450</v>
      </c>
      <c r="G40" s="650">
        <v>1</v>
      </c>
      <c r="H40" s="650">
        <v>290</v>
      </c>
      <c r="I40" s="653">
        <v>2</v>
      </c>
      <c r="J40" s="653">
        <v>580</v>
      </c>
      <c r="K40" s="650">
        <v>0.4</v>
      </c>
      <c r="L40" s="650">
        <v>290</v>
      </c>
      <c r="M40" s="653"/>
      <c r="N40" s="653"/>
      <c r="O40" s="666"/>
      <c r="P40" s="654"/>
    </row>
    <row r="41" spans="1:16" ht="14.4" customHeight="1" x14ac:dyDescent="0.3">
      <c r="A41" s="649" t="s">
        <v>4863</v>
      </c>
      <c r="B41" s="650" t="s">
        <v>4890</v>
      </c>
      <c r="C41" s="650" t="s">
        <v>4906</v>
      </c>
      <c r="D41" s="650" t="s">
        <v>4850</v>
      </c>
      <c r="E41" s="653">
        <v>3</v>
      </c>
      <c r="F41" s="653">
        <v>870</v>
      </c>
      <c r="G41" s="650">
        <v>1</v>
      </c>
      <c r="H41" s="650">
        <v>290</v>
      </c>
      <c r="I41" s="653"/>
      <c r="J41" s="653"/>
      <c r="K41" s="650"/>
      <c r="L41" s="650"/>
      <c r="M41" s="653"/>
      <c r="N41" s="653"/>
      <c r="O41" s="666"/>
      <c r="P41" s="654"/>
    </row>
    <row r="42" spans="1:16" ht="14.4" customHeight="1" x14ac:dyDescent="0.3">
      <c r="A42" s="649" t="s">
        <v>4863</v>
      </c>
      <c r="B42" s="650" t="s">
        <v>4890</v>
      </c>
      <c r="C42" s="650" t="s">
        <v>4907</v>
      </c>
      <c r="D42" s="650" t="s">
        <v>4908</v>
      </c>
      <c r="E42" s="653"/>
      <c r="F42" s="653"/>
      <c r="G42" s="650"/>
      <c r="H42" s="650"/>
      <c r="I42" s="653">
        <v>1</v>
      </c>
      <c r="J42" s="653">
        <v>2229.2199999999998</v>
      </c>
      <c r="K42" s="650"/>
      <c r="L42" s="650">
        <v>2229.2199999999998</v>
      </c>
      <c r="M42" s="653"/>
      <c r="N42" s="653"/>
      <c r="O42" s="666"/>
      <c r="P42" s="654"/>
    </row>
    <row r="43" spans="1:16" ht="14.4" customHeight="1" x14ac:dyDescent="0.3">
      <c r="A43" s="649" t="s">
        <v>4863</v>
      </c>
      <c r="B43" s="650" t="s">
        <v>4855</v>
      </c>
      <c r="C43" s="650" t="s">
        <v>4909</v>
      </c>
      <c r="D43" s="650" t="s">
        <v>4910</v>
      </c>
      <c r="E43" s="653"/>
      <c r="F43" s="653"/>
      <c r="G43" s="650"/>
      <c r="H43" s="650"/>
      <c r="I43" s="653"/>
      <c r="J43" s="653"/>
      <c r="K43" s="650"/>
      <c r="L43" s="650"/>
      <c r="M43" s="653">
        <v>3</v>
      </c>
      <c r="N43" s="653">
        <v>442</v>
      </c>
      <c r="O43" s="666"/>
      <c r="P43" s="654">
        <v>147.33333333333334</v>
      </c>
    </row>
    <row r="44" spans="1:16" ht="14.4" customHeight="1" x14ac:dyDescent="0.3">
      <c r="A44" s="649" t="s">
        <v>4863</v>
      </c>
      <c r="B44" s="650" t="s">
        <v>4855</v>
      </c>
      <c r="C44" s="650" t="s">
        <v>4911</v>
      </c>
      <c r="D44" s="650" t="s">
        <v>4912</v>
      </c>
      <c r="E44" s="653">
        <v>71</v>
      </c>
      <c r="F44" s="653">
        <v>6390</v>
      </c>
      <c r="G44" s="650">
        <v>1</v>
      </c>
      <c r="H44" s="650">
        <v>90</v>
      </c>
      <c r="I44" s="653">
        <v>86</v>
      </c>
      <c r="J44" s="653">
        <v>6880</v>
      </c>
      <c r="K44" s="650">
        <v>1.0766823161189358</v>
      </c>
      <c r="L44" s="650">
        <v>80</v>
      </c>
      <c r="M44" s="653">
        <v>406</v>
      </c>
      <c r="N44" s="653">
        <v>32681</v>
      </c>
      <c r="O44" s="666">
        <v>5.1143974960876371</v>
      </c>
      <c r="P44" s="654">
        <v>80.495073891625623</v>
      </c>
    </row>
    <row r="45" spans="1:16" ht="14.4" customHeight="1" x14ac:dyDescent="0.3">
      <c r="A45" s="649" t="s">
        <v>4863</v>
      </c>
      <c r="B45" s="650" t="s">
        <v>4855</v>
      </c>
      <c r="C45" s="650" t="s">
        <v>4913</v>
      </c>
      <c r="D45" s="650" t="s">
        <v>4914</v>
      </c>
      <c r="E45" s="653">
        <v>418</v>
      </c>
      <c r="F45" s="653">
        <v>54758</v>
      </c>
      <c r="G45" s="650">
        <v>1</v>
      </c>
      <c r="H45" s="650">
        <v>131</v>
      </c>
      <c r="I45" s="653">
        <v>227</v>
      </c>
      <c r="J45" s="653">
        <v>23381</v>
      </c>
      <c r="K45" s="650">
        <v>0.42698783739362284</v>
      </c>
      <c r="L45" s="650">
        <v>103</v>
      </c>
      <c r="M45" s="653">
        <v>555</v>
      </c>
      <c r="N45" s="653">
        <v>57500</v>
      </c>
      <c r="O45" s="666">
        <v>1.0500748749041235</v>
      </c>
      <c r="P45" s="654">
        <v>103.6036036036036</v>
      </c>
    </row>
    <row r="46" spans="1:16" ht="14.4" customHeight="1" x14ac:dyDescent="0.3">
      <c r="A46" s="649" t="s">
        <v>4863</v>
      </c>
      <c r="B46" s="650" t="s">
        <v>4855</v>
      </c>
      <c r="C46" s="650" t="s">
        <v>4915</v>
      </c>
      <c r="D46" s="650" t="s">
        <v>4916</v>
      </c>
      <c r="E46" s="653">
        <v>479</v>
      </c>
      <c r="F46" s="653">
        <v>16286</v>
      </c>
      <c r="G46" s="650">
        <v>1</v>
      </c>
      <c r="H46" s="650">
        <v>34</v>
      </c>
      <c r="I46" s="653">
        <v>487</v>
      </c>
      <c r="J46" s="653">
        <v>16558</v>
      </c>
      <c r="K46" s="650">
        <v>1.0167014613778707</v>
      </c>
      <c r="L46" s="650">
        <v>34</v>
      </c>
      <c r="M46" s="653">
        <v>521</v>
      </c>
      <c r="N46" s="653">
        <v>17976</v>
      </c>
      <c r="O46" s="666">
        <v>1.1037701092963281</v>
      </c>
      <c r="P46" s="654">
        <v>34.502879078694818</v>
      </c>
    </row>
    <row r="47" spans="1:16" ht="14.4" customHeight="1" x14ac:dyDescent="0.3">
      <c r="A47" s="649" t="s">
        <v>4863</v>
      </c>
      <c r="B47" s="650" t="s">
        <v>4855</v>
      </c>
      <c r="C47" s="650" t="s">
        <v>4917</v>
      </c>
      <c r="D47" s="650" t="s">
        <v>4918</v>
      </c>
      <c r="E47" s="653"/>
      <c r="F47" s="653"/>
      <c r="G47" s="650"/>
      <c r="H47" s="650"/>
      <c r="I47" s="653">
        <v>17</v>
      </c>
      <c r="J47" s="653">
        <v>85</v>
      </c>
      <c r="K47" s="650"/>
      <c r="L47" s="650">
        <v>5</v>
      </c>
      <c r="M47" s="653">
        <v>6</v>
      </c>
      <c r="N47" s="653">
        <v>30</v>
      </c>
      <c r="O47" s="666"/>
      <c r="P47" s="654">
        <v>5</v>
      </c>
    </row>
    <row r="48" spans="1:16" ht="14.4" customHeight="1" x14ac:dyDescent="0.3">
      <c r="A48" s="649" t="s">
        <v>4863</v>
      </c>
      <c r="B48" s="650" t="s">
        <v>4855</v>
      </c>
      <c r="C48" s="650" t="s">
        <v>4919</v>
      </c>
      <c r="D48" s="650" t="s">
        <v>4920</v>
      </c>
      <c r="E48" s="653"/>
      <c r="F48" s="653"/>
      <c r="G48" s="650"/>
      <c r="H48" s="650"/>
      <c r="I48" s="653">
        <v>14</v>
      </c>
      <c r="J48" s="653">
        <v>70</v>
      </c>
      <c r="K48" s="650"/>
      <c r="L48" s="650">
        <v>5</v>
      </c>
      <c r="M48" s="653">
        <v>7</v>
      </c>
      <c r="N48" s="653">
        <v>35</v>
      </c>
      <c r="O48" s="666"/>
      <c r="P48" s="654">
        <v>5</v>
      </c>
    </row>
    <row r="49" spans="1:16" ht="14.4" customHeight="1" x14ac:dyDescent="0.3">
      <c r="A49" s="649" t="s">
        <v>4863</v>
      </c>
      <c r="B49" s="650" t="s">
        <v>4855</v>
      </c>
      <c r="C49" s="650" t="s">
        <v>4921</v>
      </c>
      <c r="D49" s="650" t="s">
        <v>4850</v>
      </c>
      <c r="E49" s="653">
        <v>29</v>
      </c>
      <c r="F49" s="653">
        <v>5046</v>
      </c>
      <c r="G49" s="650">
        <v>1</v>
      </c>
      <c r="H49" s="650">
        <v>174</v>
      </c>
      <c r="I49" s="653"/>
      <c r="J49" s="653"/>
      <c r="K49" s="650"/>
      <c r="L49" s="650"/>
      <c r="M49" s="653"/>
      <c r="N49" s="653"/>
      <c r="O49" s="666"/>
      <c r="P49" s="654"/>
    </row>
    <row r="50" spans="1:16" ht="14.4" customHeight="1" x14ac:dyDescent="0.3">
      <c r="A50" s="649" t="s">
        <v>4863</v>
      </c>
      <c r="B50" s="650" t="s">
        <v>4855</v>
      </c>
      <c r="C50" s="650" t="s">
        <v>4922</v>
      </c>
      <c r="D50" s="650" t="s">
        <v>4850</v>
      </c>
      <c r="E50" s="653">
        <v>3</v>
      </c>
      <c r="F50" s="653">
        <v>261</v>
      </c>
      <c r="G50" s="650">
        <v>1</v>
      </c>
      <c r="H50" s="650">
        <v>87</v>
      </c>
      <c r="I50" s="653"/>
      <c r="J50" s="653"/>
      <c r="K50" s="650"/>
      <c r="L50" s="650"/>
      <c r="M50" s="653"/>
      <c r="N50" s="653"/>
      <c r="O50" s="666"/>
      <c r="P50" s="654"/>
    </row>
    <row r="51" spans="1:16" ht="14.4" customHeight="1" x14ac:dyDescent="0.3">
      <c r="A51" s="649" t="s">
        <v>4863</v>
      </c>
      <c r="B51" s="650" t="s">
        <v>4855</v>
      </c>
      <c r="C51" s="650" t="s">
        <v>4856</v>
      </c>
      <c r="D51" s="650" t="s">
        <v>4857</v>
      </c>
      <c r="E51" s="653">
        <v>510</v>
      </c>
      <c r="F51" s="653">
        <v>126990</v>
      </c>
      <c r="G51" s="650">
        <v>1</v>
      </c>
      <c r="H51" s="650">
        <v>249</v>
      </c>
      <c r="I51" s="653">
        <v>121</v>
      </c>
      <c r="J51" s="653">
        <v>28072</v>
      </c>
      <c r="K51" s="650">
        <v>0.22105677612410427</v>
      </c>
      <c r="L51" s="650">
        <v>232</v>
      </c>
      <c r="M51" s="653"/>
      <c r="N51" s="653"/>
      <c r="O51" s="666"/>
      <c r="P51" s="654"/>
    </row>
    <row r="52" spans="1:16" ht="14.4" customHeight="1" x14ac:dyDescent="0.3">
      <c r="A52" s="649" t="s">
        <v>4863</v>
      </c>
      <c r="B52" s="650" t="s">
        <v>4855</v>
      </c>
      <c r="C52" s="650" t="s">
        <v>4923</v>
      </c>
      <c r="D52" s="650" t="s">
        <v>4924</v>
      </c>
      <c r="E52" s="653">
        <v>6597</v>
      </c>
      <c r="F52" s="653">
        <v>824625</v>
      </c>
      <c r="G52" s="650">
        <v>1</v>
      </c>
      <c r="H52" s="650">
        <v>125</v>
      </c>
      <c r="I52" s="653">
        <v>1607</v>
      </c>
      <c r="J52" s="653">
        <v>186412</v>
      </c>
      <c r="K52" s="650">
        <v>0.22605669243595575</v>
      </c>
      <c r="L52" s="650">
        <v>116</v>
      </c>
      <c r="M52" s="653"/>
      <c r="N52" s="653"/>
      <c r="O52" s="666"/>
      <c r="P52" s="654"/>
    </row>
    <row r="53" spans="1:16" ht="14.4" customHeight="1" x14ac:dyDescent="0.3">
      <c r="A53" s="649" t="s">
        <v>4863</v>
      </c>
      <c r="B53" s="650" t="s">
        <v>4855</v>
      </c>
      <c r="C53" s="650" t="s">
        <v>4925</v>
      </c>
      <c r="D53" s="650" t="s">
        <v>4914</v>
      </c>
      <c r="E53" s="653">
        <v>1</v>
      </c>
      <c r="F53" s="653">
        <v>190</v>
      </c>
      <c r="G53" s="650">
        <v>1</v>
      </c>
      <c r="H53" s="650">
        <v>190</v>
      </c>
      <c r="I53" s="653">
        <v>1</v>
      </c>
      <c r="J53" s="653">
        <v>191</v>
      </c>
      <c r="K53" s="650">
        <v>1.0052631578947369</v>
      </c>
      <c r="L53" s="650">
        <v>191</v>
      </c>
      <c r="M53" s="653">
        <v>1</v>
      </c>
      <c r="N53" s="653">
        <v>194</v>
      </c>
      <c r="O53" s="666">
        <v>1.0210526315789474</v>
      </c>
      <c r="P53" s="654">
        <v>194</v>
      </c>
    </row>
    <row r="54" spans="1:16" ht="14.4" customHeight="1" x14ac:dyDescent="0.3">
      <c r="A54" s="649" t="s">
        <v>4863</v>
      </c>
      <c r="B54" s="650" t="s">
        <v>4855</v>
      </c>
      <c r="C54" s="650" t="s">
        <v>4926</v>
      </c>
      <c r="D54" s="650" t="s">
        <v>4927</v>
      </c>
      <c r="E54" s="653">
        <v>156</v>
      </c>
      <c r="F54" s="653">
        <v>19188</v>
      </c>
      <c r="G54" s="650">
        <v>1</v>
      </c>
      <c r="H54" s="650">
        <v>123</v>
      </c>
      <c r="I54" s="653">
        <v>109</v>
      </c>
      <c r="J54" s="653">
        <v>13516</v>
      </c>
      <c r="K54" s="650">
        <v>0.70439858244736298</v>
      </c>
      <c r="L54" s="650">
        <v>124</v>
      </c>
      <c r="M54" s="653">
        <v>94</v>
      </c>
      <c r="N54" s="653">
        <v>15076</v>
      </c>
      <c r="O54" s="666">
        <v>0.78569939545549305</v>
      </c>
      <c r="P54" s="654">
        <v>160.38297872340425</v>
      </c>
    </row>
    <row r="55" spans="1:16" ht="14.4" customHeight="1" x14ac:dyDescent="0.3">
      <c r="A55" s="649" t="s">
        <v>4863</v>
      </c>
      <c r="B55" s="650" t="s">
        <v>4855</v>
      </c>
      <c r="C55" s="650" t="s">
        <v>4861</v>
      </c>
      <c r="D55" s="650" t="s">
        <v>4862</v>
      </c>
      <c r="E55" s="653">
        <v>37</v>
      </c>
      <c r="F55" s="653">
        <v>5476</v>
      </c>
      <c r="G55" s="650">
        <v>1</v>
      </c>
      <c r="H55" s="650">
        <v>148</v>
      </c>
      <c r="I55" s="653">
        <v>26</v>
      </c>
      <c r="J55" s="653">
        <v>3874</v>
      </c>
      <c r="K55" s="650">
        <v>0.70745069393718041</v>
      </c>
      <c r="L55" s="650">
        <v>149</v>
      </c>
      <c r="M55" s="653">
        <v>41</v>
      </c>
      <c r="N55" s="653">
        <v>10035</v>
      </c>
      <c r="O55" s="666">
        <v>1.8325420014609204</v>
      </c>
      <c r="P55" s="654">
        <v>244.7560975609756</v>
      </c>
    </row>
    <row r="56" spans="1:16" ht="14.4" customHeight="1" x14ac:dyDescent="0.3">
      <c r="A56" s="649" t="s">
        <v>4863</v>
      </c>
      <c r="B56" s="650" t="s">
        <v>4855</v>
      </c>
      <c r="C56" s="650" t="s">
        <v>4928</v>
      </c>
      <c r="D56" s="650" t="s">
        <v>4929</v>
      </c>
      <c r="E56" s="653">
        <v>3</v>
      </c>
      <c r="F56" s="653">
        <v>666</v>
      </c>
      <c r="G56" s="650">
        <v>1</v>
      </c>
      <c r="H56" s="650">
        <v>222</v>
      </c>
      <c r="I56" s="653">
        <v>5</v>
      </c>
      <c r="J56" s="653">
        <v>1120</v>
      </c>
      <c r="K56" s="650">
        <v>1.6816816816816818</v>
      </c>
      <c r="L56" s="650">
        <v>224</v>
      </c>
      <c r="M56" s="653">
        <v>3</v>
      </c>
      <c r="N56" s="653">
        <v>1425</v>
      </c>
      <c r="O56" s="666">
        <v>2.1396396396396398</v>
      </c>
      <c r="P56" s="654">
        <v>475</v>
      </c>
    </row>
    <row r="57" spans="1:16" ht="14.4" customHeight="1" x14ac:dyDescent="0.3">
      <c r="A57" s="649" t="s">
        <v>4863</v>
      </c>
      <c r="B57" s="650" t="s">
        <v>4855</v>
      </c>
      <c r="C57" s="650" t="s">
        <v>4930</v>
      </c>
      <c r="D57" s="650" t="s">
        <v>4931</v>
      </c>
      <c r="E57" s="653">
        <v>586</v>
      </c>
      <c r="F57" s="653">
        <v>54498</v>
      </c>
      <c r="G57" s="650">
        <v>1</v>
      </c>
      <c r="H57" s="650">
        <v>93</v>
      </c>
      <c r="I57" s="653">
        <v>565</v>
      </c>
      <c r="J57" s="653">
        <v>52545</v>
      </c>
      <c r="K57" s="650">
        <v>0.96416382252559729</v>
      </c>
      <c r="L57" s="650">
        <v>93</v>
      </c>
      <c r="M57" s="653">
        <v>564</v>
      </c>
      <c r="N57" s="653">
        <v>53136</v>
      </c>
      <c r="O57" s="666">
        <v>0.97500825718374984</v>
      </c>
      <c r="P57" s="654">
        <v>94.212765957446805</v>
      </c>
    </row>
    <row r="58" spans="1:16" ht="14.4" customHeight="1" x14ac:dyDescent="0.3">
      <c r="A58" s="649" t="s">
        <v>4863</v>
      </c>
      <c r="B58" s="650" t="s">
        <v>4855</v>
      </c>
      <c r="C58" s="650" t="s">
        <v>4932</v>
      </c>
      <c r="D58" s="650" t="s">
        <v>4933</v>
      </c>
      <c r="E58" s="653">
        <v>197</v>
      </c>
      <c r="F58" s="653">
        <v>17927</v>
      </c>
      <c r="G58" s="650">
        <v>1</v>
      </c>
      <c r="H58" s="650">
        <v>91</v>
      </c>
      <c r="I58" s="653">
        <v>107</v>
      </c>
      <c r="J58" s="653">
        <v>9737</v>
      </c>
      <c r="K58" s="650">
        <v>0.54314720812182737</v>
      </c>
      <c r="L58" s="650">
        <v>91</v>
      </c>
      <c r="M58" s="653">
        <v>179</v>
      </c>
      <c r="N58" s="653">
        <v>16517</v>
      </c>
      <c r="O58" s="666">
        <v>0.92134768784514975</v>
      </c>
      <c r="P58" s="654">
        <v>92.273743016759781</v>
      </c>
    </row>
    <row r="59" spans="1:16" ht="14.4" customHeight="1" x14ac:dyDescent="0.3">
      <c r="A59" s="649" t="s">
        <v>4863</v>
      </c>
      <c r="B59" s="650" t="s">
        <v>4855</v>
      </c>
      <c r="C59" s="650" t="s">
        <v>4934</v>
      </c>
      <c r="D59" s="650" t="s">
        <v>4935</v>
      </c>
      <c r="E59" s="653"/>
      <c r="F59" s="653"/>
      <c r="G59" s="650"/>
      <c r="H59" s="650"/>
      <c r="I59" s="653">
        <v>5021</v>
      </c>
      <c r="J59" s="653">
        <v>582436</v>
      </c>
      <c r="K59" s="650"/>
      <c r="L59" s="650">
        <v>116</v>
      </c>
      <c r="M59" s="653">
        <v>7058</v>
      </c>
      <c r="N59" s="653">
        <v>826036</v>
      </c>
      <c r="O59" s="666"/>
      <c r="P59" s="654">
        <v>117.03542079909323</v>
      </c>
    </row>
    <row r="60" spans="1:16" ht="14.4" customHeight="1" x14ac:dyDescent="0.3">
      <c r="A60" s="649" t="s">
        <v>4863</v>
      </c>
      <c r="B60" s="650" t="s">
        <v>4855</v>
      </c>
      <c r="C60" s="650" t="s">
        <v>4936</v>
      </c>
      <c r="D60" s="650" t="s">
        <v>4937</v>
      </c>
      <c r="E60" s="653"/>
      <c r="F60" s="653"/>
      <c r="G60" s="650"/>
      <c r="H60" s="650"/>
      <c r="I60" s="653">
        <v>1</v>
      </c>
      <c r="J60" s="653">
        <v>223</v>
      </c>
      <c r="K60" s="650"/>
      <c r="L60" s="650">
        <v>223</v>
      </c>
      <c r="M60" s="653">
        <v>1</v>
      </c>
      <c r="N60" s="653">
        <v>227</v>
      </c>
      <c r="O60" s="666"/>
      <c r="P60" s="654">
        <v>227</v>
      </c>
    </row>
    <row r="61" spans="1:16" ht="14.4" customHeight="1" x14ac:dyDescent="0.3">
      <c r="A61" s="649" t="s">
        <v>4863</v>
      </c>
      <c r="B61" s="650" t="s">
        <v>4855</v>
      </c>
      <c r="C61" s="650" t="s">
        <v>4938</v>
      </c>
      <c r="D61" s="650" t="s">
        <v>4939</v>
      </c>
      <c r="E61" s="653">
        <v>1</v>
      </c>
      <c r="F61" s="653">
        <v>410</v>
      </c>
      <c r="G61" s="650">
        <v>1</v>
      </c>
      <c r="H61" s="650">
        <v>410</v>
      </c>
      <c r="I61" s="653">
        <v>1</v>
      </c>
      <c r="J61" s="653">
        <v>411</v>
      </c>
      <c r="K61" s="650">
        <v>1.0024390243902439</v>
      </c>
      <c r="L61" s="650">
        <v>411</v>
      </c>
      <c r="M61" s="653"/>
      <c r="N61" s="653"/>
      <c r="O61" s="666"/>
      <c r="P61" s="654"/>
    </row>
    <row r="62" spans="1:16" ht="14.4" customHeight="1" x14ac:dyDescent="0.3">
      <c r="A62" s="649" t="s">
        <v>4863</v>
      </c>
      <c r="B62" s="650" t="s">
        <v>4855</v>
      </c>
      <c r="C62" s="650" t="s">
        <v>4940</v>
      </c>
      <c r="D62" s="650" t="s">
        <v>4941</v>
      </c>
      <c r="E62" s="653">
        <v>2</v>
      </c>
      <c r="F62" s="653">
        <v>1050</v>
      </c>
      <c r="G62" s="650">
        <v>1</v>
      </c>
      <c r="H62" s="650">
        <v>525</v>
      </c>
      <c r="I62" s="653"/>
      <c r="J62" s="653"/>
      <c r="K62" s="650"/>
      <c r="L62" s="650"/>
      <c r="M62" s="653">
        <v>5</v>
      </c>
      <c r="N62" s="653">
        <v>2639</v>
      </c>
      <c r="O62" s="666">
        <v>2.5133333333333332</v>
      </c>
      <c r="P62" s="654">
        <v>527.79999999999995</v>
      </c>
    </row>
    <row r="63" spans="1:16" ht="14.4" customHeight="1" x14ac:dyDescent="0.3">
      <c r="A63" s="649" t="s">
        <v>4863</v>
      </c>
      <c r="B63" s="650" t="s">
        <v>4855</v>
      </c>
      <c r="C63" s="650" t="s">
        <v>4942</v>
      </c>
      <c r="D63" s="650" t="s">
        <v>4943</v>
      </c>
      <c r="E63" s="653"/>
      <c r="F63" s="653"/>
      <c r="G63" s="650"/>
      <c r="H63" s="650"/>
      <c r="I63" s="653">
        <v>1</v>
      </c>
      <c r="J63" s="653">
        <v>481</v>
      </c>
      <c r="K63" s="650"/>
      <c r="L63" s="650">
        <v>481</v>
      </c>
      <c r="M63" s="653"/>
      <c r="N63" s="653"/>
      <c r="O63" s="666"/>
      <c r="P63" s="654"/>
    </row>
    <row r="64" spans="1:16" ht="14.4" customHeight="1" x14ac:dyDescent="0.3">
      <c r="A64" s="649" t="s">
        <v>4863</v>
      </c>
      <c r="B64" s="650" t="s">
        <v>4855</v>
      </c>
      <c r="C64" s="650" t="s">
        <v>4944</v>
      </c>
      <c r="D64" s="650" t="s">
        <v>4945</v>
      </c>
      <c r="E64" s="653">
        <v>1</v>
      </c>
      <c r="F64" s="653">
        <v>656</v>
      </c>
      <c r="G64" s="650">
        <v>1</v>
      </c>
      <c r="H64" s="650">
        <v>656</v>
      </c>
      <c r="I64" s="653"/>
      <c r="J64" s="653"/>
      <c r="K64" s="650"/>
      <c r="L64" s="650"/>
      <c r="M64" s="653"/>
      <c r="N64" s="653"/>
      <c r="O64" s="666"/>
      <c r="P64" s="654"/>
    </row>
    <row r="65" spans="1:16" ht="14.4" customHeight="1" x14ac:dyDescent="0.3">
      <c r="A65" s="649" t="s">
        <v>4863</v>
      </c>
      <c r="B65" s="650" t="s">
        <v>4855</v>
      </c>
      <c r="C65" s="650" t="s">
        <v>4946</v>
      </c>
      <c r="D65" s="650" t="s">
        <v>4947</v>
      </c>
      <c r="E65" s="653">
        <v>1</v>
      </c>
      <c r="F65" s="653">
        <v>1204</v>
      </c>
      <c r="G65" s="650">
        <v>1</v>
      </c>
      <c r="H65" s="650">
        <v>1204</v>
      </c>
      <c r="I65" s="653"/>
      <c r="J65" s="653"/>
      <c r="K65" s="650"/>
      <c r="L65" s="650"/>
      <c r="M65" s="653"/>
      <c r="N65" s="653"/>
      <c r="O65" s="666"/>
      <c r="P65" s="654"/>
    </row>
    <row r="66" spans="1:16" ht="14.4" customHeight="1" x14ac:dyDescent="0.3">
      <c r="A66" s="649" t="s">
        <v>4863</v>
      </c>
      <c r="B66" s="650" t="s">
        <v>4855</v>
      </c>
      <c r="C66" s="650" t="s">
        <v>4948</v>
      </c>
      <c r="D66" s="650" t="s">
        <v>4949</v>
      </c>
      <c r="E66" s="653"/>
      <c r="F66" s="653"/>
      <c r="G66" s="650"/>
      <c r="H66" s="650"/>
      <c r="I66" s="653"/>
      <c r="J66" s="653"/>
      <c r="K66" s="650"/>
      <c r="L66" s="650"/>
      <c r="M66" s="653">
        <v>1</v>
      </c>
      <c r="N66" s="653">
        <v>932</v>
      </c>
      <c r="O66" s="666"/>
      <c r="P66" s="654">
        <v>932</v>
      </c>
    </row>
    <row r="67" spans="1:16" ht="14.4" customHeight="1" x14ac:dyDescent="0.3">
      <c r="A67" s="649" t="s">
        <v>4863</v>
      </c>
      <c r="B67" s="650" t="s">
        <v>4855</v>
      </c>
      <c r="C67" s="650" t="s">
        <v>4950</v>
      </c>
      <c r="D67" s="650" t="s">
        <v>4951</v>
      </c>
      <c r="E67" s="653">
        <v>49</v>
      </c>
      <c r="F67" s="653">
        <v>79380</v>
      </c>
      <c r="G67" s="650">
        <v>1</v>
      </c>
      <c r="H67" s="650">
        <v>1620</v>
      </c>
      <c r="I67" s="653">
        <v>46</v>
      </c>
      <c r="J67" s="653">
        <v>74750</v>
      </c>
      <c r="K67" s="650">
        <v>0.94167296548248924</v>
      </c>
      <c r="L67" s="650">
        <v>1625</v>
      </c>
      <c r="M67" s="653">
        <v>43</v>
      </c>
      <c r="N67" s="653">
        <v>70100</v>
      </c>
      <c r="O67" s="666">
        <v>0.88309397833207359</v>
      </c>
      <c r="P67" s="654">
        <v>1630.2325581395348</v>
      </c>
    </row>
    <row r="68" spans="1:16" ht="14.4" customHeight="1" x14ac:dyDescent="0.3">
      <c r="A68" s="649" t="s">
        <v>4863</v>
      </c>
      <c r="B68" s="650" t="s">
        <v>4855</v>
      </c>
      <c r="C68" s="650" t="s">
        <v>4952</v>
      </c>
      <c r="D68" s="650" t="s">
        <v>4953</v>
      </c>
      <c r="E68" s="653">
        <v>57</v>
      </c>
      <c r="F68" s="653">
        <v>72048</v>
      </c>
      <c r="G68" s="650">
        <v>1</v>
      </c>
      <c r="H68" s="650">
        <v>1264</v>
      </c>
      <c r="I68" s="653">
        <v>64</v>
      </c>
      <c r="J68" s="653">
        <v>81280</v>
      </c>
      <c r="K68" s="650">
        <v>1.1281367976904286</v>
      </c>
      <c r="L68" s="650">
        <v>1270</v>
      </c>
      <c r="M68" s="653">
        <v>91</v>
      </c>
      <c r="N68" s="653">
        <v>116210</v>
      </c>
      <c r="O68" s="666">
        <v>1.6129524761270264</v>
      </c>
      <c r="P68" s="654">
        <v>1277.032967032967</v>
      </c>
    </row>
    <row r="69" spans="1:16" ht="14.4" customHeight="1" x14ac:dyDescent="0.3">
      <c r="A69" s="649" t="s">
        <v>4863</v>
      </c>
      <c r="B69" s="650" t="s">
        <v>4855</v>
      </c>
      <c r="C69" s="650" t="s">
        <v>4954</v>
      </c>
      <c r="D69" s="650" t="s">
        <v>4955</v>
      </c>
      <c r="E69" s="653">
        <v>4</v>
      </c>
      <c r="F69" s="653">
        <v>3704</v>
      </c>
      <c r="G69" s="650">
        <v>1</v>
      </c>
      <c r="H69" s="650">
        <v>926</v>
      </c>
      <c r="I69" s="653">
        <v>15</v>
      </c>
      <c r="J69" s="653">
        <v>13980</v>
      </c>
      <c r="K69" s="650">
        <v>3.7742980561555077</v>
      </c>
      <c r="L69" s="650">
        <v>932</v>
      </c>
      <c r="M69" s="653">
        <v>15</v>
      </c>
      <c r="N69" s="653">
        <v>14090</v>
      </c>
      <c r="O69" s="666">
        <v>3.8039956803455723</v>
      </c>
      <c r="P69" s="654">
        <v>939.33333333333337</v>
      </c>
    </row>
    <row r="70" spans="1:16" ht="14.4" customHeight="1" x14ac:dyDescent="0.3">
      <c r="A70" s="649" t="s">
        <v>4863</v>
      </c>
      <c r="B70" s="650" t="s">
        <v>4855</v>
      </c>
      <c r="C70" s="650" t="s">
        <v>4956</v>
      </c>
      <c r="D70" s="650" t="s">
        <v>4957</v>
      </c>
      <c r="E70" s="653">
        <v>4</v>
      </c>
      <c r="F70" s="653">
        <v>3760</v>
      </c>
      <c r="G70" s="650">
        <v>1</v>
      </c>
      <c r="H70" s="650">
        <v>940</v>
      </c>
      <c r="I70" s="653">
        <v>2</v>
      </c>
      <c r="J70" s="653">
        <v>1892</v>
      </c>
      <c r="K70" s="650">
        <v>0.5031914893617021</v>
      </c>
      <c r="L70" s="650">
        <v>946</v>
      </c>
      <c r="M70" s="653">
        <v>5</v>
      </c>
      <c r="N70" s="653">
        <v>4750</v>
      </c>
      <c r="O70" s="666">
        <v>1.2632978723404256</v>
      </c>
      <c r="P70" s="654">
        <v>950</v>
      </c>
    </row>
    <row r="71" spans="1:16" ht="14.4" customHeight="1" x14ac:dyDescent="0.3">
      <c r="A71" s="649" t="s">
        <v>4863</v>
      </c>
      <c r="B71" s="650" t="s">
        <v>4855</v>
      </c>
      <c r="C71" s="650" t="s">
        <v>4958</v>
      </c>
      <c r="D71" s="650" t="s">
        <v>4959</v>
      </c>
      <c r="E71" s="653">
        <v>3</v>
      </c>
      <c r="F71" s="653">
        <v>1317</v>
      </c>
      <c r="G71" s="650">
        <v>1</v>
      </c>
      <c r="H71" s="650">
        <v>439</v>
      </c>
      <c r="I71" s="653">
        <v>1</v>
      </c>
      <c r="J71" s="653">
        <v>442</v>
      </c>
      <c r="K71" s="650">
        <v>0.33561123766135154</v>
      </c>
      <c r="L71" s="650">
        <v>442</v>
      </c>
      <c r="M71" s="653"/>
      <c r="N71" s="653"/>
      <c r="O71" s="666"/>
      <c r="P71" s="654"/>
    </row>
    <row r="72" spans="1:16" ht="14.4" customHeight="1" x14ac:dyDescent="0.3">
      <c r="A72" s="649" t="s">
        <v>4863</v>
      </c>
      <c r="B72" s="650" t="s">
        <v>4855</v>
      </c>
      <c r="C72" s="650" t="s">
        <v>4960</v>
      </c>
      <c r="D72" s="650" t="s">
        <v>4961</v>
      </c>
      <c r="E72" s="653">
        <v>232</v>
      </c>
      <c r="F72" s="653">
        <v>35728</v>
      </c>
      <c r="G72" s="650">
        <v>1</v>
      </c>
      <c r="H72" s="650">
        <v>154</v>
      </c>
      <c r="I72" s="653">
        <v>91</v>
      </c>
      <c r="J72" s="653">
        <v>14105</v>
      </c>
      <c r="K72" s="650">
        <v>0.39478840125391851</v>
      </c>
      <c r="L72" s="650">
        <v>155</v>
      </c>
      <c r="M72" s="653">
        <v>105</v>
      </c>
      <c r="N72" s="653">
        <v>16342</v>
      </c>
      <c r="O72" s="666">
        <v>0.45740035826242725</v>
      </c>
      <c r="P72" s="654">
        <v>155.63809523809525</v>
      </c>
    </row>
    <row r="73" spans="1:16" ht="14.4" customHeight="1" x14ac:dyDescent="0.3">
      <c r="A73" s="649" t="s">
        <v>4863</v>
      </c>
      <c r="B73" s="650" t="s">
        <v>4855</v>
      </c>
      <c r="C73" s="650" t="s">
        <v>4962</v>
      </c>
      <c r="D73" s="650" t="s">
        <v>4963</v>
      </c>
      <c r="E73" s="653">
        <v>35</v>
      </c>
      <c r="F73" s="653">
        <v>0</v>
      </c>
      <c r="G73" s="650"/>
      <c r="H73" s="650">
        <v>0</v>
      </c>
      <c r="I73" s="653">
        <v>46</v>
      </c>
      <c r="J73" s="653">
        <v>0</v>
      </c>
      <c r="K73" s="650"/>
      <c r="L73" s="650">
        <v>0</v>
      </c>
      <c r="M73" s="653">
        <v>35</v>
      </c>
      <c r="N73" s="653">
        <v>0</v>
      </c>
      <c r="O73" s="666"/>
      <c r="P73" s="654">
        <v>0</v>
      </c>
    </row>
    <row r="74" spans="1:16" ht="14.4" customHeight="1" x14ac:dyDescent="0.3">
      <c r="A74" s="649" t="s">
        <v>4863</v>
      </c>
      <c r="B74" s="650" t="s">
        <v>4855</v>
      </c>
      <c r="C74" s="650" t="s">
        <v>4964</v>
      </c>
      <c r="D74" s="650" t="s">
        <v>4965</v>
      </c>
      <c r="E74" s="653"/>
      <c r="F74" s="653"/>
      <c r="G74" s="650"/>
      <c r="H74" s="650"/>
      <c r="I74" s="653">
        <v>1</v>
      </c>
      <c r="J74" s="653">
        <v>0</v>
      </c>
      <c r="K74" s="650"/>
      <c r="L74" s="650">
        <v>0</v>
      </c>
      <c r="M74" s="653"/>
      <c r="N74" s="653"/>
      <c r="O74" s="666"/>
      <c r="P74" s="654"/>
    </row>
    <row r="75" spans="1:16" ht="14.4" customHeight="1" x14ac:dyDescent="0.3">
      <c r="A75" s="649" t="s">
        <v>4863</v>
      </c>
      <c r="B75" s="650" t="s">
        <v>4855</v>
      </c>
      <c r="C75" s="650" t="s">
        <v>4966</v>
      </c>
      <c r="D75" s="650" t="s">
        <v>4967</v>
      </c>
      <c r="E75" s="653">
        <v>6171</v>
      </c>
      <c r="F75" s="653">
        <v>0</v>
      </c>
      <c r="G75" s="650"/>
      <c r="H75" s="650">
        <v>0</v>
      </c>
      <c r="I75" s="653">
        <v>5943</v>
      </c>
      <c r="J75" s="653">
        <v>0</v>
      </c>
      <c r="K75" s="650"/>
      <c r="L75" s="650">
        <v>0</v>
      </c>
      <c r="M75" s="653">
        <v>6101</v>
      </c>
      <c r="N75" s="653">
        <v>0</v>
      </c>
      <c r="O75" s="666"/>
      <c r="P75" s="654">
        <v>0</v>
      </c>
    </row>
    <row r="76" spans="1:16" ht="14.4" customHeight="1" x14ac:dyDescent="0.3">
      <c r="A76" s="649" t="s">
        <v>4863</v>
      </c>
      <c r="B76" s="650" t="s">
        <v>4855</v>
      </c>
      <c r="C76" s="650" t="s">
        <v>4968</v>
      </c>
      <c r="D76" s="650" t="s">
        <v>4969</v>
      </c>
      <c r="E76" s="653"/>
      <c r="F76" s="653"/>
      <c r="G76" s="650"/>
      <c r="H76" s="650"/>
      <c r="I76" s="653">
        <v>1026</v>
      </c>
      <c r="J76" s="653">
        <v>4346</v>
      </c>
      <c r="K76" s="650"/>
      <c r="L76" s="650">
        <v>4.2358674463937618</v>
      </c>
      <c r="M76" s="653">
        <v>164</v>
      </c>
      <c r="N76" s="653">
        <v>17578</v>
      </c>
      <c r="O76" s="666"/>
      <c r="P76" s="654">
        <v>107.1829268292683</v>
      </c>
    </row>
    <row r="77" spans="1:16" ht="14.4" customHeight="1" x14ac:dyDescent="0.3">
      <c r="A77" s="649" t="s">
        <v>4863</v>
      </c>
      <c r="B77" s="650" t="s">
        <v>4855</v>
      </c>
      <c r="C77" s="650" t="s">
        <v>4970</v>
      </c>
      <c r="D77" s="650" t="s">
        <v>4971</v>
      </c>
      <c r="E77" s="653"/>
      <c r="F77" s="653"/>
      <c r="G77" s="650"/>
      <c r="H77" s="650"/>
      <c r="I77" s="653">
        <v>2</v>
      </c>
      <c r="J77" s="653">
        <v>70</v>
      </c>
      <c r="K77" s="650"/>
      <c r="L77" s="650">
        <v>35</v>
      </c>
      <c r="M77" s="653">
        <v>8</v>
      </c>
      <c r="N77" s="653">
        <v>284</v>
      </c>
      <c r="O77" s="666"/>
      <c r="P77" s="654">
        <v>35.5</v>
      </c>
    </row>
    <row r="78" spans="1:16" ht="14.4" customHeight="1" x14ac:dyDescent="0.3">
      <c r="A78" s="649" t="s">
        <v>4863</v>
      </c>
      <c r="B78" s="650" t="s">
        <v>4855</v>
      </c>
      <c r="C78" s="650" t="s">
        <v>4972</v>
      </c>
      <c r="D78" s="650" t="s">
        <v>4973</v>
      </c>
      <c r="E78" s="653">
        <v>200</v>
      </c>
      <c r="F78" s="653">
        <v>15000</v>
      </c>
      <c r="G78" s="650">
        <v>1</v>
      </c>
      <c r="H78" s="650">
        <v>75</v>
      </c>
      <c r="I78" s="653">
        <v>192</v>
      </c>
      <c r="J78" s="653">
        <v>15552</v>
      </c>
      <c r="K78" s="650">
        <v>1.0367999999999999</v>
      </c>
      <c r="L78" s="650">
        <v>81</v>
      </c>
      <c r="M78" s="653">
        <v>194</v>
      </c>
      <c r="N78" s="653">
        <v>15841</v>
      </c>
      <c r="O78" s="666">
        <v>1.0560666666666667</v>
      </c>
      <c r="P78" s="654">
        <v>81.654639175257728</v>
      </c>
    </row>
    <row r="79" spans="1:16" ht="14.4" customHeight="1" x14ac:dyDescent="0.3">
      <c r="A79" s="649" t="s">
        <v>4863</v>
      </c>
      <c r="B79" s="650" t="s">
        <v>4855</v>
      </c>
      <c r="C79" s="650" t="s">
        <v>4974</v>
      </c>
      <c r="D79" s="650" t="s">
        <v>4975</v>
      </c>
      <c r="E79" s="653">
        <v>62</v>
      </c>
      <c r="F79" s="653">
        <v>1178</v>
      </c>
      <c r="G79" s="650">
        <v>1</v>
      </c>
      <c r="H79" s="650">
        <v>19</v>
      </c>
      <c r="I79" s="653">
        <v>67</v>
      </c>
      <c r="J79" s="653">
        <v>2010</v>
      </c>
      <c r="K79" s="650">
        <v>1.7062818336162988</v>
      </c>
      <c r="L79" s="650">
        <v>30</v>
      </c>
      <c r="M79" s="653">
        <v>106</v>
      </c>
      <c r="N79" s="653">
        <v>3244</v>
      </c>
      <c r="O79" s="666">
        <v>2.7538200339558574</v>
      </c>
      <c r="P79" s="654">
        <v>30.60377358490566</v>
      </c>
    </row>
    <row r="80" spans="1:16" ht="14.4" customHeight="1" x14ac:dyDescent="0.3">
      <c r="A80" s="649" t="s">
        <v>4863</v>
      </c>
      <c r="B80" s="650" t="s">
        <v>4855</v>
      </c>
      <c r="C80" s="650" t="s">
        <v>4976</v>
      </c>
      <c r="D80" s="650" t="s">
        <v>4977</v>
      </c>
      <c r="E80" s="653">
        <v>19</v>
      </c>
      <c r="F80" s="653">
        <v>0</v>
      </c>
      <c r="G80" s="650"/>
      <c r="H80" s="650">
        <v>0</v>
      </c>
      <c r="I80" s="653">
        <v>6</v>
      </c>
      <c r="J80" s="653">
        <v>0</v>
      </c>
      <c r="K80" s="650"/>
      <c r="L80" s="650">
        <v>0</v>
      </c>
      <c r="M80" s="653">
        <v>16</v>
      </c>
      <c r="N80" s="653">
        <v>0</v>
      </c>
      <c r="O80" s="666"/>
      <c r="P80" s="654">
        <v>0</v>
      </c>
    </row>
    <row r="81" spans="1:16" ht="14.4" customHeight="1" x14ac:dyDescent="0.3">
      <c r="A81" s="649" t="s">
        <v>4863</v>
      </c>
      <c r="B81" s="650" t="s">
        <v>4855</v>
      </c>
      <c r="C81" s="650" t="s">
        <v>4978</v>
      </c>
      <c r="D81" s="650" t="s">
        <v>4979</v>
      </c>
      <c r="E81" s="653">
        <v>1</v>
      </c>
      <c r="F81" s="653">
        <v>200</v>
      </c>
      <c r="G81" s="650">
        <v>1</v>
      </c>
      <c r="H81" s="650">
        <v>200</v>
      </c>
      <c r="I81" s="653"/>
      <c r="J81" s="653"/>
      <c r="K81" s="650"/>
      <c r="L81" s="650"/>
      <c r="M81" s="653"/>
      <c r="N81" s="653"/>
      <c r="O81" s="666"/>
      <c r="P81" s="654"/>
    </row>
    <row r="82" spans="1:16" ht="14.4" customHeight="1" x14ac:dyDescent="0.3">
      <c r="A82" s="649" t="s">
        <v>4863</v>
      </c>
      <c r="B82" s="650" t="s">
        <v>4855</v>
      </c>
      <c r="C82" s="650" t="s">
        <v>4858</v>
      </c>
      <c r="D82" s="650" t="s">
        <v>4859</v>
      </c>
      <c r="E82" s="653">
        <v>101</v>
      </c>
      <c r="F82" s="653">
        <v>18685</v>
      </c>
      <c r="G82" s="650">
        <v>1</v>
      </c>
      <c r="H82" s="650">
        <v>185</v>
      </c>
      <c r="I82" s="653">
        <v>99</v>
      </c>
      <c r="J82" s="653">
        <v>18414</v>
      </c>
      <c r="K82" s="650">
        <v>0.98549638747658552</v>
      </c>
      <c r="L82" s="650">
        <v>186</v>
      </c>
      <c r="M82" s="653">
        <v>89</v>
      </c>
      <c r="N82" s="653">
        <v>27389</v>
      </c>
      <c r="O82" s="666">
        <v>1.4658282044420659</v>
      </c>
      <c r="P82" s="654">
        <v>307.74157303370788</v>
      </c>
    </row>
    <row r="83" spans="1:16" ht="14.4" customHeight="1" x14ac:dyDescent="0.3">
      <c r="A83" s="649" t="s">
        <v>4863</v>
      </c>
      <c r="B83" s="650" t="s">
        <v>4855</v>
      </c>
      <c r="C83" s="650" t="s">
        <v>4980</v>
      </c>
      <c r="D83" s="650" t="s">
        <v>4981</v>
      </c>
      <c r="E83" s="653"/>
      <c r="F83" s="653"/>
      <c r="G83" s="650"/>
      <c r="H83" s="650"/>
      <c r="I83" s="653">
        <v>1</v>
      </c>
      <c r="J83" s="653">
        <v>114</v>
      </c>
      <c r="K83" s="650"/>
      <c r="L83" s="650">
        <v>114</v>
      </c>
      <c r="M83" s="653"/>
      <c r="N83" s="653"/>
      <c r="O83" s="666"/>
      <c r="P83" s="654"/>
    </row>
    <row r="84" spans="1:16" ht="14.4" customHeight="1" x14ac:dyDescent="0.3">
      <c r="A84" s="649" t="s">
        <v>4863</v>
      </c>
      <c r="B84" s="650" t="s">
        <v>4855</v>
      </c>
      <c r="C84" s="650" t="s">
        <v>4982</v>
      </c>
      <c r="D84" s="650" t="s">
        <v>4941</v>
      </c>
      <c r="E84" s="653">
        <v>2</v>
      </c>
      <c r="F84" s="653">
        <v>1330</v>
      </c>
      <c r="G84" s="650">
        <v>1</v>
      </c>
      <c r="H84" s="650">
        <v>665</v>
      </c>
      <c r="I84" s="653">
        <v>1</v>
      </c>
      <c r="J84" s="653">
        <v>668</v>
      </c>
      <c r="K84" s="650">
        <v>0.5022556390977444</v>
      </c>
      <c r="L84" s="650">
        <v>668</v>
      </c>
      <c r="M84" s="653"/>
      <c r="N84" s="653"/>
      <c r="O84" s="666"/>
      <c r="P84" s="654"/>
    </row>
    <row r="85" spans="1:16" ht="14.4" customHeight="1" x14ac:dyDescent="0.3">
      <c r="A85" s="649" t="s">
        <v>4863</v>
      </c>
      <c r="B85" s="650" t="s">
        <v>4855</v>
      </c>
      <c r="C85" s="650" t="s">
        <v>4983</v>
      </c>
      <c r="D85" s="650" t="s">
        <v>4850</v>
      </c>
      <c r="E85" s="653">
        <v>46</v>
      </c>
      <c r="F85" s="653">
        <v>0</v>
      </c>
      <c r="G85" s="650"/>
      <c r="H85" s="650">
        <v>0</v>
      </c>
      <c r="I85" s="653">
        <v>40</v>
      </c>
      <c r="J85" s="653">
        <v>0</v>
      </c>
      <c r="K85" s="650"/>
      <c r="L85" s="650">
        <v>0</v>
      </c>
      <c r="M85" s="653"/>
      <c r="N85" s="653"/>
      <c r="O85" s="666"/>
      <c r="P85" s="654"/>
    </row>
    <row r="86" spans="1:16" ht="14.4" customHeight="1" x14ac:dyDescent="0.3">
      <c r="A86" s="649" t="s">
        <v>4863</v>
      </c>
      <c r="B86" s="650" t="s">
        <v>4855</v>
      </c>
      <c r="C86" s="650" t="s">
        <v>4984</v>
      </c>
      <c r="D86" s="650" t="s">
        <v>4985</v>
      </c>
      <c r="E86" s="653">
        <v>64</v>
      </c>
      <c r="F86" s="653">
        <v>5504</v>
      </c>
      <c r="G86" s="650">
        <v>1</v>
      </c>
      <c r="H86" s="650">
        <v>86</v>
      </c>
      <c r="I86" s="653">
        <v>52</v>
      </c>
      <c r="J86" s="653">
        <v>4472</v>
      </c>
      <c r="K86" s="650">
        <v>0.8125</v>
      </c>
      <c r="L86" s="650">
        <v>86</v>
      </c>
      <c r="M86" s="653">
        <v>62</v>
      </c>
      <c r="N86" s="653">
        <v>8068</v>
      </c>
      <c r="O86" s="666">
        <v>1.4658430232558139</v>
      </c>
      <c r="P86" s="654">
        <v>130.12903225806451</v>
      </c>
    </row>
    <row r="87" spans="1:16" ht="14.4" customHeight="1" x14ac:dyDescent="0.3">
      <c r="A87" s="649" t="s">
        <v>4863</v>
      </c>
      <c r="B87" s="650" t="s">
        <v>4855</v>
      </c>
      <c r="C87" s="650" t="s">
        <v>4986</v>
      </c>
      <c r="D87" s="650" t="s">
        <v>4987</v>
      </c>
      <c r="E87" s="653"/>
      <c r="F87" s="653"/>
      <c r="G87" s="650"/>
      <c r="H87" s="650"/>
      <c r="I87" s="653">
        <v>364</v>
      </c>
      <c r="J87" s="653">
        <v>84448</v>
      </c>
      <c r="K87" s="650"/>
      <c r="L87" s="650">
        <v>232</v>
      </c>
      <c r="M87" s="653">
        <v>711</v>
      </c>
      <c r="N87" s="653">
        <v>165902</v>
      </c>
      <c r="O87" s="666"/>
      <c r="P87" s="654">
        <v>233.33614627285513</v>
      </c>
    </row>
    <row r="88" spans="1:16" ht="14.4" customHeight="1" x14ac:dyDescent="0.3">
      <c r="A88" s="649" t="s">
        <v>4863</v>
      </c>
      <c r="B88" s="650" t="s">
        <v>4855</v>
      </c>
      <c r="C88" s="650" t="s">
        <v>4988</v>
      </c>
      <c r="D88" s="650" t="s">
        <v>4989</v>
      </c>
      <c r="E88" s="653">
        <v>17</v>
      </c>
      <c r="F88" s="653">
        <v>1887</v>
      </c>
      <c r="G88" s="650">
        <v>1</v>
      </c>
      <c r="H88" s="650">
        <v>111</v>
      </c>
      <c r="I88" s="653">
        <v>10</v>
      </c>
      <c r="J88" s="653">
        <v>1120</v>
      </c>
      <c r="K88" s="650">
        <v>0.59353471118177004</v>
      </c>
      <c r="L88" s="650">
        <v>112</v>
      </c>
      <c r="M88" s="653">
        <v>4</v>
      </c>
      <c r="N88" s="653">
        <v>449</v>
      </c>
      <c r="O88" s="666">
        <v>0.2379438261791203</v>
      </c>
      <c r="P88" s="654">
        <v>112.25</v>
      </c>
    </row>
    <row r="89" spans="1:16" ht="14.4" customHeight="1" x14ac:dyDescent="0.3">
      <c r="A89" s="649" t="s">
        <v>4863</v>
      </c>
      <c r="B89" s="650" t="s">
        <v>4855</v>
      </c>
      <c r="C89" s="650" t="s">
        <v>4990</v>
      </c>
      <c r="D89" s="650" t="s">
        <v>4991</v>
      </c>
      <c r="E89" s="653"/>
      <c r="F89" s="653"/>
      <c r="G89" s="650"/>
      <c r="H89" s="650"/>
      <c r="I89" s="653"/>
      <c r="J89" s="653"/>
      <c r="K89" s="650"/>
      <c r="L89" s="650"/>
      <c r="M89" s="653">
        <v>12</v>
      </c>
      <c r="N89" s="653">
        <v>4132</v>
      </c>
      <c r="O89" s="666"/>
      <c r="P89" s="654">
        <v>344.33333333333331</v>
      </c>
    </row>
    <row r="90" spans="1:16" ht="14.4" customHeight="1" x14ac:dyDescent="0.3">
      <c r="A90" s="649" t="s">
        <v>4863</v>
      </c>
      <c r="B90" s="650" t="s">
        <v>4855</v>
      </c>
      <c r="C90" s="650" t="s">
        <v>4992</v>
      </c>
      <c r="D90" s="650" t="s">
        <v>4993</v>
      </c>
      <c r="E90" s="653"/>
      <c r="F90" s="653"/>
      <c r="G90" s="650"/>
      <c r="H90" s="650"/>
      <c r="I90" s="653">
        <v>1</v>
      </c>
      <c r="J90" s="653">
        <v>112</v>
      </c>
      <c r="K90" s="650"/>
      <c r="L90" s="650">
        <v>112</v>
      </c>
      <c r="M90" s="653">
        <v>1</v>
      </c>
      <c r="N90" s="653">
        <v>113</v>
      </c>
      <c r="O90" s="666"/>
      <c r="P90" s="654">
        <v>113</v>
      </c>
    </row>
    <row r="91" spans="1:16" ht="14.4" customHeight="1" x14ac:dyDescent="0.3">
      <c r="A91" s="649" t="s">
        <v>4863</v>
      </c>
      <c r="B91" s="650" t="s">
        <v>4855</v>
      </c>
      <c r="C91" s="650" t="s">
        <v>4994</v>
      </c>
      <c r="D91" s="650" t="s">
        <v>4995</v>
      </c>
      <c r="E91" s="653">
        <v>6</v>
      </c>
      <c r="F91" s="653">
        <v>882</v>
      </c>
      <c r="G91" s="650">
        <v>1</v>
      </c>
      <c r="H91" s="650">
        <v>147</v>
      </c>
      <c r="I91" s="653">
        <v>30</v>
      </c>
      <c r="J91" s="653">
        <v>3540</v>
      </c>
      <c r="K91" s="650">
        <v>4.0136054421768703</v>
      </c>
      <c r="L91" s="650">
        <v>118</v>
      </c>
      <c r="M91" s="653">
        <v>18</v>
      </c>
      <c r="N91" s="653">
        <v>2134</v>
      </c>
      <c r="O91" s="666">
        <v>2.4195011337868482</v>
      </c>
      <c r="P91" s="654">
        <v>118.55555555555556</v>
      </c>
    </row>
    <row r="92" spans="1:16" ht="14.4" customHeight="1" x14ac:dyDescent="0.3">
      <c r="A92" s="649" t="s">
        <v>4863</v>
      </c>
      <c r="B92" s="650" t="s">
        <v>4855</v>
      </c>
      <c r="C92" s="650" t="s">
        <v>4996</v>
      </c>
      <c r="D92" s="650" t="s">
        <v>4997</v>
      </c>
      <c r="E92" s="653"/>
      <c r="F92" s="653"/>
      <c r="G92" s="650"/>
      <c r="H92" s="650"/>
      <c r="I92" s="653">
        <v>1</v>
      </c>
      <c r="J92" s="653">
        <v>56</v>
      </c>
      <c r="K92" s="650"/>
      <c r="L92" s="650">
        <v>56</v>
      </c>
      <c r="M92" s="653">
        <v>7</v>
      </c>
      <c r="N92" s="653">
        <v>398</v>
      </c>
      <c r="O92" s="666"/>
      <c r="P92" s="654">
        <v>56.857142857142854</v>
      </c>
    </row>
    <row r="93" spans="1:16" ht="14.4" customHeight="1" x14ac:dyDescent="0.3">
      <c r="A93" s="649" t="s">
        <v>4863</v>
      </c>
      <c r="B93" s="650" t="s">
        <v>4855</v>
      </c>
      <c r="C93" s="650" t="s">
        <v>4998</v>
      </c>
      <c r="D93" s="650" t="s">
        <v>4999</v>
      </c>
      <c r="E93" s="653">
        <v>14</v>
      </c>
      <c r="F93" s="653">
        <v>2464</v>
      </c>
      <c r="G93" s="650">
        <v>1</v>
      </c>
      <c r="H93" s="650">
        <v>176</v>
      </c>
      <c r="I93" s="653">
        <v>7</v>
      </c>
      <c r="J93" s="653">
        <v>1239</v>
      </c>
      <c r="K93" s="650">
        <v>0.50284090909090906</v>
      </c>
      <c r="L93" s="650">
        <v>177</v>
      </c>
      <c r="M93" s="653">
        <v>15</v>
      </c>
      <c r="N93" s="653">
        <v>2667</v>
      </c>
      <c r="O93" s="666">
        <v>1.0823863636363635</v>
      </c>
      <c r="P93" s="654">
        <v>177.8</v>
      </c>
    </row>
    <row r="94" spans="1:16" ht="14.4" customHeight="1" x14ac:dyDescent="0.3">
      <c r="A94" s="649" t="s">
        <v>4863</v>
      </c>
      <c r="B94" s="650" t="s">
        <v>4855</v>
      </c>
      <c r="C94" s="650" t="s">
        <v>5000</v>
      </c>
      <c r="D94" s="650" t="s">
        <v>5001</v>
      </c>
      <c r="E94" s="653">
        <v>9</v>
      </c>
      <c r="F94" s="653">
        <v>5625</v>
      </c>
      <c r="G94" s="650">
        <v>1</v>
      </c>
      <c r="H94" s="650">
        <v>625</v>
      </c>
      <c r="I94" s="653">
        <v>2</v>
      </c>
      <c r="J94" s="653">
        <v>1256</v>
      </c>
      <c r="K94" s="650">
        <v>0.2232888888888889</v>
      </c>
      <c r="L94" s="650">
        <v>628</v>
      </c>
      <c r="M94" s="653"/>
      <c r="N94" s="653"/>
      <c r="O94" s="666"/>
      <c r="P94" s="654"/>
    </row>
    <row r="95" spans="1:16" ht="14.4" customHeight="1" x14ac:dyDescent="0.3">
      <c r="A95" s="649" t="s">
        <v>4863</v>
      </c>
      <c r="B95" s="650" t="s">
        <v>4855</v>
      </c>
      <c r="C95" s="650" t="s">
        <v>5002</v>
      </c>
      <c r="D95" s="650" t="s">
        <v>5003</v>
      </c>
      <c r="E95" s="653">
        <v>17</v>
      </c>
      <c r="F95" s="653">
        <v>2720</v>
      </c>
      <c r="G95" s="650">
        <v>1</v>
      </c>
      <c r="H95" s="650">
        <v>160</v>
      </c>
      <c r="I95" s="653">
        <v>15</v>
      </c>
      <c r="J95" s="653">
        <v>2415</v>
      </c>
      <c r="K95" s="650">
        <v>0.88786764705882348</v>
      </c>
      <c r="L95" s="650">
        <v>161</v>
      </c>
      <c r="M95" s="653">
        <v>21</v>
      </c>
      <c r="N95" s="653">
        <v>6212</v>
      </c>
      <c r="O95" s="666">
        <v>2.2838235294117646</v>
      </c>
      <c r="P95" s="654">
        <v>295.8095238095238</v>
      </c>
    </row>
    <row r="96" spans="1:16" ht="14.4" customHeight="1" x14ac:dyDescent="0.3">
      <c r="A96" s="649" t="s">
        <v>4863</v>
      </c>
      <c r="B96" s="650" t="s">
        <v>4855</v>
      </c>
      <c r="C96" s="650" t="s">
        <v>5004</v>
      </c>
      <c r="D96" s="650" t="s">
        <v>5005</v>
      </c>
      <c r="E96" s="653">
        <v>13</v>
      </c>
      <c r="F96" s="653">
        <v>6201</v>
      </c>
      <c r="G96" s="650">
        <v>1</v>
      </c>
      <c r="H96" s="650">
        <v>477</v>
      </c>
      <c r="I96" s="653">
        <v>12</v>
      </c>
      <c r="J96" s="653">
        <v>5760</v>
      </c>
      <c r="K96" s="650">
        <v>0.9288824383164006</v>
      </c>
      <c r="L96" s="650">
        <v>480</v>
      </c>
      <c r="M96" s="653">
        <v>10</v>
      </c>
      <c r="N96" s="653">
        <v>4810</v>
      </c>
      <c r="O96" s="666">
        <v>0.77568134171907754</v>
      </c>
      <c r="P96" s="654">
        <v>481</v>
      </c>
    </row>
    <row r="97" spans="1:16" ht="14.4" customHeight="1" x14ac:dyDescent="0.3">
      <c r="A97" s="649" t="s">
        <v>4863</v>
      </c>
      <c r="B97" s="650" t="s">
        <v>4855</v>
      </c>
      <c r="C97" s="650" t="s">
        <v>5006</v>
      </c>
      <c r="D97" s="650" t="s">
        <v>5007</v>
      </c>
      <c r="E97" s="653"/>
      <c r="F97" s="653"/>
      <c r="G97" s="650"/>
      <c r="H97" s="650"/>
      <c r="I97" s="653">
        <v>1</v>
      </c>
      <c r="J97" s="653">
        <v>124</v>
      </c>
      <c r="K97" s="650"/>
      <c r="L97" s="650">
        <v>124</v>
      </c>
      <c r="M97" s="653">
        <v>3</v>
      </c>
      <c r="N97" s="653">
        <v>375</v>
      </c>
      <c r="O97" s="666"/>
      <c r="P97" s="654">
        <v>125</v>
      </c>
    </row>
    <row r="98" spans="1:16" ht="14.4" customHeight="1" x14ac:dyDescent="0.3">
      <c r="A98" s="649" t="s">
        <v>4863</v>
      </c>
      <c r="B98" s="650" t="s">
        <v>4855</v>
      </c>
      <c r="C98" s="650" t="s">
        <v>5008</v>
      </c>
      <c r="D98" s="650" t="s">
        <v>5009</v>
      </c>
      <c r="E98" s="653">
        <v>124</v>
      </c>
      <c r="F98" s="653">
        <v>13516</v>
      </c>
      <c r="G98" s="650">
        <v>1</v>
      </c>
      <c r="H98" s="650">
        <v>109</v>
      </c>
      <c r="I98" s="653">
        <v>147</v>
      </c>
      <c r="J98" s="653">
        <v>16023</v>
      </c>
      <c r="K98" s="650">
        <v>1.185483870967742</v>
      </c>
      <c r="L98" s="650">
        <v>109</v>
      </c>
      <c r="M98" s="653">
        <v>259</v>
      </c>
      <c r="N98" s="653">
        <v>28545</v>
      </c>
      <c r="O98" s="666">
        <v>2.1119414027818881</v>
      </c>
      <c r="P98" s="654">
        <v>110.21235521235521</v>
      </c>
    </row>
    <row r="99" spans="1:16" ht="14.4" customHeight="1" x14ac:dyDescent="0.3">
      <c r="A99" s="649" t="s">
        <v>4863</v>
      </c>
      <c r="B99" s="650" t="s">
        <v>4855</v>
      </c>
      <c r="C99" s="650" t="s">
        <v>5010</v>
      </c>
      <c r="D99" s="650" t="s">
        <v>5011</v>
      </c>
      <c r="E99" s="653">
        <v>2</v>
      </c>
      <c r="F99" s="653">
        <v>228</v>
      </c>
      <c r="G99" s="650">
        <v>1</v>
      </c>
      <c r="H99" s="650">
        <v>114</v>
      </c>
      <c r="I99" s="653"/>
      <c r="J99" s="653"/>
      <c r="K99" s="650"/>
      <c r="L99" s="650"/>
      <c r="M99" s="653">
        <v>6</v>
      </c>
      <c r="N99" s="653">
        <v>690</v>
      </c>
      <c r="O99" s="666">
        <v>3.0263157894736841</v>
      </c>
      <c r="P99" s="654">
        <v>115</v>
      </c>
    </row>
    <row r="100" spans="1:16" ht="14.4" customHeight="1" x14ac:dyDescent="0.3">
      <c r="A100" s="649" t="s">
        <v>4863</v>
      </c>
      <c r="B100" s="650" t="s">
        <v>4855</v>
      </c>
      <c r="C100" s="650" t="s">
        <v>5012</v>
      </c>
      <c r="D100" s="650" t="s">
        <v>5013</v>
      </c>
      <c r="E100" s="653">
        <v>2</v>
      </c>
      <c r="F100" s="653">
        <v>1912</v>
      </c>
      <c r="G100" s="650">
        <v>1</v>
      </c>
      <c r="H100" s="650">
        <v>956</v>
      </c>
      <c r="I100" s="653">
        <v>1</v>
      </c>
      <c r="J100" s="653">
        <v>962</v>
      </c>
      <c r="K100" s="650">
        <v>0.5031380753138075</v>
      </c>
      <c r="L100" s="650">
        <v>962</v>
      </c>
      <c r="M100" s="653"/>
      <c r="N100" s="653"/>
      <c r="O100" s="666"/>
      <c r="P100" s="654"/>
    </row>
    <row r="101" spans="1:16" ht="14.4" customHeight="1" x14ac:dyDescent="0.3">
      <c r="A101" s="649" t="s">
        <v>4863</v>
      </c>
      <c r="B101" s="650" t="s">
        <v>4855</v>
      </c>
      <c r="C101" s="650" t="s">
        <v>5014</v>
      </c>
      <c r="D101" s="650" t="s">
        <v>5015</v>
      </c>
      <c r="E101" s="653"/>
      <c r="F101" s="653"/>
      <c r="G101" s="650"/>
      <c r="H101" s="650"/>
      <c r="I101" s="653">
        <v>1</v>
      </c>
      <c r="J101" s="653">
        <v>112</v>
      </c>
      <c r="K101" s="650"/>
      <c r="L101" s="650">
        <v>112</v>
      </c>
      <c r="M101" s="653">
        <v>1</v>
      </c>
      <c r="N101" s="653">
        <v>113</v>
      </c>
      <c r="O101" s="666"/>
      <c r="P101" s="654">
        <v>113</v>
      </c>
    </row>
    <row r="102" spans="1:16" ht="14.4" customHeight="1" x14ac:dyDescent="0.3">
      <c r="A102" s="649" t="s">
        <v>4863</v>
      </c>
      <c r="B102" s="650" t="s">
        <v>4855</v>
      </c>
      <c r="C102" s="650" t="s">
        <v>5016</v>
      </c>
      <c r="D102" s="650" t="s">
        <v>5017</v>
      </c>
      <c r="E102" s="653">
        <v>13</v>
      </c>
      <c r="F102" s="653">
        <v>3835</v>
      </c>
      <c r="G102" s="650">
        <v>1</v>
      </c>
      <c r="H102" s="650">
        <v>295</v>
      </c>
      <c r="I102" s="653">
        <v>3</v>
      </c>
      <c r="J102" s="653">
        <v>894</v>
      </c>
      <c r="K102" s="650">
        <v>0.23311603650586701</v>
      </c>
      <c r="L102" s="650">
        <v>298</v>
      </c>
      <c r="M102" s="653">
        <v>5</v>
      </c>
      <c r="N102" s="653">
        <v>2960</v>
      </c>
      <c r="O102" s="666">
        <v>0.77183833116036504</v>
      </c>
      <c r="P102" s="654">
        <v>592</v>
      </c>
    </row>
    <row r="103" spans="1:16" ht="14.4" customHeight="1" x14ac:dyDescent="0.3">
      <c r="A103" s="649" t="s">
        <v>4863</v>
      </c>
      <c r="B103" s="650" t="s">
        <v>4855</v>
      </c>
      <c r="C103" s="650" t="s">
        <v>5018</v>
      </c>
      <c r="D103" s="650" t="s">
        <v>5019</v>
      </c>
      <c r="E103" s="653">
        <v>3</v>
      </c>
      <c r="F103" s="653">
        <v>2775</v>
      </c>
      <c r="G103" s="650">
        <v>1</v>
      </c>
      <c r="H103" s="650">
        <v>925</v>
      </c>
      <c r="I103" s="653">
        <v>1</v>
      </c>
      <c r="J103" s="653">
        <v>928</v>
      </c>
      <c r="K103" s="650">
        <v>0.33441441441441444</v>
      </c>
      <c r="L103" s="650">
        <v>928</v>
      </c>
      <c r="M103" s="653">
        <v>6</v>
      </c>
      <c r="N103" s="653">
        <v>5583</v>
      </c>
      <c r="O103" s="666">
        <v>2.0118918918918918</v>
      </c>
      <c r="P103" s="654">
        <v>930.5</v>
      </c>
    </row>
    <row r="104" spans="1:16" ht="14.4" customHeight="1" x14ac:dyDescent="0.3">
      <c r="A104" s="649" t="s">
        <v>4863</v>
      </c>
      <c r="B104" s="650" t="s">
        <v>4855</v>
      </c>
      <c r="C104" s="650" t="s">
        <v>5020</v>
      </c>
      <c r="D104" s="650" t="s">
        <v>5021</v>
      </c>
      <c r="E104" s="653">
        <v>99</v>
      </c>
      <c r="F104" s="653">
        <v>21879</v>
      </c>
      <c r="G104" s="650">
        <v>1</v>
      </c>
      <c r="H104" s="650">
        <v>221</v>
      </c>
      <c r="I104" s="653">
        <v>104</v>
      </c>
      <c r="J104" s="653">
        <v>22984</v>
      </c>
      <c r="K104" s="650">
        <v>1.0505050505050506</v>
      </c>
      <c r="L104" s="650">
        <v>221</v>
      </c>
      <c r="M104" s="653">
        <v>135</v>
      </c>
      <c r="N104" s="653">
        <v>30021</v>
      </c>
      <c r="O104" s="666">
        <v>1.3721376662553133</v>
      </c>
      <c r="P104" s="654">
        <v>222.37777777777777</v>
      </c>
    </row>
    <row r="105" spans="1:16" ht="14.4" customHeight="1" x14ac:dyDescent="0.3">
      <c r="A105" s="649" t="s">
        <v>4863</v>
      </c>
      <c r="B105" s="650" t="s">
        <v>4855</v>
      </c>
      <c r="C105" s="650" t="s">
        <v>5022</v>
      </c>
      <c r="D105" s="650" t="s">
        <v>5023</v>
      </c>
      <c r="E105" s="653">
        <v>1</v>
      </c>
      <c r="F105" s="653">
        <v>847</v>
      </c>
      <c r="G105" s="650">
        <v>1</v>
      </c>
      <c r="H105" s="650">
        <v>847</v>
      </c>
      <c r="I105" s="653"/>
      <c r="J105" s="653"/>
      <c r="K105" s="650"/>
      <c r="L105" s="650"/>
      <c r="M105" s="653">
        <v>1</v>
      </c>
      <c r="N105" s="653">
        <v>851</v>
      </c>
      <c r="O105" s="666">
        <v>1.0047225501770956</v>
      </c>
      <c r="P105" s="654">
        <v>851</v>
      </c>
    </row>
    <row r="106" spans="1:16" ht="14.4" customHeight="1" x14ac:dyDescent="0.3">
      <c r="A106" s="649" t="s">
        <v>4863</v>
      </c>
      <c r="B106" s="650" t="s">
        <v>4855</v>
      </c>
      <c r="C106" s="650" t="s">
        <v>5024</v>
      </c>
      <c r="D106" s="650" t="s">
        <v>5025</v>
      </c>
      <c r="E106" s="653">
        <v>5</v>
      </c>
      <c r="F106" s="653">
        <v>400</v>
      </c>
      <c r="G106" s="650">
        <v>1</v>
      </c>
      <c r="H106" s="650">
        <v>80</v>
      </c>
      <c r="I106" s="653">
        <v>2</v>
      </c>
      <c r="J106" s="653">
        <v>160</v>
      </c>
      <c r="K106" s="650">
        <v>0.4</v>
      </c>
      <c r="L106" s="650">
        <v>80</v>
      </c>
      <c r="M106" s="653">
        <v>5</v>
      </c>
      <c r="N106" s="653">
        <v>408</v>
      </c>
      <c r="O106" s="666">
        <v>1.02</v>
      </c>
      <c r="P106" s="654">
        <v>81.599999999999994</v>
      </c>
    </row>
    <row r="107" spans="1:16" ht="14.4" customHeight="1" x14ac:dyDescent="0.3">
      <c r="A107" s="649" t="s">
        <v>4863</v>
      </c>
      <c r="B107" s="650" t="s">
        <v>4855</v>
      </c>
      <c r="C107" s="650" t="s">
        <v>5026</v>
      </c>
      <c r="D107" s="650" t="s">
        <v>5027</v>
      </c>
      <c r="E107" s="653">
        <v>36</v>
      </c>
      <c r="F107" s="653">
        <v>7092</v>
      </c>
      <c r="G107" s="650">
        <v>1</v>
      </c>
      <c r="H107" s="650">
        <v>197</v>
      </c>
      <c r="I107" s="653">
        <v>24</v>
      </c>
      <c r="J107" s="653">
        <v>4752</v>
      </c>
      <c r="K107" s="650">
        <v>0.67005076142131981</v>
      </c>
      <c r="L107" s="650">
        <v>198</v>
      </c>
      <c r="M107" s="653">
        <v>24</v>
      </c>
      <c r="N107" s="653">
        <v>7982</v>
      </c>
      <c r="O107" s="666">
        <v>1.125493513818387</v>
      </c>
      <c r="P107" s="654">
        <v>332.58333333333331</v>
      </c>
    </row>
    <row r="108" spans="1:16" ht="14.4" customHeight="1" x14ac:dyDescent="0.3">
      <c r="A108" s="649" t="s">
        <v>4863</v>
      </c>
      <c r="B108" s="650" t="s">
        <v>4855</v>
      </c>
      <c r="C108" s="650" t="s">
        <v>5028</v>
      </c>
      <c r="D108" s="650" t="s">
        <v>5029</v>
      </c>
      <c r="E108" s="653">
        <v>1</v>
      </c>
      <c r="F108" s="653">
        <v>308</v>
      </c>
      <c r="G108" s="650">
        <v>1</v>
      </c>
      <c r="H108" s="650">
        <v>308</v>
      </c>
      <c r="I108" s="653"/>
      <c r="J108" s="653"/>
      <c r="K108" s="650"/>
      <c r="L108" s="650"/>
      <c r="M108" s="653">
        <v>3</v>
      </c>
      <c r="N108" s="653">
        <v>933</v>
      </c>
      <c r="O108" s="666">
        <v>3.029220779220779</v>
      </c>
      <c r="P108" s="654">
        <v>311</v>
      </c>
    </row>
    <row r="109" spans="1:16" ht="14.4" customHeight="1" x14ac:dyDescent="0.3">
      <c r="A109" s="649" t="s">
        <v>4863</v>
      </c>
      <c r="B109" s="650" t="s">
        <v>4855</v>
      </c>
      <c r="C109" s="650" t="s">
        <v>5030</v>
      </c>
      <c r="D109" s="650" t="s">
        <v>5031</v>
      </c>
      <c r="E109" s="653"/>
      <c r="F109" s="653"/>
      <c r="G109" s="650"/>
      <c r="H109" s="650"/>
      <c r="I109" s="653"/>
      <c r="J109" s="653"/>
      <c r="K109" s="650"/>
      <c r="L109" s="650"/>
      <c r="M109" s="653">
        <v>1</v>
      </c>
      <c r="N109" s="653">
        <v>994</v>
      </c>
      <c r="O109" s="666"/>
      <c r="P109" s="654">
        <v>994</v>
      </c>
    </row>
    <row r="110" spans="1:16" ht="14.4" customHeight="1" x14ac:dyDescent="0.3">
      <c r="A110" s="649" t="s">
        <v>4863</v>
      </c>
      <c r="B110" s="650" t="s">
        <v>4855</v>
      </c>
      <c r="C110" s="650" t="s">
        <v>5032</v>
      </c>
      <c r="D110" s="650" t="s">
        <v>5033</v>
      </c>
      <c r="E110" s="653">
        <v>4</v>
      </c>
      <c r="F110" s="653">
        <v>444</v>
      </c>
      <c r="G110" s="650">
        <v>1</v>
      </c>
      <c r="H110" s="650">
        <v>111</v>
      </c>
      <c r="I110" s="653">
        <v>4</v>
      </c>
      <c r="J110" s="653">
        <v>448</v>
      </c>
      <c r="K110" s="650">
        <v>1.0090090090090089</v>
      </c>
      <c r="L110" s="650">
        <v>112</v>
      </c>
      <c r="M110" s="653">
        <v>4</v>
      </c>
      <c r="N110" s="653">
        <v>448</v>
      </c>
      <c r="O110" s="666">
        <v>1.0090090090090089</v>
      </c>
      <c r="P110" s="654">
        <v>112</v>
      </c>
    </row>
    <row r="111" spans="1:16" ht="14.4" customHeight="1" x14ac:dyDescent="0.3">
      <c r="A111" s="649" t="s">
        <v>4863</v>
      </c>
      <c r="B111" s="650" t="s">
        <v>4855</v>
      </c>
      <c r="C111" s="650" t="s">
        <v>5034</v>
      </c>
      <c r="D111" s="650" t="s">
        <v>5035</v>
      </c>
      <c r="E111" s="653"/>
      <c r="F111" s="653"/>
      <c r="G111" s="650"/>
      <c r="H111" s="650"/>
      <c r="I111" s="653"/>
      <c r="J111" s="653"/>
      <c r="K111" s="650"/>
      <c r="L111" s="650"/>
      <c r="M111" s="653">
        <v>1</v>
      </c>
      <c r="N111" s="653">
        <v>860</v>
      </c>
      <c r="O111" s="666"/>
      <c r="P111" s="654">
        <v>860</v>
      </c>
    </row>
    <row r="112" spans="1:16" ht="14.4" customHeight="1" x14ac:dyDescent="0.3">
      <c r="A112" s="649" t="s">
        <v>4863</v>
      </c>
      <c r="B112" s="650" t="s">
        <v>4855</v>
      </c>
      <c r="C112" s="650" t="s">
        <v>5036</v>
      </c>
      <c r="D112" s="650" t="s">
        <v>5037</v>
      </c>
      <c r="E112" s="653"/>
      <c r="F112" s="653"/>
      <c r="G112" s="650"/>
      <c r="H112" s="650"/>
      <c r="I112" s="653"/>
      <c r="J112" s="653"/>
      <c r="K112" s="650"/>
      <c r="L112" s="650"/>
      <c r="M112" s="653">
        <v>1</v>
      </c>
      <c r="N112" s="653">
        <v>1065</v>
      </c>
      <c r="O112" s="666"/>
      <c r="P112" s="654">
        <v>1065</v>
      </c>
    </row>
    <row r="113" spans="1:16" ht="14.4" customHeight="1" x14ac:dyDescent="0.3">
      <c r="A113" s="649" t="s">
        <v>4863</v>
      </c>
      <c r="B113" s="650" t="s">
        <v>4855</v>
      </c>
      <c r="C113" s="650" t="s">
        <v>5038</v>
      </c>
      <c r="D113" s="650" t="s">
        <v>5039</v>
      </c>
      <c r="E113" s="653"/>
      <c r="F113" s="653"/>
      <c r="G113" s="650"/>
      <c r="H113" s="650"/>
      <c r="I113" s="653"/>
      <c r="J113" s="653"/>
      <c r="K113" s="650"/>
      <c r="L113" s="650"/>
      <c r="M113" s="653">
        <v>1</v>
      </c>
      <c r="N113" s="653">
        <v>113</v>
      </c>
      <c r="O113" s="666"/>
      <c r="P113" s="654">
        <v>113</v>
      </c>
    </row>
    <row r="114" spans="1:16" ht="14.4" customHeight="1" x14ac:dyDescent="0.3">
      <c r="A114" s="649" t="s">
        <v>4863</v>
      </c>
      <c r="B114" s="650" t="s">
        <v>4855</v>
      </c>
      <c r="C114" s="650" t="s">
        <v>5040</v>
      </c>
      <c r="D114" s="650" t="s">
        <v>5041</v>
      </c>
      <c r="E114" s="653"/>
      <c r="F114" s="653"/>
      <c r="G114" s="650"/>
      <c r="H114" s="650"/>
      <c r="I114" s="653">
        <v>1</v>
      </c>
      <c r="J114" s="653">
        <v>823</v>
      </c>
      <c r="K114" s="650"/>
      <c r="L114" s="650">
        <v>823</v>
      </c>
      <c r="M114" s="653">
        <v>1</v>
      </c>
      <c r="N114" s="653">
        <v>828</v>
      </c>
      <c r="O114" s="666"/>
      <c r="P114" s="654">
        <v>828</v>
      </c>
    </row>
    <row r="115" spans="1:16" ht="14.4" customHeight="1" x14ac:dyDescent="0.3">
      <c r="A115" s="649" t="s">
        <v>4863</v>
      </c>
      <c r="B115" s="650" t="s">
        <v>4855</v>
      </c>
      <c r="C115" s="650" t="s">
        <v>5042</v>
      </c>
      <c r="D115" s="650" t="s">
        <v>5043</v>
      </c>
      <c r="E115" s="653"/>
      <c r="F115" s="653"/>
      <c r="G115" s="650"/>
      <c r="H115" s="650"/>
      <c r="I115" s="653">
        <v>2</v>
      </c>
      <c r="J115" s="653">
        <v>340</v>
      </c>
      <c r="K115" s="650"/>
      <c r="L115" s="650">
        <v>170</v>
      </c>
      <c r="M115" s="653">
        <v>1</v>
      </c>
      <c r="N115" s="653">
        <v>171</v>
      </c>
      <c r="O115" s="666"/>
      <c r="P115" s="654">
        <v>171</v>
      </c>
    </row>
    <row r="116" spans="1:16" ht="14.4" customHeight="1" x14ac:dyDescent="0.3">
      <c r="A116" s="649" t="s">
        <v>4863</v>
      </c>
      <c r="B116" s="650" t="s">
        <v>4855</v>
      </c>
      <c r="C116" s="650" t="s">
        <v>5044</v>
      </c>
      <c r="D116" s="650" t="s">
        <v>5045</v>
      </c>
      <c r="E116" s="653">
        <v>1</v>
      </c>
      <c r="F116" s="653">
        <v>74</v>
      </c>
      <c r="G116" s="650">
        <v>1</v>
      </c>
      <c r="H116" s="650">
        <v>74</v>
      </c>
      <c r="I116" s="653">
        <v>1</v>
      </c>
      <c r="J116" s="653">
        <v>74</v>
      </c>
      <c r="K116" s="650">
        <v>1</v>
      </c>
      <c r="L116" s="650">
        <v>74</v>
      </c>
      <c r="M116" s="653"/>
      <c r="N116" s="653"/>
      <c r="O116" s="666"/>
      <c r="P116" s="654"/>
    </row>
    <row r="117" spans="1:16" ht="14.4" customHeight="1" thickBot="1" x14ac:dyDescent="0.35">
      <c r="A117" s="655" t="s">
        <v>4863</v>
      </c>
      <c r="B117" s="656" t="s">
        <v>4855</v>
      </c>
      <c r="C117" s="656" t="s">
        <v>5046</v>
      </c>
      <c r="D117" s="656" t="s">
        <v>5047</v>
      </c>
      <c r="E117" s="659"/>
      <c r="F117" s="659"/>
      <c r="G117" s="656"/>
      <c r="H117" s="656"/>
      <c r="I117" s="659"/>
      <c r="J117" s="659"/>
      <c r="K117" s="656"/>
      <c r="L117" s="656"/>
      <c r="M117" s="659">
        <v>1</v>
      </c>
      <c r="N117" s="659">
        <v>509</v>
      </c>
      <c r="O117" s="667"/>
      <c r="P117" s="660">
        <v>509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15738866</v>
      </c>
      <c r="C3" s="352">
        <f t="shared" ref="C3:R3" si="0">SUBTOTAL(9,C6:C1048576)</f>
        <v>19</v>
      </c>
      <c r="D3" s="352">
        <f t="shared" si="0"/>
        <v>15142770</v>
      </c>
      <c r="E3" s="352">
        <f t="shared" si="0"/>
        <v>19.608482339614181</v>
      </c>
      <c r="F3" s="352">
        <f t="shared" si="0"/>
        <v>15119779</v>
      </c>
      <c r="G3" s="355">
        <f>IF(B3&lt;&gt;0,F3/B3,"")</f>
        <v>0.96066508222384006</v>
      </c>
      <c r="H3" s="351">
        <f t="shared" si="0"/>
        <v>8419937.2100000158</v>
      </c>
      <c r="I3" s="352">
        <f t="shared" si="0"/>
        <v>5</v>
      </c>
      <c r="J3" s="352">
        <f t="shared" si="0"/>
        <v>6543824.1699999971</v>
      </c>
      <c r="K3" s="352">
        <f t="shared" si="0"/>
        <v>2.7232018480980633</v>
      </c>
      <c r="L3" s="352">
        <f t="shared" si="0"/>
        <v>7273301.8700000066</v>
      </c>
      <c r="M3" s="353">
        <f>IF(H3&lt;&gt;0,L3/H3,"")</f>
        <v>0.86381901534393901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5049</v>
      </c>
      <c r="B6" s="775">
        <v>500</v>
      </c>
      <c r="C6" s="723">
        <v>1</v>
      </c>
      <c r="D6" s="775">
        <v>730</v>
      </c>
      <c r="E6" s="723">
        <v>1.46</v>
      </c>
      <c r="F6" s="775">
        <v>807</v>
      </c>
      <c r="G6" s="728">
        <v>1.6140000000000001</v>
      </c>
      <c r="H6" s="775"/>
      <c r="I6" s="723"/>
      <c r="J6" s="775"/>
      <c r="K6" s="723"/>
      <c r="L6" s="775"/>
      <c r="M6" s="728"/>
      <c r="N6" s="775"/>
      <c r="O6" s="723"/>
      <c r="P6" s="775"/>
      <c r="Q6" s="723"/>
      <c r="R6" s="775"/>
      <c r="S6" s="235"/>
    </row>
    <row r="7" spans="1:19" ht="14.4" customHeight="1" x14ac:dyDescent="0.3">
      <c r="A7" s="678" t="s">
        <v>5050</v>
      </c>
      <c r="B7" s="776">
        <v>777</v>
      </c>
      <c r="C7" s="650">
        <v>1</v>
      </c>
      <c r="D7" s="776">
        <v>1392</v>
      </c>
      <c r="E7" s="650">
        <v>1.7915057915057915</v>
      </c>
      <c r="F7" s="776">
        <v>269</v>
      </c>
      <c r="G7" s="666">
        <v>0.3462033462033462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x14ac:dyDescent="0.3">
      <c r="A8" s="678" t="s">
        <v>5051</v>
      </c>
      <c r="B8" s="776">
        <v>1528</v>
      </c>
      <c r="C8" s="650">
        <v>1</v>
      </c>
      <c r="D8" s="776">
        <v>696</v>
      </c>
      <c r="E8" s="650">
        <v>0.45549738219895286</v>
      </c>
      <c r="F8" s="776">
        <v>2117</v>
      </c>
      <c r="G8" s="666">
        <v>1.3854712041884816</v>
      </c>
      <c r="H8" s="776"/>
      <c r="I8" s="650"/>
      <c r="J8" s="776"/>
      <c r="K8" s="650"/>
      <c r="L8" s="776"/>
      <c r="M8" s="666"/>
      <c r="N8" s="776"/>
      <c r="O8" s="650"/>
      <c r="P8" s="776"/>
      <c r="Q8" s="650"/>
      <c r="R8" s="776"/>
      <c r="S8" s="689"/>
    </row>
    <row r="9" spans="1:19" ht="14.4" customHeight="1" x14ac:dyDescent="0.3">
      <c r="A9" s="678" t="s">
        <v>5052</v>
      </c>
      <c r="B9" s="776">
        <v>624</v>
      </c>
      <c r="C9" s="650">
        <v>1</v>
      </c>
      <c r="D9" s="776">
        <v>588</v>
      </c>
      <c r="E9" s="650">
        <v>0.94230769230769229</v>
      </c>
      <c r="F9" s="776">
        <v>232</v>
      </c>
      <c r="G9" s="666">
        <v>0.37179487179487181</v>
      </c>
      <c r="H9" s="776"/>
      <c r="I9" s="650"/>
      <c r="J9" s="776">
        <v>75</v>
      </c>
      <c r="K9" s="650"/>
      <c r="L9" s="776"/>
      <c r="M9" s="666"/>
      <c r="N9" s="776"/>
      <c r="O9" s="650"/>
      <c r="P9" s="776"/>
      <c r="Q9" s="650"/>
      <c r="R9" s="776"/>
      <c r="S9" s="689"/>
    </row>
    <row r="10" spans="1:19" ht="14.4" customHeight="1" x14ac:dyDescent="0.3">
      <c r="A10" s="678" t="s">
        <v>5053</v>
      </c>
      <c r="B10" s="776"/>
      <c r="C10" s="650"/>
      <c r="D10" s="776"/>
      <c r="E10" s="650"/>
      <c r="F10" s="776">
        <v>269</v>
      </c>
      <c r="G10" s="666"/>
      <c r="H10" s="776"/>
      <c r="I10" s="650"/>
      <c r="J10" s="776"/>
      <c r="K10" s="650"/>
      <c r="L10" s="776"/>
      <c r="M10" s="666"/>
      <c r="N10" s="776"/>
      <c r="O10" s="650"/>
      <c r="P10" s="776"/>
      <c r="Q10" s="650"/>
      <c r="R10" s="776"/>
      <c r="S10" s="689"/>
    </row>
    <row r="11" spans="1:19" ht="14.4" customHeight="1" x14ac:dyDescent="0.3">
      <c r="A11" s="678" t="s">
        <v>5054</v>
      </c>
      <c r="B11" s="776">
        <v>3564</v>
      </c>
      <c r="C11" s="650">
        <v>1</v>
      </c>
      <c r="D11" s="776">
        <v>1009</v>
      </c>
      <c r="E11" s="650">
        <v>0.28310886644219979</v>
      </c>
      <c r="F11" s="776">
        <v>1457</v>
      </c>
      <c r="G11" s="666">
        <v>0.40881032547699214</v>
      </c>
      <c r="H11" s="776"/>
      <c r="I11" s="650"/>
      <c r="J11" s="776"/>
      <c r="K11" s="650"/>
      <c r="L11" s="776"/>
      <c r="M11" s="666"/>
      <c r="N11" s="776"/>
      <c r="O11" s="650"/>
      <c r="P11" s="776"/>
      <c r="Q11" s="650"/>
      <c r="R11" s="776"/>
      <c r="S11" s="689"/>
    </row>
    <row r="12" spans="1:19" ht="14.4" customHeight="1" x14ac:dyDescent="0.3">
      <c r="A12" s="678" t="s">
        <v>5055</v>
      </c>
      <c r="B12" s="776">
        <v>1157</v>
      </c>
      <c r="C12" s="650">
        <v>1</v>
      </c>
      <c r="D12" s="776">
        <v>1730</v>
      </c>
      <c r="E12" s="650">
        <v>1.4952463267070009</v>
      </c>
      <c r="F12" s="776">
        <v>5517</v>
      </c>
      <c r="G12" s="666">
        <v>4.7683664649956787</v>
      </c>
      <c r="H12" s="776"/>
      <c r="I12" s="650"/>
      <c r="J12" s="776"/>
      <c r="K12" s="650"/>
      <c r="L12" s="776"/>
      <c r="M12" s="666"/>
      <c r="N12" s="776"/>
      <c r="O12" s="650"/>
      <c r="P12" s="776"/>
      <c r="Q12" s="650"/>
      <c r="R12" s="776"/>
      <c r="S12" s="689"/>
    </row>
    <row r="13" spans="1:19" ht="14.4" customHeight="1" x14ac:dyDescent="0.3">
      <c r="A13" s="678" t="s">
        <v>5056</v>
      </c>
      <c r="B13" s="776"/>
      <c r="C13" s="650"/>
      <c r="D13" s="776"/>
      <c r="E13" s="650"/>
      <c r="F13" s="776">
        <v>327</v>
      </c>
      <c r="G13" s="666"/>
      <c r="H13" s="776"/>
      <c r="I13" s="650"/>
      <c r="J13" s="776"/>
      <c r="K13" s="650"/>
      <c r="L13" s="776"/>
      <c r="M13" s="666"/>
      <c r="N13" s="776"/>
      <c r="O13" s="650"/>
      <c r="P13" s="776"/>
      <c r="Q13" s="650"/>
      <c r="R13" s="776"/>
      <c r="S13" s="689"/>
    </row>
    <row r="14" spans="1:19" ht="14.4" customHeight="1" x14ac:dyDescent="0.3">
      <c r="A14" s="678" t="s">
        <v>5057</v>
      </c>
      <c r="B14" s="776">
        <v>498</v>
      </c>
      <c r="C14" s="650">
        <v>1</v>
      </c>
      <c r="D14" s="776"/>
      <c r="E14" s="650"/>
      <c r="F14" s="776"/>
      <c r="G14" s="666"/>
      <c r="H14" s="776"/>
      <c r="I14" s="650"/>
      <c r="J14" s="776"/>
      <c r="K14" s="650"/>
      <c r="L14" s="776"/>
      <c r="M14" s="666"/>
      <c r="N14" s="776"/>
      <c r="O14" s="650"/>
      <c r="P14" s="776"/>
      <c r="Q14" s="650"/>
      <c r="R14" s="776"/>
      <c r="S14" s="689"/>
    </row>
    <row r="15" spans="1:19" ht="14.4" customHeight="1" x14ac:dyDescent="0.3">
      <c r="A15" s="678" t="s">
        <v>5058</v>
      </c>
      <c r="B15" s="776">
        <v>13245</v>
      </c>
      <c r="C15" s="650">
        <v>1</v>
      </c>
      <c r="D15" s="776">
        <v>16940</v>
      </c>
      <c r="E15" s="650">
        <v>1.2789731974329936</v>
      </c>
      <c r="F15" s="776">
        <v>14155</v>
      </c>
      <c r="G15" s="666">
        <v>1.0687051717629295</v>
      </c>
      <c r="H15" s="776">
        <v>1617</v>
      </c>
      <c r="I15" s="650">
        <v>1</v>
      </c>
      <c r="J15" s="776">
        <v>3147</v>
      </c>
      <c r="K15" s="650">
        <v>1.9461966604823748</v>
      </c>
      <c r="L15" s="776"/>
      <c r="M15" s="666"/>
      <c r="N15" s="776"/>
      <c r="O15" s="650"/>
      <c r="P15" s="776"/>
      <c r="Q15" s="650"/>
      <c r="R15" s="776"/>
      <c r="S15" s="689"/>
    </row>
    <row r="16" spans="1:19" ht="14.4" customHeight="1" x14ac:dyDescent="0.3">
      <c r="A16" s="678" t="s">
        <v>5059</v>
      </c>
      <c r="B16" s="776"/>
      <c r="C16" s="650"/>
      <c r="D16" s="776">
        <v>232</v>
      </c>
      <c r="E16" s="650"/>
      <c r="F16" s="776"/>
      <c r="G16" s="666"/>
      <c r="H16" s="776"/>
      <c r="I16" s="650"/>
      <c r="J16" s="776"/>
      <c r="K16" s="650"/>
      <c r="L16" s="776"/>
      <c r="M16" s="666"/>
      <c r="N16" s="776"/>
      <c r="O16" s="650"/>
      <c r="P16" s="776"/>
      <c r="Q16" s="650"/>
      <c r="R16" s="776"/>
      <c r="S16" s="689"/>
    </row>
    <row r="17" spans="1:19" ht="14.4" customHeight="1" x14ac:dyDescent="0.3">
      <c r="A17" s="678" t="s">
        <v>5060</v>
      </c>
      <c r="B17" s="776">
        <v>125</v>
      </c>
      <c r="C17" s="650">
        <v>1</v>
      </c>
      <c r="D17" s="776">
        <v>634</v>
      </c>
      <c r="E17" s="650">
        <v>5.0720000000000001</v>
      </c>
      <c r="F17" s="776"/>
      <c r="G17" s="666"/>
      <c r="H17" s="776"/>
      <c r="I17" s="650"/>
      <c r="J17" s="776"/>
      <c r="K17" s="650"/>
      <c r="L17" s="776"/>
      <c r="M17" s="666"/>
      <c r="N17" s="776"/>
      <c r="O17" s="650"/>
      <c r="P17" s="776"/>
      <c r="Q17" s="650"/>
      <c r="R17" s="776"/>
      <c r="S17" s="689"/>
    </row>
    <row r="18" spans="1:19" ht="14.4" customHeight="1" x14ac:dyDescent="0.3">
      <c r="A18" s="678" t="s">
        <v>5061</v>
      </c>
      <c r="B18" s="776">
        <v>125</v>
      </c>
      <c r="C18" s="650">
        <v>1</v>
      </c>
      <c r="D18" s="776"/>
      <c r="E18" s="650"/>
      <c r="F18" s="776">
        <v>350</v>
      </c>
      <c r="G18" s="666">
        <v>2.8</v>
      </c>
      <c r="H18" s="776"/>
      <c r="I18" s="650"/>
      <c r="J18" s="776"/>
      <c r="K18" s="650"/>
      <c r="L18" s="776"/>
      <c r="M18" s="666"/>
      <c r="N18" s="776"/>
      <c r="O18" s="650"/>
      <c r="P18" s="776"/>
      <c r="Q18" s="650"/>
      <c r="R18" s="776"/>
      <c r="S18" s="689"/>
    </row>
    <row r="19" spans="1:19" ht="14.4" customHeight="1" x14ac:dyDescent="0.3">
      <c r="A19" s="678" t="s">
        <v>5062</v>
      </c>
      <c r="B19" s="776">
        <v>125</v>
      </c>
      <c r="C19" s="650">
        <v>1</v>
      </c>
      <c r="D19" s="776"/>
      <c r="E19" s="650"/>
      <c r="F19" s="776">
        <v>116</v>
      </c>
      <c r="G19" s="666">
        <v>0.92800000000000005</v>
      </c>
      <c r="H19" s="776"/>
      <c r="I19" s="650"/>
      <c r="J19" s="776"/>
      <c r="K19" s="650"/>
      <c r="L19" s="776"/>
      <c r="M19" s="666"/>
      <c r="N19" s="776"/>
      <c r="O19" s="650"/>
      <c r="P19" s="776"/>
      <c r="Q19" s="650"/>
      <c r="R19" s="776"/>
      <c r="S19" s="689"/>
    </row>
    <row r="20" spans="1:19" ht="14.4" customHeight="1" x14ac:dyDescent="0.3">
      <c r="A20" s="678" t="s">
        <v>5063</v>
      </c>
      <c r="B20" s="776"/>
      <c r="C20" s="650"/>
      <c r="D20" s="776"/>
      <c r="E20" s="650"/>
      <c r="F20" s="776">
        <v>116</v>
      </c>
      <c r="G20" s="666"/>
      <c r="H20" s="776"/>
      <c r="I20" s="650"/>
      <c r="J20" s="776"/>
      <c r="K20" s="650"/>
      <c r="L20" s="776"/>
      <c r="M20" s="666"/>
      <c r="N20" s="776"/>
      <c r="O20" s="650"/>
      <c r="P20" s="776"/>
      <c r="Q20" s="650"/>
      <c r="R20" s="776"/>
      <c r="S20" s="689"/>
    </row>
    <row r="21" spans="1:19" ht="14.4" customHeight="1" x14ac:dyDescent="0.3">
      <c r="A21" s="678" t="s">
        <v>5064</v>
      </c>
      <c r="B21" s="776">
        <v>997</v>
      </c>
      <c r="C21" s="650">
        <v>1</v>
      </c>
      <c r="D21" s="776">
        <v>116</v>
      </c>
      <c r="E21" s="650">
        <v>0.11634904714142427</v>
      </c>
      <c r="F21" s="776">
        <v>817</v>
      </c>
      <c r="G21" s="666">
        <v>0.81945837512537612</v>
      </c>
      <c r="H21" s="776"/>
      <c r="I21" s="650"/>
      <c r="J21" s="776"/>
      <c r="K21" s="650"/>
      <c r="L21" s="776"/>
      <c r="M21" s="666"/>
      <c r="N21" s="776"/>
      <c r="O21" s="650"/>
      <c r="P21" s="776"/>
      <c r="Q21" s="650"/>
      <c r="R21" s="776"/>
      <c r="S21" s="689"/>
    </row>
    <row r="22" spans="1:19" ht="14.4" customHeight="1" x14ac:dyDescent="0.3">
      <c r="A22" s="678" t="s">
        <v>5065</v>
      </c>
      <c r="B22" s="776">
        <v>1500</v>
      </c>
      <c r="C22" s="650">
        <v>1</v>
      </c>
      <c r="D22" s="776">
        <v>1687</v>
      </c>
      <c r="E22" s="650">
        <v>1.1246666666666667</v>
      </c>
      <c r="F22" s="776">
        <v>1690</v>
      </c>
      <c r="G22" s="666">
        <v>1.1266666666666667</v>
      </c>
      <c r="H22" s="776"/>
      <c r="I22" s="650"/>
      <c r="J22" s="776"/>
      <c r="K22" s="650"/>
      <c r="L22" s="776"/>
      <c r="M22" s="666"/>
      <c r="N22" s="776"/>
      <c r="O22" s="650"/>
      <c r="P22" s="776"/>
      <c r="Q22" s="650"/>
      <c r="R22" s="776"/>
      <c r="S22" s="689"/>
    </row>
    <row r="23" spans="1:19" ht="14.4" customHeight="1" x14ac:dyDescent="0.3">
      <c r="A23" s="678" t="s">
        <v>5066</v>
      </c>
      <c r="B23" s="776"/>
      <c r="C23" s="650"/>
      <c r="D23" s="776">
        <v>293</v>
      </c>
      <c r="E23" s="650"/>
      <c r="F23" s="776"/>
      <c r="G23" s="666"/>
      <c r="H23" s="776"/>
      <c r="I23" s="650"/>
      <c r="J23" s="776"/>
      <c r="K23" s="650"/>
      <c r="L23" s="776"/>
      <c r="M23" s="666"/>
      <c r="N23" s="776"/>
      <c r="O23" s="650"/>
      <c r="P23" s="776"/>
      <c r="Q23" s="650"/>
      <c r="R23" s="776"/>
      <c r="S23" s="689"/>
    </row>
    <row r="24" spans="1:19" ht="14.4" customHeight="1" x14ac:dyDescent="0.3">
      <c r="A24" s="678" t="s">
        <v>5067</v>
      </c>
      <c r="B24" s="776"/>
      <c r="C24" s="650"/>
      <c r="D24" s="776">
        <v>580</v>
      </c>
      <c r="E24" s="650"/>
      <c r="F24" s="776"/>
      <c r="G24" s="666"/>
      <c r="H24" s="776"/>
      <c r="I24" s="650"/>
      <c r="J24" s="776"/>
      <c r="K24" s="650"/>
      <c r="L24" s="776"/>
      <c r="M24" s="666"/>
      <c r="N24" s="776"/>
      <c r="O24" s="650"/>
      <c r="P24" s="776"/>
      <c r="Q24" s="650"/>
      <c r="R24" s="776"/>
      <c r="S24" s="689"/>
    </row>
    <row r="25" spans="1:19" ht="14.4" customHeight="1" x14ac:dyDescent="0.3">
      <c r="A25" s="678" t="s">
        <v>5068</v>
      </c>
      <c r="B25" s="776">
        <v>902</v>
      </c>
      <c r="C25" s="650">
        <v>1</v>
      </c>
      <c r="D25" s="776"/>
      <c r="E25" s="650"/>
      <c r="F25" s="776">
        <v>348</v>
      </c>
      <c r="G25" s="666">
        <v>0.38580931263858093</v>
      </c>
      <c r="H25" s="776">
        <v>150</v>
      </c>
      <c r="I25" s="650">
        <v>1</v>
      </c>
      <c r="J25" s="776"/>
      <c r="K25" s="650"/>
      <c r="L25" s="776"/>
      <c r="M25" s="666"/>
      <c r="N25" s="776"/>
      <c r="O25" s="650"/>
      <c r="P25" s="776"/>
      <c r="Q25" s="650"/>
      <c r="R25" s="776"/>
      <c r="S25" s="689"/>
    </row>
    <row r="26" spans="1:19" ht="14.4" customHeight="1" x14ac:dyDescent="0.3">
      <c r="A26" s="678" t="s">
        <v>5069</v>
      </c>
      <c r="B26" s="776">
        <v>7315</v>
      </c>
      <c r="C26" s="650">
        <v>1</v>
      </c>
      <c r="D26" s="776">
        <v>3595</v>
      </c>
      <c r="E26" s="650">
        <v>0.49145591250854409</v>
      </c>
      <c r="F26" s="776">
        <v>4077</v>
      </c>
      <c r="G26" s="666">
        <v>0.55734791524265204</v>
      </c>
      <c r="H26" s="776">
        <v>194</v>
      </c>
      <c r="I26" s="650">
        <v>1</v>
      </c>
      <c r="J26" s="776"/>
      <c r="K26" s="650"/>
      <c r="L26" s="776"/>
      <c r="M26" s="666"/>
      <c r="N26" s="776"/>
      <c r="O26" s="650"/>
      <c r="P26" s="776"/>
      <c r="Q26" s="650"/>
      <c r="R26" s="776"/>
      <c r="S26" s="689"/>
    </row>
    <row r="27" spans="1:19" ht="14.4" customHeight="1" x14ac:dyDescent="0.3">
      <c r="A27" s="678" t="s">
        <v>5070</v>
      </c>
      <c r="B27" s="776">
        <v>6408</v>
      </c>
      <c r="C27" s="650">
        <v>1</v>
      </c>
      <c r="D27" s="776">
        <v>13003</v>
      </c>
      <c r="E27" s="650">
        <v>2.0291822721598001</v>
      </c>
      <c r="F27" s="776">
        <v>8240</v>
      </c>
      <c r="G27" s="666">
        <v>1.285892634207241</v>
      </c>
      <c r="H27" s="776">
        <v>269</v>
      </c>
      <c r="I27" s="650">
        <v>1</v>
      </c>
      <c r="J27" s="776"/>
      <c r="K27" s="650"/>
      <c r="L27" s="776"/>
      <c r="M27" s="666"/>
      <c r="N27" s="776"/>
      <c r="O27" s="650"/>
      <c r="P27" s="776"/>
      <c r="Q27" s="650"/>
      <c r="R27" s="776"/>
      <c r="S27" s="689"/>
    </row>
    <row r="28" spans="1:19" ht="14.4" customHeight="1" x14ac:dyDescent="0.3">
      <c r="A28" s="678" t="s">
        <v>1928</v>
      </c>
      <c r="B28" s="776">
        <v>15698762</v>
      </c>
      <c r="C28" s="650">
        <v>1</v>
      </c>
      <c r="D28" s="776">
        <v>15098496</v>
      </c>
      <c r="E28" s="650">
        <v>0.96176348173187165</v>
      </c>
      <c r="F28" s="776">
        <v>15076974</v>
      </c>
      <c r="G28" s="666">
        <v>0.96039254560327747</v>
      </c>
      <c r="H28" s="776">
        <v>8417707.2100000158</v>
      </c>
      <c r="I28" s="650">
        <v>1</v>
      </c>
      <c r="J28" s="776">
        <v>6540602.1699999971</v>
      </c>
      <c r="K28" s="650">
        <v>0.7770051876156886</v>
      </c>
      <c r="L28" s="776">
        <v>7273301.8700000066</v>
      </c>
      <c r="M28" s="666">
        <v>0.86404785632832593</v>
      </c>
      <c r="N28" s="776"/>
      <c r="O28" s="650"/>
      <c r="P28" s="776"/>
      <c r="Q28" s="650"/>
      <c r="R28" s="776"/>
      <c r="S28" s="689"/>
    </row>
    <row r="29" spans="1:19" ht="14.4" customHeight="1" x14ac:dyDescent="0.3">
      <c r="A29" s="678" t="s">
        <v>5071</v>
      </c>
      <c r="B29" s="776">
        <v>216</v>
      </c>
      <c r="C29" s="650">
        <v>1</v>
      </c>
      <c r="D29" s="776"/>
      <c r="E29" s="650"/>
      <c r="F29" s="776">
        <v>35</v>
      </c>
      <c r="G29" s="666">
        <v>0.16203703703703703</v>
      </c>
      <c r="H29" s="776"/>
      <c r="I29" s="650"/>
      <c r="J29" s="776"/>
      <c r="K29" s="650"/>
      <c r="L29" s="776"/>
      <c r="M29" s="666"/>
      <c r="N29" s="776"/>
      <c r="O29" s="650"/>
      <c r="P29" s="776"/>
      <c r="Q29" s="650"/>
      <c r="R29" s="776"/>
      <c r="S29" s="689"/>
    </row>
    <row r="30" spans="1:19" ht="14.4" customHeight="1" thickBot="1" x14ac:dyDescent="0.35">
      <c r="A30" s="778" t="s">
        <v>5072</v>
      </c>
      <c r="B30" s="777">
        <v>498</v>
      </c>
      <c r="C30" s="656">
        <v>1</v>
      </c>
      <c r="D30" s="777">
        <v>1049</v>
      </c>
      <c r="E30" s="656">
        <v>2.106425702811245</v>
      </c>
      <c r="F30" s="777">
        <v>1866</v>
      </c>
      <c r="G30" s="667">
        <v>3.7469879518072289</v>
      </c>
      <c r="H30" s="777"/>
      <c r="I30" s="656"/>
      <c r="J30" s="777"/>
      <c r="K30" s="656"/>
      <c r="L30" s="777"/>
      <c r="M30" s="667"/>
      <c r="N30" s="777"/>
      <c r="O30" s="656"/>
      <c r="P30" s="777"/>
      <c r="Q30" s="656"/>
      <c r="R30" s="777"/>
      <c r="S30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6380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20736.040000000005</v>
      </c>
      <c r="G3" s="212">
        <f t="shared" si="0"/>
        <v>24158803.210000008</v>
      </c>
      <c r="H3" s="212"/>
      <c r="I3" s="212"/>
      <c r="J3" s="212">
        <f t="shared" si="0"/>
        <v>19297.189999999995</v>
      </c>
      <c r="K3" s="212">
        <f t="shared" si="0"/>
        <v>21686594.170000002</v>
      </c>
      <c r="L3" s="212"/>
      <c r="M3" s="212"/>
      <c r="N3" s="212">
        <f t="shared" si="0"/>
        <v>16826.560000000005</v>
      </c>
      <c r="O3" s="212">
        <f t="shared" si="0"/>
        <v>22393080.869999997</v>
      </c>
      <c r="P3" s="79">
        <f>IF(G3=0,0,O3/G3)</f>
        <v>0.92691184556405803</v>
      </c>
      <c r="Q3" s="213">
        <f>IF(N3=0,0,O3/N3)</f>
        <v>1330.8175212283431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5073</v>
      </c>
      <c r="B6" s="723" t="s">
        <v>4863</v>
      </c>
      <c r="C6" s="723" t="s">
        <v>4855</v>
      </c>
      <c r="D6" s="723" t="s">
        <v>4915</v>
      </c>
      <c r="E6" s="723" t="s">
        <v>4916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28"/>
      <c r="Q6" s="736"/>
    </row>
    <row r="7" spans="1:17" ht="14.4" customHeight="1" x14ac:dyDescent="0.3">
      <c r="A7" s="649" t="s">
        <v>5073</v>
      </c>
      <c r="B7" s="650" t="s">
        <v>4863</v>
      </c>
      <c r="C7" s="650" t="s">
        <v>4855</v>
      </c>
      <c r="D7" s="650" t="s">
        <v>4923</v>
      </c>
      <c r="E7" s="650" t="s">
        <v>4924</v>
      </c>
      <c r="F7" s="653">
        <v>4</v>
      </c>
      <c r="G7" s="653">
        <v>500</v>
      </c>
      <c r="H7" s="653">
        <v>1</v>
      </c>
      <c r="I7" s="653">
        <v>125</v>
      </c>
      <c r="J7" s="653">
        <v>0</v>
      </c>
      <c r="K7" s="653">
        <v>0</v>
      </c>
      <c r="L7" s="653">
        <v>0</v>
      </c>
      <c r="M7" s="653"/>
      <c r="N7" s="653"/>
      <c r="O7" s="653"/>
      <c r="P7" s="666"/>
      <c r="Q7" s="654"/>
    </row>
    <row r="8" spans="1:17" ht="14.4" customHeight="1" x14ac:dyDescent="0.3">
      <c r="A8" s="649" t="s">
        <v>5073</v>
      </c>
      <c r="B8" s="650" t="s">
        <v>4863</v>
      </c>
      <c r="C8" s="650" t="s">
        <v>4855</v>
      </c>
      <c r="D8" s="650" t="s">
        <v>4934</v>
      </c>
      <c r="E8" s="650" t="s">
        <v>4935</v>
      </c>
      <c r="F8" s="653"/>
      <c r="G8" s="653"/>
      <c r="H8" s="653"/>
      <c r="I8" s="653"/>
      <c r="J8" s="653">
        <v>6</v>
      </c>
      <c r="K8" s="653">
        <v>696</v>
      </c>
      <c r="L8" s="653"/>
      <c r="M8" s="653">
        <v>116</v>
      </c>
      <c r="N8" s="653">
        <v>4</v>
      </c>
      <c r="O8" s="653">
        <v>464</v>
      </c>
      <c r="P8" s="666"/>
      <c r="Q8" s="654">
        <v>116</v>
      </c>
    </row>
    <row r="9" spans="1:17" ht="14.4" customHeight="1" x14ac:dyDescent="0.3">
      <c r="A9" s="649" t="s">
        <v>5073</v>
      </c>
      <c r="B9" s="650" t="s">
        <v>4863</v>
      </c>
      <c r="C9" s="650" t="s">
        <v>4855</v>
      </c>
      <c r="D9" s="650" t="s">
        <v>4966</v>
      </c>
      <c r="E9" s="650" t="s">
        <v>4967</v>
      </c>
      <c r="F9" s="653">
        <v>1</v>
      </c>
      <c r="G9" s="653">
        <v>0</v>
      </c>
      <c r="H9" s="653"/>
      <c r="I9" s="653">
        <v>0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5073</v>
      </c>
      <c r="B10" s="650" t="s">
        <v>4863</v>
      </c>
      <c r="C10" s="650" t="s">
        <v>4855</v>
      </c>
      <c r="D10" s="650" t="s">
        <v>4968</v>
      </c>
      <c r="E10" s="650" t="s">
        <v>4969</v>
      </c>
      <c r="F10" s="653"/>
      <c r="G10" s="653"/>
      <c r="H10" s="653"/>
      <c r="I10" s="653"/>
      <c r="J10" s="653">
        <v>0</v>
      </c>
      <c r="K10" s="653">
        <v>0</v>
      </c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5073</v>
      </c>
      <c r="B11" s="650" t="s">
        <v>4863</v>
      </c>
      <c r="C11" s="650" t="s">
        <v>4855</v>
      </c>
      <c r="D11" s="650" t="s">
        <v>4986</v>
      </c>
      <c r="E11" s="650" t="s">
        <v>4987</v>
      </c>
      <c r="F11" s="653"/>
      <c r="G11" s="653"/>
      <c r="H11" s="653"/>
      <c r="I11" s="653"/>
      <c r="J11" s="653"/>
      <c r="K11" s="653"/>
      <c r="L11" s="653"/>
      <c r="M11" s="653"/>
      <c r="N11" s="653">
        <v>1</v>
      </c>
      <c r="O11" s="653">
        <v>234</v>
      </c>
      <c r="P11" s="666"/>
      <c r="Q11" s="654">
        <v>234</v>
      </c>
    </row>
    <row r="12" spans="1:17" ht="14.4" customHeight="1" x14ac:dyDescent="0.3">
      <c r="A12" s="649" t="s">
        <v>5073</v>
      </c>
      <c r="B12" s="650" t="s">
        <v>4863</v>
      </c>
      <c r="C12" s="650" t="s">
        <v>4855</v>
      </c>
      <c r="D12" s="650" t="s">
        <v>5008</v>
      </c>
      <c r="E12" s="650" t="s">
        <v>5009</v>
      </c>
      <c r="F12" s="653"/>
      <c r="G12" s="653"/>
      <c r="H12" s="653"/>
      <c r="I12" s="653"/>
      <c r="J12" s="653"/>
      <c r="K12" s="653"/>
      <c r="L12" s="653"/>
      <c r="M12" s="653"/>
      <c r="N12" s="653">
        <v>1</v>
      </c>
      <c r="O12" s="653">
        <v>109</v>
      </c>
      <c r="P12" s="666"/>
      <c r="Q12" s="654">
        <v>109</v>
      </c>
    </row>
    <row r="13" spans="1:17" ht="14.4" customHeight="1" x14ac:dyDescent="0.3">
      <c r="A13" s="649" t="s">
        <v>5074</v>
      </c>
      <c r="B13" s="650" t="s">
        <v>4863</v>
      </c>
      <c r="C13" s="650" t="s">
        <v>4855</v>
      </c>
      <c r="D13" s="650" t="s">
        <v>4915</v>
      </c>
      <c r="E13" s="650" t="s">
        <v>4916</v>
      </c>
      <c r="F13" s="653"/>
      <c r="G13" s="653"/>
      <c r="H13" s="653"/>
      <c r="I13" s="653"/>
      <c r="J13" s="653"/>
      <c r="K13" s="653"/>
      <c r="L13" s="653"/>
      <c r="M13" s="653"/>
      <c r="N13" s="653">
        <v>1</v>
      </c>
      <c r="O13" s="653">
        <v>35</v>
      </c>
      <c r="P13" s="666"/>
      <c r="Q13" s="654">
        <v>35</v>
      </c>
    </row>
    <row r="14" spans="1:17" ht="14.4" customHeight="1" x14ac:dyDescent="0.3">
      <c r="A14" s="649" t="s">
        <v>5074</v>
      </c>
      <c r="B14" s="650" t="s">
        <v>4863</v>
      </c>
      <c r="C14" s="650" t="s">
        <v>4855</v>
      </c>
      <c r="D14" s="650" t="s">
        <v>4856</v>
      </c>
      <c r="E14" s="650" t="s">
        <v>4857</v>
      </c>
      <c r="F14" s="653">
        <v>2</v>
      </c>
      <c r="G14" s="653">
        <v>498</v>
      </c>
      <c r="H14" s="653">
        <v>1</v>
      </c>
      <c r="I14" s="653">
        <v>249</v>
      </c>
      <c r="J14" s="653">
        <v>0</v>
      </c>
      <c r="K14" s="653">
        <v>0</v>
      </c>
      <c r="L14" s="653">
        <v>0</v>
      </c>
      <c r="M14" s="653"/>
      <c r="N14" s="653"/>
      <c r="O14" s="653"/>
      <c r="P14" s="666"/>
      <c r="Q14" s="654"/>
    </row>
    <row r="15" spans="1:17" ht="14.4" customHeight="1" x14ac:dyDescent="0.3">
      <c r="A15" s="649" t="s">
        <v>5074</v>
      </c>
      <c r="B15" s="650" t="s">
        <v>4863</v>
      </c>
      <c r="C15" s="650" t="s">
        <v>4855</v>
      </c>
      <c r="D15" s="650" t="s">
        <v>4923</v>
      </c>
      <c r="E15" s="650" t="s">
        <v>4924</v>
      </c>
      <c r="F15" s="653">
        <v>1</v>
      </c>
      <c r="G15" s="653">
        <v>125</v>
      </c>
      <c r="H15" s="653">
        <v>1</v>
      </c>
      <c r="I15" s="653">
        <v>125</v>
      </c>
      <c r="J15" s="653">
        <v>1</v>
      </c>
      <c r="K15" s="653">
        <v>116</v>
      </c>
      <c r="L15" s="653">
        <v>0.92800000000000005</v>
      </c>
      <c r="M15" s="653">
        <v>116</v>
      </c>
      <c r="N15" s="653"/>
      <c r="O15" s="653"/>
      <c r="P15" s="666"/>
      <c r="Q15" s="654"/>
    </row>
    <row r="16" spans="1:17" ht="14.4" customHeight="1" x14ac:dyDescent="0.3">
      <c r="A16" s="649" t="s">
        <v>5074</v>
      </c>
      <c r="B16" s="650" t="s">
        <v>4863</v>
      </c>
      <c r="C16" s="650" t="s">
        <v>4855</v>
      </c>
      <c r="D16" s="650" t="s">
        <v>4934</v>
      </c>
      <c r="E16" s="650" t="s">
        <v>4935</v>
      </c>
      <c r="F16" s="653"/>
      <c r="G16" s="653"/>
      <c r="H16" s="653"/>
      <c r="I16" s="653"/>
      <c r="J16" s="653">
        <v>7</v>
      </c>
      <c r="K16" s="653">
        <v>812</v>
      </c>
      <c r="L16" s="653"/>
      <c r="M16" s="653">
        <v>116</v>
      </c>
      <c r="N16" s="653"/>
      <c r="O16" s="653"/>
      <c r="P16" s="666"/>
      <c r="Q16" s="654"/>
    </row>
    <row r="17" spans="1:17" ht="14.4" customHeight="1" x14ac:dyDescent="0.3">
      <c r="A17" s="649" t="s">
        <v>5074</v>
      </c>
      <c r="B17" s="650" t="s">
        <v>4863</v>
      </c>
      <c r="C17" s="650" t="s">
        <v>4855</v>
      </c>
      <c r="D17" s="650" t="s">
        <v>4960</v>
      </c>
      <c r="E17" s="650" t="s">
        <v>4961</v>
      </c>
      <c r="F17" s="653">
        <v>1</v>
      </c>
      <c r="G17" s="653">
        <v>154</v>
      </c>
      <c r="H17" s="653">
        <v>1</v>
      </c>
      <c r="I17" s="653">
        <v>154</v>
      </c>
      <c r="J17" s="653"/>
      <c r="K17" s="653"/>
      <c r="L17" s="653"/>
      <c r="M17" s="653"/>
      <c r="N17" s="653"/>
      <c r="O17" s="653"/>
      <c r="P17" s="666"/>
      <c r="Q17" s="654"/>
    </row>
    <row r="18" spans="1:17" ht="14.4" customHeight="1" x14ac:dyDescent="0.3">
      <c r="A18" s="649" t="s">
        <v>5074</v>
      </c>
      <c r="B18" s="650" t="s">
        <v>4863</v>
      </c>
      <c r="C18" s="650" t="s">
        <v>4855</v>
      </c>
      <c r="D18" s="650" t="s">
        <v>4966</v>
      </c>
      <c r="E18" s="650" t="s">
        <v>4967</v>
      </c>
      <c r="F18" s="653"/>
      <c r="G18" s="653"/>
      <c r="H18" s="653"/>
      <c r="I18" s="653"/>
      <c r="J18" s="653">
        <v>1</v>
      </c>
      <c r="K18" s="653">
        <v>0</v>
      </c>
      <c r="L18" s="653"/>
      <c r="M18" s="653">
        <v>0</v>
      </c>
      <c r="N18" s="653"/>
      <c r="O18" s="653"/>
      <c r="P18" s="666"/>
      <c r="Q18" s="654"/>
    </row>
    <row r="19" spans="1:17" ht="14.4" customHeight="1" x14ac:dyDescent="0.3">
      <c r="A19" s="649" t="s">
        <v>5074</v>
      </c>
      <c r="B19" s="650" t="s">
        <v>4863</v>
      </c>
      <c r="C19" s="650" t="s">
        <v>4855</v>
      </c>
      <c r="D19" s="650" t="s">
        <v>4968</v>
      </c>
      <c r="E19" s="650" t="s">
        <v>4969</v>
      </c>
      <c r="F19" s="653"/>
      <c r="G19" s="653"/>
      <c r="H19" s="653"/>
      <c r="I19" s="653"/>
      <c r="J19" s="653">
        <v>0</v>
      </c>
      <c r="K19" s="653">
        <v>0</v>
      </c>
      <c r="L19" s="653"/>
      <c r="M19" s="653"/>
      <c r="N19" s="653"/>
      <c r="O19" s="653"/>
      <c r="P19" s="666"/>
      <c r="Q19" s="654"/>
    </row>
    <row r="20" spans="1:17" ht="14.4" customHeight="1" x14ac:dyDescent="0.3">
      <c r="A20" s="649" t="s">
        <v>5074</v>
      </c>
      <c r="B20" s="650" t="s">
        <v>4863</v>
      </c>
      <c r="C20" s="650" t="s">
        <v>4855</v>
      </c>
      <c r="D20" s="650" t="s">
        <v>4986</v>
      </c>
      <c r="E20" s="650" t="s">
        <v>4987</v>
      </c>
      <c r="F20" s="653"/>
      <c r="G20" s="653"/>
      <c r="H20" s="653"/>
      <c r="I20" s="653"/>
      <c r="J20" s="653">
        <v>2</v>
      </c>
      <c r="K20" s="653">
        <v>464</v>
      </c>
      <c r="L20" s="653"/>
      <c r="M20" s="653">
        <v>232</v>
      </c>
      <c r="N20" s="653">
        <v>1</v>
      </c>
      <c r="O20" s="653">
        <v>234</v>
      </c>
      <c r="P20" s="666"/>
      <c r="Q20" s="654">
        <v>234</v>
      </c>
    </row>
    <row r="21" spans="1:17" ht="14.4" customHeight="1" x14ac:dyDescent="0.3">
      <c r="A21" s="649" t="s">
        <v>5075</v>
      </c>
      <c r="B21" s="650" t="s">
        <v>4863</v>
      </c>
      <c r="C21" s="650" t="s">
        <v>4855</v>
      </c>
      <c r="D21" s="650" t="s">
        <v>4915</v>
      </c>
      <c r="E21" s="650" t="s">
        <v>4916</v>
      </c>
      <c r="F21" s="653">
        <v>1</v>
      </c>
      <c r="G21" s="653">
        <v>34</v>
      </c>
      <c r="H21" s="653">
        <v>1</v>
      </c>
      <c r="I21" s="653">
        <v>34</v>
      </c>
      <c r="J21" s="653"/>
      <c r="K21" s="653"/>
      <c r="L21" s="653"/>
      <c r="M21" s="653"/>
      <c r="N21" s="653">
        <v>1</v>
      </c>
      <c r="O21" s="653">
        <v>35</v>
      </c>
      <c r="P21" s="666">
        <v>1.0294117647058822</v>
      </c>
      <c r="Q21" s="654">
        <v>35</v>
      </c>
    </row>
    <row r="22" spans="1:17" ht="14.4" customHeight="1" x14ac:dyDescent="0.3">
      <c r="A22" s="649" t="s">
        <v>5075</v>
      </c>
      <c r="B22" s="650" t="s">
        <v>4863</v>
      </c>
      <c r="C22" s="650" t="s">
        <v>4855</v>
      </c>
      <c r="D22" s="650" t="s">
        <v>4856</v>
      </c>
      <c r="E22" s="650" t="s">
        <v>4857</v>
      </c>
      <c r="F22" s="653">
        <v>1</v>
      </c>
      <c r="G22" s="653">
        <v>249</v>
      </c>
      <c r="H22" s="653">
        <v>1</v>
      </c>
      <c r="I22" s="653">
        <v>249</v>
      </c>
      <c r="J22" s="653"/>
      <c r="K22" s="653"/>
      <c r="L22" s="653"/>
      <c r="M22" s="653"/>
      <c r="N22" s="653"/>
      <c r="O22" s="653"/>
      <c r="P22" s="666"/>
      <c r="Q22" s="654"/>
    </row>
    <row r="23" spans="1:17" ht="14.4" customHeight="1" x14ac:dyDescent="0.3">
      <c r="A23" s="649" t="s">
        <v>5075</v>
      </c>
      <c r="B23" s="650" t="s">
        <v>4863</v>
      </c>
      <c r="C23" s="650" t="s">
        <v>4855</v>
      </c>
      <c r="D23" s="650" t="s">
        <v>4923</v>
      </c>
      <c r="E23" s="650" t="s">
        <v>4924</v>
      </c>
      <c r="F23" s="653">
        <v>8</v>
      </c>
      <c r="G23" s="653">
        <v>1000</v>
      </c>
      <c r="H23" s="653">
        <v>1</v>
      </c>
      <c r="I23" s="653">
        <v>125</v>
      </c>
      <c r="J23" s="653">
        <v>1</v>
      </c>
      <c r="K23" s="653">
        <v>116</v>
      </c>
      <c r="L23" s="653">
        <v>0.11600000000000001</v>
      </c>
      <c r="M23" s="653">
        <v>116</v>
      </c>
      <c r="N23" s="653"/>
      <c r="O23" s="653"/>
      <c r="P23" s="666"/>
      <c r="Q23" s="654"/>
    </row>
    <row r="24" spans="1:17" ht="14.4" customHeight="1" x14ac:dyDescent="0.3">
      <c r="A24" s="649" t="s">
        <v>5075</v>
      </c>
      <c r="B24" s="650" t="s">
        <v>4863</v>
      </c>
      <c r="C24" s="650" t="s">
        <v>4855</v>
      </c>
      <c r="D24" s="650" t="s">
        <v>4930</v>
      </c>
      <c r="E24" s="650" t="s">
        <v>4931</v>
      </c>
      <c r="F24" s="653"/>
      <c r="G24" s="653"/>
      <c r="H24" s="653"/>
      <c r="I24" s="653"/>
      <c r="J24" s="653"/>
      <c r="K24" s="653"/>
      <c r="L24" s="653"/>
      <c r="M24" s="653"/>
      <c r="N24" s="653">
        <v>1</v>
      </c>
      <c r="O24" s="653">
        <v>95</v>
      </c>
      <c r="P24" s="666"/>
      <c r="Q24" s="654">
        <v>95</v>
      </c>
    </row>
    <row r="25" spans="1:17" ht="14.4" customHeight="1" x14ac:dyDescent="0.3">
      <c r="A25" s="649" t="s">
        <v>5075</v>
      </c>
      <c r="B25" s="650" t="s">
        <v>4863</v>
      </c>
      <c r="C25" s="650" t="s">
        <v>4855</v>
      </c>
      <c r="D25" s="650" t="s">
        <v>4932</v>
      </c>
      <c r="E25" s="650" t="s">
        <v>4933</v>
      </c>
      <c r="F25" s="653">
        <v>1</v>
      </c>
      <c r="G25" s="653">
        <v>91</v>
      </c>
      <c r="H25" s="653">
        <v>1</v>
      </c>
      <c r="I25" s="653">
        <v>91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5075</v>
      </c>
      <c r="B26" s="650" t="s">
        <v>4863</v>
      </c>
      <c r="C26" s="650" t="s">
        <v>4855</v>
      </c>
      <c r="D26" s="650" t="s">
        <v>4934</v>
      </c>
      <c r="E26" s="650" t="s">
        <v>4935</v>
      </c>
      <c r="F26" s="653"/>
      <c r="G26" s="653"/>
      <c r="H26" s="653"/>
      <c r="I26" s="653"/>
      <c r="J26" s="653">
        <v>3</v>
      </c>
      <c r="K26" s="653">
        <v>348</v>
      </c>
      <c r="L26" s="653"/>
      <c r="M26" s="653">
        <v>116</v>
      </c>
      <c r="N26" s="653">
        <v>14</v>
      </c>
      <c r="O26" s="653">
        <v>1644</v>
      </c>
      <c r="P26" s="666"/>
      <c r="Q26" s="654">
        <v>117.42857142857143</v>
      </c>
    </row>
    <row r="27" spans="1:17" ht="14.4" customHeight="1" x14ac:dyDescent="0.3">
      <c r="A27" s="649" t="s">
        <v>5075</v>
      </c>
      <c r="B27" s="650" t="s">
        <v>4863</v>
      </c>
      <c r="C27" s="650" t="s">
        <v>4855</v>
      </c>
      <c r="D27" s="650" t="s">
        <v>4960</v>
      </c>
      <c r="E27" s="650" t="s">
        <v>4961</v>
      </c>
      <c r="F27" s="653">
        <v>1</v>
      </c>
      <c r="G27" s="653">
        <v>154</v>
      </c>
      <c r="H27" s="653">
        <v>1</v>
      </c>
      <c r="I27" s="653">
        <v>154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5075</v>
      </c>
      <c r="B28" s="650" t="s">
        <v>4863</v>
      </c>
      <c r="C28" s="650" t="s">
        <v>4855</v>
      </c>
      <c r="D28" s="650" t="s">
        <v>4962</v>
      </c>
      <c r="E28" s="650" t="s">
        <v>4963</v>
      </c>
      <c r="F28" s="653"/>
      <c r="G28" s="653"/>
      <c r="H28" s="653"/>
      <c r="I28" s="653"/>
      <c r="J28" s="653"/>
      <c r="K28" s="653"/>
      <c r="L28" s="653"/>
      <c r="M28" s="653"/>
      <c r="N28" s="653">
        <v>1</v>
      </c>
      <c r="O28" s="653">
        <v>0</v>
      </c>
      <c r="P28" s="666"/>
      <c r="Q28" s="654">
        <v>0</v>
      </c>
    </row>
    <row r="29" spans="1:17" ht="14.4" customHeight="1" x14ac:dyDescent="0.3">
      <c r="A29" s="649" t="s">
        <v>5075</v>
      </c>
      <c r="B29" s="650" t="s">
        <v>4863</v>
      </c>
      <c r="C29" s="650" t="s">
        <v>4855</v>
      </c>
      <c r="D29" s="650" t="s">
        <v>4966</v>
      </c>
      <c r="E29" s="650" t="s">
        <v>4967</v>
      </c>
      <c r="F29" s="653"/>
      <c r="G29" s="653"/>
      <c r="H29" s="653"/>
      <c r="I29" s="653"/>
      <c r="J29" s="653">
        <v>1</v>
      </c>
      <c r="K29" s="653">
        <v>0</v>
      </c>
      <c r="L29" s="653"/>
      <c r="M29" s="653">
        <v>0</v>
      </c>
      <c r="N29" s="653"/>
      <c r="O29" s="653"/>
      <c r="P29" s="666"/>
      <c r="Q29" s="654"/>
    </row>
    <row r="30" spans="1:17" ht="14.4" customHeight="1" x14ac:dyDescent="0.3">
      <c r="A30" s="649" t="s">
        <v>5075</v>
      </c>
      <c r="B30" s="650" t="s">
        <v>4863</v>
      </c>
      <c r="C30" s="650" t="s">
        <v>4855</v>
      </c>
      <c r="D30" s="650" t="s">
        <v>4968</v>
      </c>
      <c r="E30" s="650" t="s">
        <v>4969</v>
      </c>
      <c r="F30" s="653"/>
      <c r="G30" s="653"/>
      <c r="H30" s="653"/>
      <c r="I30" s="653"/>
      <c r="J30" s="653">
        <v>2</v>
      </c>
      <c r="K30" s="653">
        <v>0</v>
      </c>
      <c r="L30" s="653"/>
      <c r="M30" s="653">
        <v>0</v>
      </c>
      <c r="N30" s="653"/>
      <c r="O30" s="653"/>
      <c r="P30" s="666"/>
      <c r="Q30" s="654"/>
    </row>
    <row r="31" spans="1:17" ht="14.4" customHeight="1" x14ac:dyDescent="0.3">
      <c r="A31" s="649" t="s">
        <v>5075</v>
      </c>
      <c r="B31" s="650" t="s">
        <v>4863</v>
      </c>
      <c r="C31" s="650" t="s">
        <v>4855</v>
      </c>
      <c r="D31" s="650" t="s">
        <v>4986</v>
      </c>
      <c r="E31" s="650" t="s">
        <v>4987</v>
      </c>
      <c r="F31" s="653"/>
      <c r="G31" s="653"/>
      <c r="H31" s="653"/>
      <c r="I31" s="653"/>
      <c r="J31" s="653">
        <v>1</v>
      </c>
      <c r="K31" s="653">
        <v>232</v>
      </c>
      <c r="L31" s="653"/>
      <c r="M31" s="653">
        <v>232</v>
      </c>
      <c r="N31" s="653">
        <v>1</v>
      </c>
      <c r="O31" s="653">
        <v>232</v>
      </c>
      <c r="P31" s="666"/>
      <c r="Q31" s="654">
        <v>232</v>
      </c>
    </row>
    <row r="32" spans="1:17" ht="14.4" customHeight="1" x14ac:dyDescent="0.3">
      <c r="A32" s="649" t="s">
        <v>5075</v>
      </c>
      <c r="B32" s="650" t="s">
        <v>4863</v>
      </c>
      <c r="C32" s="650" t="s">
        <v>4855</v>
      </c>
      <c r="D32" s="650" t="s">
        <v>5008</v>
      </c>
      <c r="E32" s="650" t="s">
        <v>5009</v>
      </c>
      <c r="F32" s="653"/>
      <c r="G32" s="653"/>
      <c r="H32" s="653"/>
      <c r="I32" s="653"/>
      <c r="J32" s="653"/>
      <c r="K32" s="653"/>
      <c r="L32" s="653"/>
      <c r="M32" s="653"/>
      <c r="N32" s="653">
        <v>1</v>
      </c>
      <c r="O32" s="653">
        <v>111</v>
      </c>
      <c r="P32" s="666"/>
      <c r="Q32" s="654">
        <v>111</v>
      </c>
    </row>
    <row r="33" spans="1:17" ht="14.4" customHeight="1" x14ac:dyDescent="0.3">
      <c r="A33" s="649" t="s">
        <v>5076</v>
      </c>
      <c r="B33" s="650" t="s">
        <v>4863</v>
      </c>
      <c r="C33" s="650" t="s">
        <v>4890</v>
      </c>
      <c r="D33" s="650" t="s">
        <v>4893</v>
      </c>
      <c r="E33" s="650" t="s">
        <v>4850</v>
      </c>
      <c r="F33" s="653"/>
      <c r="G33" s="653"/>
      <c r="H33" s="653"/>
      <c r="I33" s="653"/>
      <c r="J33" s="653">
        <v>1</v>
      </c>
      <c r="K33" s="653">
        <v>75</v>
      </c>
      <c r="L33" s="653"/>
      <c r="M33" s="653">
        <v>75</v>
      </c>
      <c r="N33" s="653"/>
      <c r="O33" s="653"/>
      <c r="P33" s="666"/>
      <c r="Q33" s="654"/>
    </row>
    <row r="34" spans="1:17" ht="14.4" customHeight="1" x14ac:dyDescent="0.3">
      <c r="A34" s="649" t="s">
        <v>5076</v>
      </c>
      <c r="B34" s="650" t="s">
        <v>4863</v>
      </c>
      <c r="C34" s="650" t="s">
        <v>4855</v>
      </c>
      <c r="D34" s="650" t="s">
        <v>4856</v>
      </c>
      <c r="E34" s="650" t="s">
        <v>4857</v>
      </c>
      <c r="F34" s="653">
        <v>1</v>
      </c>
      <c r="G34" s="653">
        <v>249</v>
      </c>
      <c r="H34" s="653">
        <v>1</v>
      </c>
      <c r="I34" s="653">
        <v>249</v>
      </c>
      <c r="J34" s="653"/>
      <c r="K34" s="653"/>
      <c r="L34" s="653"/>
      <c r="M34" s="653"/>
      <c r="N34" s="653"/>
      <c r="O34" s="653"/>
      <c r="P34" s="666"/>
      <c r="Q34" s="654"/>
    </row>
    <row r="35" spans="1:17" ht="14.4" customHeight="1" x14ac:dyDescent="0.3">
      <c r="A35" s="649" t="s">
        <v>5076</v>
      </c>
      <c r="B35" s="650" t="s">
        <v>4863</v>
      </c>
      <c r="C35" s="650" t="s">
        <v>4855</v>
      </c>
      <c r="D35" s="650" t="s">
        <v>4923</v>
      </c>
      <c r="E35" s="650" t="s">
        <v>4924</v>
      </c>
      <c r="F35" s="653">
        <v>3</v>
      </c>
      <c r="G35" s="653">
        <v>375</v>
      </c>
      <c r="H35" s="653">
        <v>1</v>
      </c>
      <c r="I35" s="653">
        <v>125</v>
      </c>
      <c r="J35" s="653">
        <v>1</v>
      </c>
      <c r="K35" s="653">
        <v>116</v>
      </c>
      <c r="L35" s="653">
        <v>0.30933333333333335</v>
      </c>
      <c r="M35" s="653">
        <v>116</v>
      </c>
      <c r="N35" s="653"/>
      <c r="O35" s="653"/>
      <c r="P35" s="666"/>
      <c r="Q35" s="654"/>
    </row>
    <row r="36" spans="1:17" ht="14.4" customHeight="1" x14ac:dyDescent="0.3">
      <c r="A36" s="649" t="s">
        <v>5076</v>
      </c>
      <c r="B36" s="650" t="s">
        <v>4863</v>
      </c>
      <c r="C36" s="650" t="s">
        <v>4855</v>
      </c>
      <c r="D36" s="650" t="s">
        <v>4926</v>
      </c>
      <c r="E36" s="650" t="s">
        <v>4927</v>
      </c>
      <c r="F36" s="653"/>
      <c r="G36" s="653"/>
      <c r="H36" s="653"/>
      <c r="I36" s="653"/>
      <c r="J36" s="653">
        <v>1</v>
      </c>
      <c r="K36" s="653">
        <v>124</v>
      </c>
      <c r="L36" s="653"/>
      <c r="M36" s="653">
        <v>124</v>
      </c>
      <c r="N36" s="653"/>
      <c r="O36" s="653"/>
      <c r="P36" s="666"/>
      <c r="Q36" s="654"/>
    </row>
    <row r="37" spans="1:17" ht="14.4" customHeight="1" x14ac:dyDescent="0.3">
      <c r="A37" s="649" t="s">
        <v>5076</v>
      </c>
      <c r="B37" s="650" t="s">
        <v>4863</v>
      </c>
      <c r="C37" s="650" t="s">
        <v>4855</v>
      </c>
      <c r="D37" s="650" t="s">
        <v>4934</v>
      </c>
      <c r="E37" s="650" t="s">
        <v>4935</v>
      </c>
      <c r="F37" s="653"/>
      <c r="G37" s="653"/>
      <c r="H37" s="653"/>
      <c r="I37" s="653"/>
      <c r="J37" s="653">
        <v>3</v>
      </c>
      <c r="K37" s="653">
        <v>348</v>
      </c>
      <c r="L37" s="653"/>
      <c r="M37" s="653">
        <v>116</v>
      </c>
      <c r="N37" s="653">
        <v>2</v>
      </c>
      <c r="O37" s="653">
        <v>232</v>
      </c>
      <c r="P37" s="666"/>
      <c r="Q37" s="654">
        <v>116</v>
      </c>
    </row>
    <row r="38" spans="1:17" ht="14.4" customHeight="1" x14ac:dyDescent="0.3">
      <c r="A38" s="649" t="s">
        <v>5076</v>
      </c>
      <c r="B38" s="650" t="s">
        <v>4863</v>
      </c>
      <c r="C38" s="650" t="s">
        <v>4855</v>
      </c>
      <c r="D38" s="650" t="s">
        <v>4966</v>
      </c>
      <c r="E38" s="650" t="s">
        <v>4967</v>
      </c>
      <c r="F38" s="653">
        <v>1</v>
      </c>
      <c r="G38" s="653">
        <v>0</v>
      </c>
      <c r="H38" s="653"/>
      <c r="I38" s="653">
        <v>0</v>
      </c>
      <c r="J38" s="653">
        <v>1</v>
      </c>
      <c r="K38" s="653">
        <v>0</v>
      </c>
      <c r="L38" s="653"/>
      <c r="M38" s="653">
        <v>0</v>
      </c>
      <c r="N38" s="653"/>
      <c r="O38" s="653"/>
      <c r="P38" s="666"/>
      <c r="Q38" s="654"/>
    </row>
    <row r="39" spans="1:17" ht="14.4" customHeight="1" x14ac:dyDescent="0.3">
      <c r="A39" s="649" t="s">
        <v>5077</v>
      </c>
      <c r="B39" s="650" t="s">
        <v>4863</v>
      </c>
      <c r="C39" s="650" t="s">
        <v>4855</v>
      </c>
      <c r="D39" s="650" t="s">
        <v>4915</v>
      </c>
      <c r="E39" s="650" t="s">
        <v>4916</v>
      </c>
      <c r="F39" s="653"/>
      <c r="G39" s="653"/>
      <c r="H39" s="653"/>
      <c r="I39" s="653"/>
      <c r="J39" s="653"/>
      <c r="K39" s="653"/>
      <c r="L39" s="653"/>
      <c r="M39" s="653"/>
      <c r="N39" s="653">
        <v>1</v>
      </c>
      <c r="O39" s="653">
        <v>35</v>
      </c>
      <c r="P39" s="666"/>
      <c r="Q39" s="654">
        <v>35</v>
      </c>
    </row>
    <row r="40" spans="1:17" ht="14.4" customHeight="1" x14ac:dyDescent="0.3">
      <c r="A40" s="649" t="s">
        <v>5077</v>
      </c>
      <c r="B40" s="650" t="s">
        <v>4863</v>
      </c>
      <c r="C40" s="650" t="s">
        <v>4855</v>
      </c>
      <c r="D40" s="650" t="s">
        <v>4986</v>
      </c>
      <c r="E40" s="650" t="s">
        <v>4987</v>
      </c>
      <c r="F40" s="653"/>
      <c r="G40" s="653"/>
      <c r="H40" s="653"/>
      <c r="I40" s="653"/>
      <c r="J40" s="653"/>
      <c r="K40" s="653"/>
      <c r="L40" s="653"/>
      <c r="M40" s="653"/>
      <c r="N40" s="653">
        <v>1</v>
      </c>
      <c r="O40" s="653">
        <v>234</v>
      </c>
      <c r="P40" s="666"/>
      <c r="Q40" s="654">
        <v>234</v>
      </c>
    </row>
    <row r="41" spans="1:17" ht="14.4" customHeight="1" x14ac:dyDescent="0.3">
      <c r="A41" s="649" t="s">
        <v>5078</v>
      </c>
      <c r="B41" s="650" t="s">
        <v>4863</v>
      </c>
      <c r="C41" s="650" t="s">
        <v>4855</v>
      </c>
      <c r="D41" s="650" t="s">
        <v>4856</v>
      </c>
      <c r="E41" s="650" t="s">
        <v>4857</v>
      </c>
      <c r="F41" s="653">
        <v>6</v>
      </c>
      <c r="G41" s="653">
        <v>1494</v>
      </c>
      <c r="H41" s="653">
        <v>1</v>
      </c>
      <c r="I41" s="653">
        <v>249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5078</v>
      </c>
      <c r="B42" s="650" t="s">
        <v>4863</v>
      </c>
      <c r="C42" s="650" t="s">
        <v>4855</v>
      </c>
      <c r="D42" s="650" t="s">
        <v>4923</v>
      </c>
      <c r="E42" s="650" t="s">
        <v>4924</v>
      </c>
      <c r="F42" s="653">
        <v>3</v>
      </c>
      <c r="G42" s="653">
        <v>375</v>
      </c>
      <c r="H42" s="653">
        <v>1</v>
      </c>
      <c r="I42" s="653">
        <v>125</v>
      </c>
      <c r="J42" s="653">
        <v>0</v>
      </c>
      <c r="K42" s="653">
        <v>0</v>
      </c>
      <c r="L42" s="653">
        <v>0</v>
      </c>
      <c r="M42" s="653"/>
      <c r="N42" s="653"/>
      <c r="O42" s="653"/>
      <c r="P42" s="666"/>
      <c r="Q42" s="654"/>
    </row>
    <row r="43" spans="1:17" ht="14.4" customHeight="1" x14ac:dyDescent="0.3">
      <c r="A43" s="649" t="s">
        <v>5078</v>
      </c>
      <c r="B43" s="650" t="s">
        <v>4863</v>
      </c>
      <c r="C43" s="650" t="s">
        <v>4855</v>
      </c>
      <c r="D43" s="650" t="s">
        <v>4930</v>
      </c>
      <c r="E43" s="650" t="s">
        <v>4931</v>
      </c>
      <c r="F43" s="653"/>
      <c r="G43" s="653"/>
      <c r="H43" s="653"/>
      <c r="I43" s="653"/>
      <c r="J43" s="653"/>
      <c r="K43" s="653"/>
      <c r="L43" s="653"/>
      <c r="M43" s="653"/>
      <c r="N43" s="653">
        <v>1</v>
      </c>
      <c r="O43" s="653">
        <v>95</v>
      </c>
      <c r="P43" s="666"/>
      <c r="Q43" s="654">
        <v>95</v>
      </c>
    </row>
    <row r="44" spans="1:17" ht="14.4" customHeight="1" x14ac:dyDescent="0.3">
      <c r="A44" s="649" t="s">
        <v>5078</v>
      </c>
      <c r="B44" s="650" t="s">
        <v>4863</v>
      </c>
      <c r="C44" s="650" t="s">
        <v>4855</v>
      </c>
      <c r="D44" s="650" t="s">
        <v>4932</v>
      </c>
      <c r="E44" s="650" t="s">
        <v>4933</v>
      </c>
      <c r="F44" s="653"/>
      <c r="G44" s="653"/>
      <c r="H44" s="653"/>
      <c r="I44" s="653"/>
      <c r="J44" s="653">
        <v>1</v>
      </c>
      <c r="K44" s="653">
        <v>91</v>
      </c>
      <c r="L44" s="653"/>
      <c r="M44" s="653">
        <v>91</v>
      </c>
      <c r="N44" s="653"/>
      <c r="O44" s="653"/>
      <c r="P44" s="666"/>
      <c r="Q44" s="654"/>
    </row>
    <row r="45" spans="1:17" ht="14.4" customHeight="1" x14ac:dyDescent="0.3">
      <c r="A45" s="649" t="s">
        <v>5078</v>
      </c>
      <c r="B45" s="650" t="s">
        <v>4863</v>
      </c>
      <c r="C45" s="650" t="s">
        <v>4855</v>
      </c>
      <c r="D45" s="650" t="s">
        <v>4934</v>
      </c>
      <c r="E45" s="650" t="s">
        <v>4935</v>
      </c>
      <c r="F45" s="653"/>
      <c r="G45" s="653"/>
      <c r="H45" s="653"/>
      <c r="I45" s="653"/>
      <c r="J45" s="653">
        <v>5</v>
      </c>
      <c r="K45" s="653">
        <v>580</v>
      </c>
      <c r="L45" s="653"/>
      <c r="M45" s="653">
        <v>116</v>
      </c>
      <c r="N45" s="653">
        <v>5</v>
      </c>
      <c r="O45" s="653">
        <v>584</v>
      </c>
      <c r="P45" s="666"/>
      <c r="Q45" s="654">
        <v>116.8</v>
      </c>
    </row>
    <row r="46" spans="1:17" ht="14.4" customHeight="1" x14ac:dyDescent="0.3">
      <c r="A46" s="649" t="s">
        <v>5078</v>
      </c>
      <c r="B46" s="650" t="s">
        <v>4863</v>
      </c>
      <c r="C46" s="650" t="s">
        <v>4855</v>
      </c>
      <c r="D46" s="650" t="s">
        <v>4950</v>
      </c>
      <c r="E46" s="650" t="s">
        <v>4951</v>
      </c>
      <c r="F46" s="653">
        <v>1</v>
      </c>
      <c r="G46" s="653">
        <v>1620</v>
      </c>
      <c r="H46" s="653">
        <v>1</v>
      </c>
      <c r="I46" s="653">
        <v>1620</v>
      </c>
      <c r="J46" s="653"/>
      <c r="K46" s="653"/>
      <c r="L46" s="653"/>
      <c r="M46" s="653"/>
      <c r="N46" s="653"/>
      <c r="O46" s="653"/>
      <c r="P46" s="666"/>
      <c r="Q46" s="654"/>
    </row>
    <row r="47" spans="1:17" ht="14.4" customHeight="1" x14ac:dyDescent="0.3">
      <c r="A47" s="649" t="s">
        <v>5078</v>
      </c>
      <c r="B47" s="650" t="s">
        <v>4863</v>
      </c>
      <c r="C47" s="650" t="s">
        <v>4855</v>
      </c>
      <c r="D47" s="650" t="s">
        <v>4968</v>
      </c>
      <c r="E47" s="650" t="s">
        <v>4969</v>
      </c>
      <c r="F47" s="653"/>
      <c r="G47" s="653"/>
      <c r="H47" s="653"/>
      <c r="I47" s="653"/>
      <c r="J47" s="653">
        <v>2</v>
      </c>
      <c r="K47" s="653">
        <v>106</v>
      </c>
      <c r="L47" s="653"/>
      <c r="M47" s="653">
        <v>53</v>
      </c>
      <c r="N47" s="653"/>
      <c r="O47" s="653"/>
      <c r="P47" s="666"/>
      <c r="Q47" s="654"/>
    </row>
    <row r="48" spans="1:17" ht="14.4" customHeight="1" x14ac:dyDescent="0.3">
      <c r="A48" s="649" t="s">
        <v>5078</v>
      </c>
      <c r="B48" s="650" t="s">
        <v>4863</v>
      </c>
      <c r="C48" s="650" t="s">
        <v>4855</v>
      </c>
      <c r="D48" s="650" t="s">
        <v>4972</v>
      </c>
      <c r="E48" s="650" t="s">
        <v>4973</v>
      </c>
      <c r="F48" s="653">
        <v>1</v>
      </c>
      <c r="G48" s="653">
        <v>75</v>
      </c>
      <c r="H48" s="653">
        <v>1</v>
      </c>
      <c r="I48" s="653">
        <v>75</v>
      </c>
      <c r="J48" s="653"/>
      <c r="K48" s="653"/>
      <c r="L48" s="653"/>
      <c r="M48" s="653"/>
      <c r="N48" s="653"/>
      <c r="O48" s="653"/>
      <c r="P48" s="666"/>
      <c r="Q48" s="654"/>
    </row>
    <row r="49" spans="1:17" ht="14.4" customHeight="1" x14ac:dyDescent="0.3">
      <c r="A49" s="649" t="s">
        <v>5078</v>
      </c>
      <c r="B49" s="650" t="s">
        <v>4863</v>
      </c>
      <c r="C49" s="650" t="s">
        <v>4855</v>
      </c>
      <c r="D49" s="650" t="s">
        <v>4986</v>
      </c>
      <c r="E49" s="650" t="s">
        <v>4987</v>
      </c>
      <c r="F49" s="653"/>
      <c r="G49" s="653"/>
      <c r="H49" s="653"/>
      <c r="I49" s="653"/>
      <c r="J49" s="653">
        <v>1</v>
      </c>
      <c r="K49" s="653">
        <v>232</v>
      </c>
      <c r="L49" s="653"/>
      <c r="M49" s="653">
        <v>232</v>
      </c>
      <c r="N49" s="653">
        <v>2</v>
      </c>
      <c r="O49" s="653">
        <v>468</v>
      </c>
      <c r="P49" s="666"/>
      <c r="Q49" s="654">
        <v>234</v>
      </c>
    </row>
    <row r="50" spans="1:17" ht="14.4" customHeight="1" x14ac:dyDescent="0.3">
      <c r="A50" s="649" t="s">
        <v>5078</v>
      </c>
      <c r="B50" s="650" t="s">
        <v>4863</v>
      </c>
      <c r="C50" s="650" t="s">
        <v>4855</v>
      </c>
      <c r="D50" s="650" t="s">
        <v>5002</v>
      </c>
      <c r="E50" s="650" t="s">
        <v>5003</v>
      </c>
      <c r="F50" s="653"/>
      <c r="G50" s="653"/>
      <c r="H50" s="653"/>
      <c r="I50" s="653"/>
      <c r="J50" s="653"/>
      <c r="K50" s="653"/>
      <c r="L50" s="653"/>
      <c r="M50" s="653"/>
      <c r="N50" s="653">
        <v>1</v>
      </c>
      <c r="O50" s="653">
        <v>310</v>
      </c>
      <c r="P50" s="666"/>
      <c r="Q50" s="654">
        <v>310</v>
      </c>
    </row>
    <row r="51" spans="1:17" ht="14.4" customHeight="1" x14ac:dyDescent="0.3">
      <c r="A51" s="649" t="s">
        <v>5079</v>
      </c>
      <c r="B51" s="650" t="s">
        <v>4863</v>
      </c>
      <c r="C51" s="650" t="s">
        <v>4855</v>
      </c>
      <c r="D51" s="650" t="s">
        <v>4915</v>
      </c>
      <c r="E51" s="650" t="s">
        <v>4916</v>
      </c>
      <c r="F51" s="653">
        <v>1</v>
      </c>
      <c r="G51" s="653">
        <v>34</v>
      </c>
      <c r="H51" s="653">
        <v>1</v>
      </c>
      <c r="I51" s="653">
        <v>34</v>
      </c>
      <c r="J51" s="653"/>
      <c r="K51" s="653"/>
      <c r="L51" s="653"/>
      <c r="M51" s="653"/>
      <c r="N51" s="653"/>
      <c r="O51" s="653"/>
      <c r="P51" s="666"/>
      <c r="Q51" s="654"/>
    </row>
    <row r="52" spans="1:17" ht="14.4" customHeight="1" x14ac:dyDescent="0.3">
      <c r="A52" s="649" t="s">
        <v>5079</v>
      </c>
      <c r="B52" s="650" t="s">
        <v>4863</v>
      </c>
      <c r="C52" s="650" t="s">
        <v>4855</v>
      </c>
      <c r="D52" s="650" t="s">
        <v>4856</v>
      </c>
      <c r="E52" s="650" t="s">
        <v>4857</v>
      </c>
      <c r="F52" s="653">
        <v>2</v>
      </c>
      <c r="G52" s="653">
        <v>498</v>
      </c>
      <c r="H52" s="653">
        <v>1</v>
      </c>
      <c r="I52" s="653">
        <v>249</v>
      </c>
      <c r="J52" s="653">
        <v>1</v>
      </c>
      <c r="K52" s="653">
        <v>232</v>
      </c>
      <c r="L52" s="653">
        <v>0.46586345381526106</v>
      </c>
      <c r="M52" s="653">
        <v>232</v>
      </c>
      <c r="N52" s="653"/>
      <c r="O52" s="653"/>
      <c r="P52" s="666"/>
      <c r="Q52" s="654"/>
    </row>
    <row r="53" spans="1:17" ht="14.4" customHeight="1" x14ac:dyDescent="0.3">
      <c r="A53" s="649" t="s">
        <v>5079</v>
      </c>
      <c r="B53" s="650" t="s">
        <v>4863</v>
      </c>
      <c r="C53" s="650" t="s">
        <v>4855</v>
      </c>
      <c r="D53" s="650" t="s">
        <v>4923</v>
      </c>
      <c r="E53" s="650" t="s">
        <v>4924</v>
      </c>
      <c r="F53" s="653">
        <v>5</v>
      </c>
      <c r="G53" s="653">
        <v>625</v>
      </c>
      <c r="H53" s="653">
        <v>1</v>
      </c>
      <c r="I53" s="653">
        <v>125</v>
      </c>
      <c r="J53" s="653"/>
      <c r="K53" s="653"/>
      <c r="L53" s="653"/>
      <c r="M53" s="653"/>
      <c r="N53" s="653"/>
      <c r="O53" s="653"/>
      <c r="P53" s="666"/>
      <c r="Q53" s="654"/>
    </row>
    <row r="54" spans="1:17" ht="14.4" customHeight="1" x14ac:dyDescent="0.3">
      <c r="A54" s="649" t="s">
        <v>5079</v>
      </c>
      <c r="B54" s="650" t="s">
        <v>4863</v>
      </c>
      <c r="C54" s="650" t="s">
        <v>4855</v>
      </c>
      <c r="D54" s="650" t="s">
        <v>4934</v>
      </c>
      <c r="E54" s="650" t="s">
        <v>4935</v>
      </c>
      <c r="F54" s="653"/>
      <c r="G54" s="653"/>
      <c r="H54" s="653"/>
      <c r="I54" s="653"/>
      <c r="J54" s="653">
        <v>12</v>
      </c>
      <c r="K54" s="653">
        <v>1392</v>
      </c>
      <c r="L54" s="653"/>
      <c r="M54" s="653">
        <v>116</v>
      </c>
      <c r="N54" s="653">
        <v>6</v>
      </c>
      <c r="O54" s="653">
        <v>700</v>
      </c>
      <c r="P54" s="666"/>
      <c r="Q54" s="654">
        <v>116.66666666666667</v>
      </c>
    </row>
    <row r="55" spans="1:17" ht="14.4" customHeight="1" x14ac:dyDescent="0.3">
      <c r="A55" s="649" t="s">
        <v>5079</v>
      </c>
      <c r="B55" s="650" t="s">
        <v>4863</v>
      </c>
      <c r="C55" s="650" t="s">
        <v>4855</v>
      </c>
      <c r="D55" s="650" t="s">
        <v>4950</v>
      </c>
      <c r="E55" s="650" t="s">
        <v>4951</v>
      </c>
      <c r="F55" s="653"/>
      <c r="G55" s="653"/>
      <c r="H55" s="653"/>
      <c r="I55" s="653"/>
      <c r="J55" s="653"/>
      <c r="K55" s="653"/>
      <c r="L55" s="653"/>
      <c r="M55" s="653"/>
      <c r="N55" s="653">
        <v>1</v>
      </c>
      <c r="O55" s="653">
        <v>1634</v>
      </c>
      <c r="P55" s="666"/>
      <c r="Q55" s="654">
        <v>1634</v>
      </c>
    </row>
    <row r="56" spans="1:17" ht="14.4" customHeight="1" x14ac:dyDescent="0.3">
      <c r="A56" s="649" t="s">
        <v>5079</v>
      </c>
      <c r="B56" s="650" t="s">
        <v>4863</v>
      </c>
      <c r="C56" s="650" t="s">
        <v>4855</v>
      </c>
      <c r="D56" s="650" t="s">
        <v>4968</v>
      </c>
      <c r="E56" s="650" t="s">
        <v>4969</v>
      </c>
      <c r="F56" s="653"/>
      <c r="G56" s="653"/>
      <c r="H56" s="653"/>
      <c r="I56" s="653"/>
      <c r="J56" s="653">
        <v>2</v>
      </c>
      <c r="K56" s="653">
        <v>106</v>
      </c>
      <c r="L56" s="653"/>
      <c r="M56" s="653">
        <v>53</v>
      </c>
      <c r="N56" s="653"/>
      <c r="O56" s="653"/>
      <c r="P56" s="666"/>
      <c r="Q56" s="654"/>
    </row>
    <row r="57" spans="1:17" ht="14.4" customHeight="1" x14ac:dyDescent="0.3">
      <c r="A57" s="649" t="s">
        <v>5079</v>
      </c>
      <c r="B57" s="650" t="s">
        <v>4863</v>
      </c>
      <c r="C57" s="650" t="s">
        <v>4855</v>
      </c>
      <c r="D57" s="650" t="s">
        <v>4972</v>
      </c>
      <c r="E57" s="650" t="s">
        <v>4973</v>
      </c>
      <c r="F57" s="653"/>
      <c r="G57" s="653"/>
      <c r="H57" s="653"/>
      <c r="I57" s="653"/>
      <c r="J57" s="653"/>
      <c r="K57" s="653"/>
      <c r="L57" s="653"/>
      <c r="M57" s="653"/>
      <c r="N57" s="653">
        <v>2</v>
      </c>
      <c r="O57" s="653">
        <v>163</v>
      </c>
      <c r="P57" s="666"/>
      <c r="Q57" s="654">
        <v>81.5</v>
      </c>
    </row>
    <row r="58" spans="1:17" ht="14.4" customHeight="1" x14ac:dyDescent="0.3">
      <c r="A58" s="649" t="s">
        <v>5079</v>
      </c>
      <c r="B58" s="650" t="s">
        <v>4863</v>
      </c>
      <c r="C58" s="650" t="s">
        <v>4855</v>
      </c>
      <c r="D58" s="650" t="s">
        <v>4986</v>
      </c>
      <c r="E58" s="650" t="s">
        <v>4987</v>
      </c>
      <c r="F58" s="653"/>
      <c r="G58" s="653"/>
      <c r="H58" s="653"/>
      <c r="I58" s="653"/>
      <c r="J58" s="653"/>
      <c r="K58" s="653"/>
      <c r="L58" s="653"/>
      <c r="M58" s="653"/>
      <c r="N58" s="653">
        <v>9</v>
      </c>
      <c r="O58" s="653">
        <v>2092</v>
      </c>
      <c r="P58" s="666"/>
      <c r="Q58" s="654">
        <v>232.44444444444446</v>
      </c>
    </row>
    <row r="59" spans="1:17" ht="14.4" customHeight="1" x14ac:dyDescent="0.3">
      <c r="A59" s="649" t="s">
        <v>5079</v>
      </c>
      <c r="B59" s="650" t="s">
        <v>4863</v>
      </c>
      <c r="C59" s="650" t="s">
        <v>4855</v>
      </c>
      <c r="D59" s="650" t="s">
        <v>5018</v>
      </c>
      <c r="E59" s="650" t="s">
        <v>5019</v>
      </c>
      <c r="F59" s="653"/>
      <c r="G59" s="653"/>
      <c r="H59" s="653"/>
      <c r="I59" s="653"/>
      <c r="J59" s="653"/>
      <c r="K59" s="653"/>
      <c r="L59" s="653"/>
      <c r="M59" s="653"/>
      <c r="N59" s="653">
        <v>1</v>
      </c>
      <c r="O59" s="653">
        <v>928</v>
      </c>
      <c r="P59" s="666"/>
      <c r="Q59" s="654">
        <v>928</v>
      </c>
    </row>
    <row r="60" spans="1:17" ht="14.4" customHeight="1" x14ac:dyDescent="0.3">
      <c r="A60" s="649" t="s">
        <v>5080</v>
      </c>
      <c r="B60" s="650" t="s">
        <v>4863</v>
      </c>
      <c r="C60" s="650" t="s">
        <v>4855</v>
      </c>
      <c r="D60" s="650" t="s">
        <v>4932</v>
      </c>
      <c r="E60" s="650" t="s">
        <v>4933</v>
      </c>
      <c r="F60" s="653"/>
      <c r="G60" s="653"/>
      <c r="H60" s="653"/>
      <c r="I60" s="653"/>
      <c r="J60" s="653"/>
      <c r="K60" s="653"/>
      <c r="L60" s="653"/>
      <c r="M60" s="653"/>
      <c r="N60" s="653">
        <v>1</v>
      </c>
      <c r="O60" s="653">
        <v>93</v>
      </c>
      <c r="P60" s="666"/>
      <c r="Q60" s="654">
        <v>93</v>
      </c>
    </row>
    <row r="61" spans="1:17" ht="14.4" customHeight="1" x14ac:dyDescent="0.3">
      <c r="A61" s="649" t="s">
        <v>5080</v>
      </c>
      <c r="B61" s="650" t="s">
        <v>4863</v>
      </c>
      <c r="C61" s="650" t="s">
        <v>4855</v>
      </c>
      <c r="D61" s="650" t="s">
        <v>4934</v>
      </c>
      <c r="E61" s="650" t="s">
        <v>4935</v>
      </c>
      <c r="F61" s="653"/>
      <c r="G61" s="653"/>
      <c r="H61" s="653"/>
      <c r="I61" s="653"/>
      <c r="J61" s="653"/>
      <c r="K61" s="653"/>
      <c r="L61" s="653"/>
      <c r="M61" s="653"/>
      <c r="N61" s="653">
        <v>2</v>
      </c>
      <c r="O61" s="653">
        <v>234</v>
      </c>
      <c r="P61" s="666"/>
      <c r="Q61" s="654">
        <v>117</v>
      </c>
    </row>
    <row r="62" spans="1:17" ht="14.4" customHeight="1" x14ac:dyDescent="0.3">
      <c r="A62" s="649" t="s">
        <v>5081</v>
      </c>
      <c r="B62" s="650" t="s">
        <v>4863</v>
      </c>
      <c r="C62" s="650" t="s">
        <v>4855</v>
      </c>
      <c r="D62" s="650" t="s">
        <v>4856</v>
      </c>
      <c r="E62" s="650" t="s">
        <v>4857</v>
      </c>
      <c r="F62" s="653">
        <v>2</v>
      </c>
      <c r="G62" s="653">
        <v>498</v>
      </c>
      <c r="H62" s="653">
        <v>1</v>
      </c>
      <c r="I62" s="653">
        <v>249</v>
      </c>
      <c r="J62" s="653"/>
      <c r="K62" s="653"/>
      <c r="L62" s="653"/>
      <c r="M62" s="653"/>
      <c r="N62" s="653"/>
      <c r="O62" s="653"/>
      <c r="P62" s="666"/>
      <c r="Q62" s="654"/>
    </row>
    <row r="63" spans="1:17" ht="14.4" customHeight="1" x14ac:dyDescent="0.3">
      <c r="A63" s="649" t="s">
        <v>5082</v>
      </c>
      <c r="B63" s="650" t="s">
        <v>4863</v>
      </c>
      <c r="C63" s="650" t="s">
        <v>4890</v>
      </c>
      <c r="D63" s="650" t="s">
        <v>4891</v>
      </c>
      <c r="E63" s="650" t="s">
        <v>4850</v>
      </c>
      <c r="F63" s="653"/>
      <c r="G63" s="653"/>
      <c r="H63" s="653"/>
      <c r="I63" s="653"/>
      <c r="J63" s="653">
        <v>1</v>
      </c>
      <c r="K63" s="653">
        <v>70</v>
      </c>
      <c r="L63" s="653"/>
      <c r="M63" s="653">
        <v>70</v>
      </c>
      <c r="N63" s="653"/>
      <c r="O63" s="653"/>
      <c r="P63" s="666"/>
      <c r="Q63" s="654"/>
    </row>
    <row r="64" spans="1:17" ht="14.4" customHeight="1" x14ac:dyDescent="0.3">
      <c r="A64" s="649" t="s">
        <v>5082</v>
      </c>
      <c r="B64" s="650" t="s">
        <v>4863</v>
      </c>
      <c r="C64" s="650" t="s">
        <v>4890</v>
      </c>
      <c r="D64" s="650" t="s">
        <v>4893</v>
      </c>
      <c r="E64" s="650" t="s">
        <v>4850</v>
      </c>
      <c r="F64" s="653">
        <v>1</v>
      </c>
      <c r="G64" s="653">
        <v>75</v>
      </c>
      <c r="H64" s="653">
        <v>1</v>
      </c>
      <c r="I64" s="653">
        <v>75</v>
      </c>
      <c r="J64" s="653"/>
      <c r="K64" s="653"/>
      <c r="L64" s="653"/>
      <c r="M64" s="653"/>
      <c r="N64" s="653"/>
      <c r="O64" s="653"/>
      <c r="P64" s="666"/>
      <c r="Q64" s="654"/>
    </row>
    <row r="65" spans="1:17" ht="14.4" customHeight="1" x14ac:dyDescent="0.3">
      <c r="A65" s="649" t="s">
        <v>5082</v>
      </c>
      <c r="B65" s="650" t="s">
        <v>4863</v>
      </c>
      <c r="C65" s="650" t="s">
        <v>4890</v>
      </c>
      <c r="D65" s="650" t="s">
        <v>4895</v>
      </c>
      <c r="E65" s="650" t="s">
        <v>4850</v>
      </c>
      <c r="F65" s="653">
        <v>1</v>
      </c>
      <c r="G65" s="653">
        <v>147</v>
      </c>
      <c r="H65" s="653">
        <v>1</v>
      </c>
      <c r="I65" s="653">
        <v>147</v>
      </c>
      <c r="J65" s="653">
        <v>1</v>
      </c>
      <c r="K65" s="653">
        <v>147</v>
      </c>
      <c r="L65" s="653">
        <v>1</v>
      </c>
      <c r="M65" s="653">
        <v>147</v>
      </c>
      <c r="N65" s="653"/>
      <c r="O65" s="653"/>
      <c r="P65" s="666"/>
      <c r="Q65" s="654"/>
    </row>
    <row r="66" spans="1:17" ht="14.4" customHeight="1" x14ac:dyDescent="0.3">
      <c r="A66" s="649" t="s">
        <v>5082</v>
      </c>
      <c r="B66" s="650" t="s">
        <v>4863</v>
      </c>
      <c r="C66" s="650" t="s">
        <v>4890</v>
      </c>
      <c r="D66" s="650" t="s">
        <v>4897</v>
      </c>
      <c r="E66" s="650" t="s">
        <v>4850</v>
      </c>
      <c r="F66" s="653">
        <v>2</v>
      </c>
      <c r="G66" s="653">
        <v>374</v>
      </c>
      <c r="H66" s="653">
        <v>1</v>
      </c>
      <c r="I66" s="653">
        <v>187</v>
      </c>
      <c r="J66" s="653"/>
      <c r="K66" s="653"/>
      <c r="L66" s="653"/>
      <c r="M66" s="653"/>
      <c r="N66" s="653"/>
      <c r="O66" s="653"/>
      <c r="P66" s="666"/>
      <c r="Q66" s="654"/>
    </row>
    <row r="67" spans="1:17" ht="14.4" customHeight="1" x14ac:dyDescent="0.3">
      <c r="A67" s="649" t="s">
        <v>5082</v>
      </c>
      <c r="B67" s="650" t="s">
        <v>4863</v>
      </c>
      <c r="C67" s="650" t="s">
        <v>4890</v>
      </c>
      <c r="D67" s="650" t="s">
        <v>4901</v>
      </c>
      <c r="E67" s="650" t="s">
        <v>4850</v>
      </c>
      <c r="F67" s="653">
        <v>1</v>
      </c>
      <c r="G67" s="653">
        <v>194</v>
      </c>
      <c r="H67" s="653">
        <v>1</v>
      </c>
      <c r="I67" s="653">
        <v>194</v>
      </c>
      <c r="J67" s="653">
        <v>1</v>
      </c>
      <c r="K67" s="653">
        <v>194</v>
      </c>
      <c r="L67" s="653">
        <v>1</v>
      </c>
      <c r="M67" s="653">
        <v>194</v>
      </c>
      <c r="N67" s="653"/>
      <c r="O67" s="653"/>
      <c r="P67" s="666"/>
      <c r="Q67" s="654"/>
    </row>
    <row r="68" spans="1:17" ht="14.4" customHeight="1" x14ac:dyDescent="0.3">
      <c r="A68" s="649" t="s">
        <v>5082</v>
      </c>
      <c r="B68" s="650" t="s">
        <v>4863</v>
      </c>
      <c r="C68" s="650" t="s">
        <v>4890</v>
      </c>
      <c r="D68" s="650" t="s">
        <v>4903</v>
      </c>
      <c r="E68" s="650" t="s">
        <v>4850</v>
      </c>
      <c r="F68" s="653">
        <v>1</v>
      </c>
      <c r="G68" s="653">
        <v>247</v>
      </c>
      <c r="H68" s="653">
        <v>1</v>
      </c>
      <c r="I68" s="653">
        <v>247</v>
      </c>
      <c r="J68" s="653"/>
      <c r="K68" s="653"/>
      <c r="L68" s="653"/>
      <c r="M68" s="653"/>
      <c r="N68" s="653"/>
      <c r="O68" s="653"/>
      <c r="P68" s="666"/>
      <c r="Q68" s="654"/>
    </row>
    <row r="69" spans="1:17" ht="14.4" customHeight="1" x14ac:dyDescent="0.3">
      <c r="A69" s="649" t="s">
        <v>5082</v>
      </c>
      <c r="B69" s="650" t="s">
        <v>4863</v>
      </c>
      <c r="C69" s="650" t="s">
        <v>4890</v>
      </c>
      <c r="D69" s="650" t="s">
        <v>4906</v>
      </c>
      <c r="E69" s="650" t="s">
        <v>4850</v>
      </c>
      <c r="F69" s="653">
        <v>2</v>
      </c>
      <c r="G69" s="653">
        <v>580</v>
      </c>
      <c r="H69" s="653">
        <v>1</v>
      </c>
      <c r="I69" s="653">
        <v>290</v>
      </c>
      <c r="J69" s="653"/>
      <c r="K69" s="653"/>
      <c r="L69" s="653"/>
      <c r="M69" s="653"/>
      <c r="N69" s="653"/>
      <c r="O69" s="653"/>
      <c r="P69" s="666"/>
      <c r="Q69" s="654"/>
    </row>
    <row r="70" spans="1:17" ht="14.4" customHeight="1" x14ac:dyDescent="0.3">
      <c r="A70" s="649" t="s">
        <v>5082</v>
      </c>
      <c r="B70" s="650" t="s">
        <v>4863</v>
      </c>
      <c r="C70" s="650" t="s">
        <v>4855</v>
      </c>
      <c r="D70" s="650" t="s">
        <v>4915</v>
      </c>
      <c r="E70" s="650" t="s">
        <v>4916</v>
      </c>
      <c r="F70" s="653">
        <v>2</v>
      </c>
      <c r="G70" s="653">
        <v>68</v>
      </c>
      <c r="H70" s="653">
        <v>1</v>
      </c>
      <c r="I70" s="653">
        <v>34</v>
      </c>
      <c r="J70" s="653">
        <v>4</v>
      </c>
      <c r="K70" s="653">
        <v>136</v>
      </c>
      <c r="L70" s="653">
        <v>2</v>
      </c>
      <c r="M70" s="653">
        <v>34</v>
      </c>
      <c r="N70" s="653">
        <v>2</v>
      </c>
      <c r="O70" s="653">
        <v>69</v>
      </c>
      <c r="P70" s="666">
        <v>1.0147058823529411</v>
      </c>
      <c r="Q70" s="654">
        <v>34.5</v>
      </c>
    </row>
    <row r="71" spans="1:17" ht="14.4" customHeight="1" x14ac:dyDescent="0.3">
      <c r="A71" s="649" t="s">
        <v>5082</v>
      </c>
      <c r="B71" s="650" t="s">
        <v>4863</v>
      </c>
      <c r="C71" s="650" t="s">
        <v>4855</v>
      </c>
      <c r="D71" s="650" t="s">
        <v>4921</v>
      </c>
      <c r="E71" s="650" t="s">
        <v>4850</v>
      </c>
      <c r="F71" s="653">
        <v>1</v>
      </c>
      <c r="G71" s="653">
        <v>174</v>
      </c>
      <c r="H71" s="653">
        <v>1</v>
      </c>
      <c r="I71" s="653">
        <v>174</v>
      </c>
      <c r="J71" s="653"/>
      <c r="K71" s="653"/>
      <c r="L71" s="653"/>
      <c r="M71" s="653"/>
      <c r="N71" s="653"/>
      <c r="O71" s="653"/>
      <c r="P71" s="666"/>
      <c r="Q71" s="654"/>
    </row>
    <row r="72" spans="1:17" ht="14.4" customHeight="1" x14ac:dyDescent="0.3">
      <c r="A72" s="649" t="s">
        <v>5082</v>
      </c>
      <c r="B72" s="650" t="s">
        <v>4863</v>
      </c>
      <c r="C72" s="650" t="s">
        <v>4855</v>
      </c>
      <c r="D72" s="650" t="s">
        <v>4856</v>
      </c>
      <c r="E72" s="650" t="s">
        <v>4857</v>
      </c>
      <c r="F72" s="653">
        <v>6</v>
      </c>
      <c r="G72" s="653">
        <v>1494</v>
      </c>
      <c r="H72" s="653">
        <v>1</v>
      </c>
      <c r="I72" s="653">
        <v>249</v>
      </c>
      <c r="J72" s="653">
        <v>2</v>
      </c>
      <c r="K72" s="653">
        <v>464</v>
      </c>
      <c r="L72" s="653">
        <v>0.31057563587684067</v>
      </c>
      <c r="M72" s="653">
        <v>232</v>
      </c>
      <c r="N72" s="653"/>
      <c r="O72" s="653"/>
      <c r="P72" s="666"/>
      <c r="Q72" s="654"/>
    </row>
    <row r="73" spans="1:17" ht="14.4" customHeight="1" x14ac:dyDescent="0.3">
      <c r="A73" s="649" t="s">
        <v>5082</v>
      </c>
      <c r="B73" s="650" t="s">
        <v>4863</v>
      </c>
      <c r="C73" s="650" t="s">
        <v>4855</v>
      </c>
      <c r="D73" s="650" t="s">
        <v>4923</v>
      </c>
      <c r="E73" s="650" t="s">
        <v>4924</v>
      </c>
      <c r="F73" s="653">
        <v>76</v>
      </c>
      <c r="G73" s="653">
        <v>9500</v>
      </c>
      <c r="H73" s="653">
        <v>1</v>
      </c>
      <c r="I73" s="653">
        <v>125</v>
      </c>
      <c r="J73" s="653">
        <v>10</v>
      </c>
      <c r="K73" s="653">
        <v>1160</v>
      </c>
      <c r="L73" s="653">
        <v>0.12210526315789473</v>
      </c>
      <c r="M73" s="653">
        <v>116</v>
      </c>
      <c r="N73" s="653"/>
      <c r="O73" s="653"/>
      <c r="P73" s="666"/>
      <c r="Q73" s="654"/>
    </row>
    <row r="74" spans="1:17" ht="14.4" customHeight="1" x14ac:dyDescent="0.3">
      <c r="A74" s="649" t="s">
        <v>5082</v>
      </c>
      <c r="B74" s="650" t="s">
        <v>4863</v>
      </c>
      <c r="C74" s="650" t="s">
        <v>4855</v>
      </c>
      <c r="D74" s="650" t="s">
        <v>4926</v>
      </c>
      <c r="E74" s="650" t="s">
        <v>4927</v>
      </c>
      <c r="F74" s="653">
        <v>1</v>
      </c>
      <c r="G74" s="653">
        <v>123</v>
      </c>
      <c r="H74" s="653">
        <v>1</v>
      </c>
      <c r="I74" s="653">
        <v>123</v>
      </c>
      <c r="J74" s="653"/>
      <c r="K74" s="653"/>
      <c r="L74" s="653"/>
      <c r="M74" s="653"/>
      <c r="N74" s="653">
        <v>1</v>
      </c>
      <c r="O74" s="653">
        <v>124</v>
      </c>
      <c r="P74" s="666">
        <v>1.0081300813008129</v>
      </c>
      <c r="Q74" s="654">
        <v>124</v>
      </c>
    </row>
    <row r="75" spans="1:17" ht="14.4" customHeight="1" x14ac:dyDescent="0.3">
      <c r="A75" s="649" t="s">
        <v>5082</v>
      </c>
      <c r="B75" s="650" t="s">
        <v>4863</v>
      </c>
      <c r="C75" s="650" t="s">
        <v>4855</v>
      </c>
      <c r="D75" s="650" t="s">
        <v>4861</v>
      </c>
      <c r="E75" s="650" t="s">
        <v>4862</v>
      </c>
      <c r="F75" s="653">
        <v>1</v>
      </c>
      <c r="G75" s="653">
        <v>148</v>
      </c>
      <c r="H75" s="653">
        <v>1</v>
      </c>
      <c r="I75" s="653">
        <v>148</v>
      </c>
      <c r="J75" s="653">
        <v>2</v>
      </c>
      <c r="K75" s="653">
        <v>298</v>
      </c>
      <c r="L75" s="653">
        <v>2.0135135135135136</v>
      </c>
      <c r="M75" s="653">
        <v>149</v>
      </c>
      <c r="N75" s="653">
        <v>1</v>
      </c>
      <c r="O75" s="653">
        <v>300</v>
      </c>
      <c r="P75" s="666">
        <v>2.0270270270270272</v>
      </c>
      <c r="Q75" s="654">
        <v>300</v>
      </c>
    </row>
    <row r="76" spans="1:17" ht="14.4" customHeight="1" x14ac:dyDescent="0.3">
      <c r="A76" s="649" t="s">
        <v>5082</v>
      </c>
      <c r="B76" s="650" t="s">
        <v>4863</v>
      </c>
      <c r="C76" s="650" t="s">
        <v>4855</v>
      </c>
      <c r="D76" s="650" t="s">
        <v>4928</v>
      </c>
      <c r="E76" s="650" t="s">
        <v>4929</v>
      </c>
      <c r="F76" s="653">
        <v>1</v>
      </c>
      <c r="G76" s="653">
        <v>222</v>
      </c>
      <c r="H76" s="653">
        <v>1</v>
      </c>
      <c r="I76" s="653">
        <v>222</v>
      </c>
      <c r="J76" s="653"/>
      <c r="K76" s="653"/>
      <c r="L76" s="653"/>
      <c r="M76" s="653"/>
      <c r="N76" s="653"/>
      <c r="O76" s="653"/>
      <c r="P76" s="666"/>
      <c r="Q76" s="654"/>
    </row>
    <row r="77" spans="1:17" ht="14.4" customHeight="1" x14ac:dyDescent="0.3">
      <c r="A77" s="649" t="s">
        <v>5082</v>
      </c>
      <c r="B77" s="650" t="s">
        <v>4863</v>
      </c>
      <c r="C77" s="650" t="s">
        <v>4855</v>
      </c>
      <c r="D77" s="650" t="s">
        <v>4930</v>
      </c>
      <c r="E77" s="650" t="s">
        <v>4931</v>
      </c>
      <c r="F77" s="653">
        <v>4</v>
      </c>
      <c r="G77" s="653">
        <v>372</v>
      </c>
      <c r="H77" s="653">
        <v>1</v>
      </c>
      <c r="I77" s="653">
        <v>93</v>
      </c>
      <c r="J77" s="653">
        <v>9</v>
      </c>
      <c r="K77" s="653">
        <v>837</v>
      </c>
      <c r="L77" s="653">
        <v>2.25</v>
      </c>
      <c r="M77" s="653">
        <v>93</v>
      </c>
      <c r="N77" s="653">
        <v>3</v>
      </c>
      <c r="O77" s="653">
        <v>283</v>
      </c>
      <c r="P77" s="666">
        <v>0.760752688172043</v>
      </c>
      <c r="Q77" s="654">
        <v>94.333333333333329</v>
      </c>
    </row>
    <row r="78" spans="1:17" ht="14.4" customHeight="1" x14ac:dyDescent="0.3">
      <c r="A78" s="649" t="s">
        <v>5082</v>
      </c>
      <c r="B78" s="650" t="s">
        <v>4863</v>
      </c>
      <c r="C78" s="650" t="s">
        <v>4855</v>
      </c>
      <c r="D78" s="650" t="s">
        <v>5083</v>
      </c>
      <c r="E78" s="650" t="s">
        <v>5084</v>
      </c>
      <c r="F78" s="653"/>
      <c r="G78" s="653"/>
      <c r="H78" s="653"/>
      <c r="I78" s="653"/>
      <c r="J78" s="653"/>
      <c r="K78" s="653"/>
      <c r="L78" s="653"/>
      <c r="M78" s="653"/>
      <c r="N78" s="653">
        <v>1</v>
      </c>
      <c r="O78" s="653">
        <v>323</v>
      </c>
      <c r="P78" s="666"/>
      <c r="Q78" s="654">
        <v>323</v>
      </c>
    </row>
    <row r="79" spans="1:17" ht="14.4" customHeight="1" x14ac:dyDescent="0.3">
      <c r="A79" s="649" t="s">
        <v>5082</v>
      </c>
      <c r="B79" s="650" t="s">
        <v>4863</v>
      </c>
      <c r="C79" s="650" t="s">
        <v>4855</v>
      </c>
      <c r="D79" s="650" t="s">
        <v>4932</v>
      </c>
      <c r="E79" s="650" t="s">
        <v>4933</v>
      </c>
      <c r="F79" s="653"/>
      <c r="G79" s="653"/>
      <c r="H79" s="653"/>
      <c r="I79" s="653"/>
      <c r="J79" s="653">
        <v>2</v>
      </c>
      <c r="K79" s="653">
        <v>182</v>
      </c>
      <c r="L79" s="653"/>
      <c r="M79" s="653">
        <v>91</v>
      </c>
      <c r="N79" s="653"/>
      <c r="O79" s="653"/>
      <c r="P79" s="666"/>
      <c r="Q79" s="654"/>
    </row>
    <row r="80" spans="1:17" ht="14.4" customHeight="1" x14ac:dyDescent="0.3">
      <c r="A80" s="649" t="s">
        <v>5082</v>
      </c>
      <c r="B80" s="650" t="s">
        <v>4863</v>
      </c>
      <c r="C80" s="650" t="s">
        <v>4855</v>
      </c>
      <c r="D80" s="650" t="s">
        <v>4934</v>
      </c>
      <c r="E80" s="650" t="s">
        <v>4935</v>
      </c>
      <c r="F80" s="653"/>
      <c r="G80" s="653"/>
      <c r="H80" s="653"/>
      <c r="I80" s="653"/>
      <c r="J80" s="653">
        <v>59</v>
      </c>
      <c r="K80" s="653">
        <v>6844</v>
      </c>
      <c r="L80" s="653"/>
      <c r="M80" s="653">
        <v>116</v>
      </c>
      <c r="N80" s="653">
        <v>74</v>
      </c>
      <c r="O80" s="653">
        <v>8688</v>
      </c>
      <c r="P80" s="666"/>
      <c r="Q80" s="654">
        <v>117.4054054054054</v>
      </c>
    </row>
    <row r="81" spans="1:17" ht="14.4" customHeight="1" x14ac:dyDescent="0.3">
      <c r="A81" s="649" t="s">
        <v>5082</v>
      </c>
      <c r="B81" s="650" t="s">
        <v>4863</v>
      </c>
      <c r="C81" s="650" t="s">
        <v>4855</v>
      </c>
      <c r="D81" s="650" t="s">
        <v>4966</v>
      </c>
      <c r="E81" s="650" t="s">
        <v>4967</v>
      </c>
      <c r="F81" s="653"/>
      <c r="G81" s="653"/>
      <c r="H81" s="653"/>
      <c r="I81" s="653"/>
      <c r="J81" s="653"/>
      <c r="K81" s="653"/>
      <c r="L81" s="653"/>
      <c r="M81" s="653"/>
      <c r="N81" s="653">
        <v>1</v>
      </c>
      <c r="O81" s="653">
        <v>0</v>
      </c>
      <c r="P81" s="666"/>
      <c r="Q81" s="654">
        <v>0</v>
      </c>
    </row>
    <row r="82" spans="1:17" ht="14.4" customHeight="1" x14ac:dyDescent="0.3">
      <c r="A82" s="649" t="s">
        <v>5082</v>
      </c>
      <c r="B82" s="650" t="s">
        <v>4863</v>
      </c>
      <c r="C82" s="650" t="s">
        <v>4855</v>
      </c>
      <c r="D82" s="650" t="s">
        <v>4968</v>
      </c>
      <c r="E82" s="650" t="s">
        <v>4969</v>
      </c>
      <c r="F82" s="653"/>
      <c r="G82" s="653"/>
      <c r="H82" s="653"/>
      <c r="I82" s="653"/>
      <c r="J82" s="653">
        <v>22</v>
      </c>
      <c r="K82" s="653">
        <v>636</v>
      </c>
      <c r="L82" s="653"/>
      <c r="M82" s="653">
        <v>28.90909090909091</v>
      </c>
      <c r="N82" s="653"/>
      <c r="O82" s="653"/>
      <c r="P82" s="666"/>
      <c r="Q82" s="654"/>
    </row>
    <row r="83" spans="1:17" ht="14.4" customHeight="1" x14ac:dyDescent="0.3">
      <c r="A83" s="649" t="s">
        <v>5082</v>
      </c>
      <c r="B83" s="650" t="s">
        <v>4863</v>
      </c>
      <c r="C83" s="650" t="s">
        <v>4855</v>
      </c>
      <c r="D83" s="650" t="s">
        <v>4972</v>
      </c>
      <c r="E83" s="650" t="s">
        <v>4973</v>
      </c>
      <c r="F83" s="653"/>
      <c r="G83" s="653"/>
      <c r="H83" s="653"/>
      <c r="I83" s="653"/>
      <c r="J83" s="653"/>
      <c r="K83" s="653"/>
      <c r="L83" s="653"/>
      <c r="M83" s="653"/>
      <c r="N83" s="653">
        <v>1</v>
      </c>
      <c r="O83" s="653">
        <v>82</v>
      </c>
      <c r="P83" s="666"/>
      <c r="Q83" s="654">
        <v>82</v>
      </c>
    </row>
    <row r="84" spans="1:17" ht="14.4" customHeight="1" x14ac:dyDescent="0.3">
      <c r="A84" s="649" t="s">
        <v>5082</v>
      </c>
      <c r="B84" s="650" t="s">
        <v>4863</v>
      </c>
      <c r="C84" s="650" t="s">
        <v>4855</v>
      </c>
      <c r="D84" s="650" t="s">
        <v>4858</v>
      </c>
      <c r="E84" s="650" t="s">
        <v>4859</v>
      </c>
      <c r="F84" s="653"/>
      <c r="G84" s="653"/>
      <c r="H84" s="653"/>
      <c r="I84" s="653"/>
      <c r="J84" s="653">
        <v>1</v>
      </c>
      <c r="K84" s="653">
        <v>186</v>
      </c>
      <c r="L84" s="653"/>
      <c r="M84" s="653">
        <v>186</v>
      </c>
      <c r="N84" s="653"/>
      <c r="O84" s="653"/>
      <c r="P84" s="666"/>
      <c r="Q84" s="654"/>
    </row>
    <row r="85" spans="1:17" ht="14.4" customHeight="1" x14ac:dyDescent="0.3">
      <c r="A85" s="649" t="s">
        <v>5082</v>
      </c>
      <c r="B85" s="650" t="s">
        <v>4863</v>
      </c>
      <c r="C85" s="650" t="s">
        <v>4855</v>
      </c>
      <c r="D85" s="650" t="s">
        <v>4983</v>
      </c>
      <c r="E85" s="650" t="s">
        <v>4850</v>
      </c>
      <c r="F85" s="653">
        <v>2</v>
      </c>
      <c r="G85" s="653">
        <v>0</v>
      </c>
      <c r="H85" s="653"/>
      <c r="I85" s="653">
        <v>0</v>
      </c>
      <c r="J85" s="653"/>
      <c r="K85" s="653"/>
      <c r="L85" s="653"/>
      <c r="M85" s="653"/>
      <c r="N85" s="653"/>
      <c r="O85" s="653"/>
      <c r="P85" s="666"/>
      <c r="Q85" s="654"/>
    </row>
    <row r="86" spans="1:17" ht="14.4" customHeight="1" x14ac:dyDescent="0.3">
      <c r="A86" s="649" t="s">
        <v>5082</v>
      </c>
      <c r="B86" s="650" t="s">
        <v>4863</v>
      </c>
      <c r="C86" s="650" t="s">
        <v>4855</v>
      </c>
      <c r="D86" s="650" t="s">
        <v>4986</v>
      </c>
      <c r="E86" s="650" t="s">
        <v>4987</v>
      </c>
      <c r="F86" s="653"/>
      <c r="G86" s="653"/>
      <c r="H86" s="653"/>
      <c r="I86" s="653"/>
      <c r="J86" s="653">
        <v>3</v>
      </c>
      <c r="K86" s="653">
        <v>696</v>
      </c>
      <c r="L86" s="653"/>
      <c r="M86" s="653">
        <v>232</v>
      </c>
      <c r="N86" s="653">
        <v>9</v>
      </c>
      <c r="O86" s="653">
        <v>2104</v>
      </c>
      <c r="P86" s="666"/>
      <c r="Q86" s="654">
        <v>233.77777777777777</v>
      </c>
    </row>
    <row r="87" spans="1:17" ht="14.4" customHeight="1" x14ac:dyDescent="0.3">
      <c r="A87" s="649" t="s">
        <v>5082</v>
      </c>
      <c r="B87" s="650" t="s">
        <v>4863</v>
      </c>
      <c r="C87" s="650" t="s">
        <v>4855</v>
      </c>
      <c r="D87" s="650" t="s">
        <v>4992</v>
      </c>
      <c r="E87" s="650" t="s">
        <v>4993</v>
      </c>
      <c r="F87" s="653"/>
      <c r="G87" s="653"/>
      <c r="H87" s="653"/>
      <c r="I87" s="653"/>
      <c r="J87" s="653"/>
      <c r="K87" s="653"/>
      <c r="L87" s="653"/>
      <c r="M87" s="653"/>
      <c r="N87" s="653">
        <v>2</v>
      </c>
      <c r="O87" s="653">
        <v>226</v>
      </c>
      <c r="P87" s="666"/>
      <c r="Q87" s="654">
        <v>113</v>
      </c>
    </row>
    <row r="88" spans="1:17" ht="14.4" customHeight="1" x14ac:dyDescent="0.3">
      <c r="A88" s="649" t="s">
        <v>5082</v>
      </c>
      <c r="B88" s="650" t="s">
        <v>4863</v>
      </c>
      <c r="C88" s="650" t="s">
        <v>4855</v>
      </c>
      <c r="D88" s="650" t="s">
        <v>5002</v>
      </c>
      <c r="E88" s="650" t="s">
        <v>5003</v>
      </c>
      <c r="F88" s="653">
        <v>1</v>
      </c>
      <c r="G88" s="653">
        <v>160</v>
      </c>
      <c r="H88" s="653">
        <v>1</v>
      </c>
      <c r="I88" s="653">
        <v>160</v>
      </c>
      <c r="J88" s="653">
        <v>1</v>
      </c>
      <c r="K88" s="653">
        <v>161</v>
      </c>
      <c r="L88" s="653">
        <v>1.0062500000000001</v>
      </c>
      <c r="M88" s="653">
        <v>161</v>
      </c>
      <c r="N88" s="653">
        <v>1</v>
      </c>
      <c r="O88" s="653">
        <v>310</v>
      </c>
      <c r="P88" s="666">
        <v>1.9375</v>
      </c>
      <c r="Q88" s="654">
        <v>310</v>
      </c>
    </row>
    <row r="89" spans="1:17" ht="14.4" customHeight="1" x14ac:dyDescent="0.3">
      <c r="A89" s="649" t="s">
        <v>5082</v>
      </c>
      <c r="B89" s="650" t="s">
        <v>4863</v>
      </c>
      <c r="C89" s="650" t="s">
        <v>4855</v>
      </c>
      <c r="D89" s="650" t="s">
        <v>5008</v>
      </c>
      <c r="E89" s="650" t="s">
        <v>5009</v>
      </c>
      <c r="F89" s="653"/>
      <c r="G89" s="653"/>
      <c r="H89" s="653"/>
      <c r="I89" s="653"/>
      <c r="J89" s="653">
        <v>2</v>
      </c>
      <c r="K89" s="653">
        <v>218</v>
      </c>
      <c r="L89" s="653"/>
      <c r="M89" s="653">
        <v>109</v>
      </c>
      <c r="N89" s="653">
        <v>3</v>
      </c>
      <c r="O89" s="653">
        <v>331</v>
      </c>
      <c r="P89" s="666"/>
      <c r="Q89" s="654">
        <v>110.33333333333333</v>
      </c>
    </row>
    <row r="90" spans="1:17" ht="14.4" customHeight="1" x14ac:dyDescent="0.3">
      <c r="A90" s="649" t="s">
        <v>5082</v>
      </c>
      <c r="B90" s="650" t="s">
        <v>4863</v>
      </c>
      <c r="C90" s="650" t="s">
        <v>4855</v>
      </c>
      <c r="D90" s="650" t="s">
        <v>5016</v>
      </c>
      <c r="E90" s="650" t="s">
        <v>5017</v>
      </c>
      <c r="F90" s="653">
        <v>2</v>
      </c>
      <c r="G90" s="653">
        <v>590</v>
      </c>
      <c r="H90" s="653">
        <v>1</v>
      </c>
      <c r="I90" s="653">
        <v>295</v>
      </c>
      <c r="J90" s="653"/>
      <c r="K90" s="653"/>
      <c r="L90" s="653"/>
      <c r="M90" s="653"/>
      <c r="N90" s="653"/>
      <c r="O90" s="653"/>
      <c r="P90" s="666"/>
      <c r="Q90" s="654"/>
    </row>
    <row r="91" spans="1:17" ht="14.4" customHeight="1" x14ac:dyDescent="0.3">
      <c r="A91" s="649" t="s">
        <v>5082</v>
      </c>
      <c r="B91" s="650" t="s">
        <v>4863</v>
      </c>
      <c r="C91" s="650" t="s">
        <v>4855</v>
      </c>
      <c r="D91" s="650" t="s">
        <v>5020</v>
      </c>
      <c r="E91" s="650" t="s">
        <v>5021</v>
      </c>
      <c r="F91" s="653"/>
      <c r="G91" s="653"/>
      <c r="H91" s="653"/>
      <c r="I91" s="653"/>
      <c r="J91" s="653">
        <v>1</v>
      </c>
      <c r="K91" s="653">
        <v>221</v>
      </c>
      <c r="L91" s="653"/>
      <c r="M91" s="653">
        <v>221</v>
      </c>
      <c r="N91" s="653">
        <v>1</v>
      </c>
      <c r="O91" s="653">
        <v>223</v>
      </c>
      <c r="P91" s="666"/>
      <c r="Q91" s="654">
        <v>223</v>
      </c>
    </row>
    <row r="92" spans="1:17" ht="14.4" customHeight="1" x14ac:dyDescent="0.3">
      <c r="A92" s="649" t="s">
        <v>5082</v>
      </c>
      <c r="B92" s="650" t="s">
        <v>4863</v>
      </c>
      <c r="C92" s="650" t="s">
        <v>4855</v>
      </c>
      <c r="D92" s="650" t="s">
        <v>5026</v>
      </c>
      <c r="E92" s="650" t="s">
        <v>5027</v>
      </c>
      <c r="F92" s="653">
        <v>2</v>
      </c>
      <c r="G92" s="653">
        <v>394</v>
      </c>
      <c r="H92" s="653">
        <v>1</v>
      </c>
      <c r="I92" s="653">
        <v>197</v>
      </c>
      <c r="J92" s="653"/>
      <c r="K92" s="653"/>
      <c r="L92" s="653"/>
      <c r="M92" s="653"/>
      <c r="N92" s="653">
        <v>2</v>
      </c>
      <c r="O92" s="653">
        <v>776</v>
      </c>
      <c r="P92" s="666">
        <v>1.9695431472081217</v>
      </c>
      <c r="Q92" s="654">
        <v>388</v>
      </c>
    </row>
    <row r="93" spans="1:17" ht="14.4" customHeight="1" x14ac:dyDescent="0.3">
      <c r="A93" s="649" t="s">
        <v>5082</v>
      </c>
      <c r="B93" s="650" t="s">
        <v>4863</v>
      </c>
      <c r="C93" s="650" t="s">
        <v>4855</v>
      </c>
      <c r="D93" s="650" t="s">
        <v>5028</v>
      </c>
      <c r="E93" s="650" t="s">
        <v>5029</v>
      </c>
      <c r="F93" s="653"/>
      <c r="G93" s="653"/>
      <c r="H93" s="653"/>
      <c r="I93" s="653"/>
      <c r="J93" s="653"/>
      <c r="K93" s="653"/>
      <c r="L93" s="653"/>
      <c r="M93" s="653"/>
      <c r="N93" s="653">
        <v>1</v>
      </c>
      <c r="O93" s="653">
        <v>316</v>
      </c>
      <c r="P93" s="666"/>
      <c r="Q93" s="654">
        <v>316</v>
      </c>
    </row>
    <row r="94" spans="1:17" ht="14.4" customHeight="1" x14ac:dyDescent="0.3">
      <c r="A94" s="649" t="s">
        <v>5082</v>
      </c>
      <c r="B94" s="650" t="s">
        <v>5085</v>
      </c>
      <c r="C94" s="650" t="s">
        <v>4890</v>
      </c>
      <c r="D94" s="650" t="s">
        <v>5086</v>
      </c>
      <c r="E94" s="650" t="s">
        <v>5087</v>
      </c>
      <c r="F94" s="653"/>
      <c r="G94" s="653"/>
      <c r="H94" s="653"/>
      <c r="I94" s="653"/>
      <c r="J94" s="653">
        <v>1</v>
      </c>
      <c r="K94" s="653">
        <v>386.67</v>
      </c>
      <c r="L94" s="653"/>
      <c r="M94" s="653">
        <v>386.67</v>
      </c>
      <c r="N94" s="653"/>
      <c r="O94" s="653"/>
      <c r="P94" s="666"/>
      <c r="Q94" s="654"/>
    </row>
    <row r="95" spans="1:17" ht="14.4" customHeight="1" x14ac:dyDescent="0.3">
      <c r="A95" s="649" t="s">
        <v>5082</v>
      </c>
      <c r="B95" s="650" t="s">
        <v>5085</v>
      </c>
      <c r="C95" s="650" t="s">
        <v>4890</v>
      </c>
      <c r="D95" s="650" t="s">
        <v>5088</v>
      </c>
      <c r="E95" s="650" t="s">
        <v>5089</v>
      </c>
      <c r="F95" s="653"/>
      <c r="G95" s="653"/>
      <c r="H95" s="653"/>
      <c r="I95" s="653"/>
      <c r="J95" s="653">
        <v>1</v>
      </c>
      <c r="K95" s="653">
        <v>1783.48</v>
      </c>
      <c r="L95" s="653"/>
      <c r="M95" s="653">
        <v>1783.48</v>
      </c>
      <c r="N95" s="653"/>
      <c r="O95" s="653"/>
      <c r="P95" s="666"/>
      <c r="Q95" s="654"/>
    </row>
    <row r="96" spans="1:17" ht="14.4" customHeight="1" x14ac:dyDescent="0.3">
      <c r="A96" s="649" t="s">
        <v>5082</v>
      </c>
      <c r="B96" s="650" t="s">
        <v>5085</v>
      </c>
      <c r="C96" s="650" t="s">
        <v>4890</v>
      </c>
      <c r="D96" s="650" t="s">
        <v>5090</v>
      </c>
      <c r="E96" s="650" t="s">
        <v>5091</v>
      </c>
      <c r="F96" s="653"/>
      <c r="G96" s="653"/>
      <c r="H96" s="653"/>
      <c r="I96" s="653"/>
      <c r="J96" s="653">
        <v>1</v>
      </c>
      <c r="K96" s="653">
        <v>239.4</v>
      </c>
      <c r="L96" s="653"/>
      <c r="M96" s="653">
        <v>239.4</v>
      </c>
      <c r="N96" s="653"/>
      <c r="O96" s="653"/>
      <c r="P96" s="666"/>
      <c r="Q96" s="654"/>
    </row>
    <row r="97" spans="1:17" ht="14.4" customHeight="1" x14ac:dyDescent="0.3">
      <c r="A97" s="649" t="s">
        <v>5082</v>
      </c>
      <c r="B97" s="650" t="s">
        <v>5085</v>
      </c>
      <c r="C97" s="650" t="s">
        <v>4890</v>
      </c>
      <c r="D97" s="650" t="s">
        <v>5092</v>
      </c>
      <c r="E97" s="650" t="s">
        <v>5087</v>
      </c>
      <c r="F97" s="653"/>
      <c r="G97" s="653"/>
      <c r="H97" s="653"/>
      <c r="I97" s="653"/>
      <c r="J97" s="653">
        <v>1</v>
      </c>
      <c r="K97" s="653">
        <v>326.45</v>
      </c>
      <c r="L97" s="653"/>
      <c r="M97" s="653">
        <v>326.45</v>
      </c>
      <c r="N97" s="653"/>
      <c r="O97" s="653"/>
      <c r="P97" s="666"/>
      <c r="Q97" s="654"/>
    </row>
    <row r="98" spans="1:17" ht="14.4" customHeight="1" x14ac:dyDescent="0.3">
      <c r="A98" s="649" t="s">
        <v>5082</v>
      </c>
      <c r="B98" s="650" t="s">
        <v>5085</v>
      </c>
      <c r="C98" s="650" t="s">
        <v>4855</v>
      </c>
      <c r="D98" s="650" t="s">
        <v>5093</v>
      </c>
      <c r="E98" s="650" t="s">
        <v>5094</v>
      </c>
      <c r="F98" s="653"/>
      <c r="G98" s="653"/>
      <c r="H98" s="653"/>
      <c r="I98" s="653"/>
      <c r="J98" s="653">
        <v>1</v>
      </c>
      <c r="K98" s="653">
        <v>4628</v>
      </c>
      <c r="L98" s="653"/>
      <c r="M98" s="653">
        <v>4628</v>
      </c>
      <c r="N98" s="653"/>
      <c r="O98" s="653"/>
      <c r="P98" s="666"/>
      <c r="Q98" s="654"/>
    </row>
    <row r="99" spans="1:17" ht="14.4" customHeight="1" x14ac:dyDescent="0.3">
      <c r="A99" s="649" t="s">
        <v>5082</v>
      </c>
      <c r="B99" s="650" t="s">
        <v>5085</v>
      </c>
      <c r="C99" s="650" t="s">
        <v>4855</v>
      </c>
      <c r="D99" s="650" t="s">
        <v>4992</v>
      </c>
      <c r="E99" s="650" t="s">
        <v>4993</v>
      </c>
      <c r="F99" s="653"/>
      <c r="G99" s="653"/>
      <c r="H99" s="653"/>
      <c r="I99" s="653"/>
      <c r="J99" s="653">
        <v>1</v>
      </c>
      <c r="K99" s="653">
        <v>112</v>
      </c>
      <c r="L99" s="653"/>
      <c r="M99" s="653">
        <v>112</v>
      </c>
      <c r="N99" s="653"/>
      <c r="O99" s="653"/>
      <c r="P99" s="666"/>
      <c r="Q99" s="654"/>
    </row>
    <row r="100" spans="1:17" ht="14.4" customHeight="1" x14ac:dyDescent="0.3">
      <c r="A100" s="649" t="s">
        <v>5082</v>
      </c>
      <c r="B100" s="650" t="s">
        <v>5085</v>
      </c>
      <c r="C100" s="650" t="s">
        <v>4855</v>
      </c>
      <c r="D100" s="650" t="s">
        <v>5002</v>
      </c>
      <c r="E100" s="650" t="s">
        <v>5003</v>
      </c>
      <c r="F100" s="653"/>
      <c r="G100" s="653"/>
      <c r="H100" s="653"/>
      <c r="I100" s="653"/>
      <c r="J100" s="653">
        <v>1</v>
      </c>
      <c r="K100" s="653">
        <v>161</v>
      </c>
      <c r="L100" s="653"/>
      <c r="M100" s="653">
        <v>161</v>
      </c>
      <c r="N100" s="653"/>
      <c r="O100" s="653"/>
      <c r="P100" s="666"/>
      <c r="Q100" s="654"/>
    </row>
    <row r="101" spans="1:17" ht="14.4" customHeight="1" x14ac:dyDescent="0.3">
      <c r="A101" s="649" t="s">
        <v>5095</v>
      </c>
      <c r="B101" s="650" t="s">
        <v>4863</v>
      </c>
      <c r="C101" s="650" t="s">
        <v>4855</v>
      </c>
      <c r="D101" s="650" t="s">
        <v>4856</v>
      </c>
      <c r="E101" s="650" t="s">
        <v>4857</v>
      </c>
      <c r="F101" s="653"/>
      <c r="G101" s="653"/>
      <c r="H101" s="653"/>
      <c r="I101" s="653"/>
      <c r="J101" s="653">
        <v>1</v>
      </c>
      <c r="K101" s="653">
        <v>232</v>
      </c>
      <c r="L101" s="653"/>
      <c r="M101" s="653">
        <v>232</v>
      </c>
      <c r="N101" s="653"/>
      <c r="O101" s="653"/>
      <c r="P101" s="666"/>
      <c r="Q101" s="654"/>
    </row>
    <row r="102" spans="1:17" ht="14.4" customHeight="1" x14ac:dyDescent="0.3">
      <c r="A102" s="649" t="s">
        <v>5096</v>
      </c>
      <c r="B102" s="650" t="s">
        <v>4863</v>
      </c>
      <c r="C102" s="650" t="s">
        <v>4855</v>
      </c>
      <c r="D102" s="650" t="s">
        <v>4923</v>
      </c>
      <c r="E102" s="650" t="s">
        <v>4924</v>
      </c>
      <c r="F102" s="653">
        <v>1</v>
      </c>
      <c r="G102" s="653">
        <v>125</v>
      </c>
      <c r="H102" s="653">
        <v>1</v>
      </c>
      <c r="I102" s="653">
        <v>125</v>
      </c>
      <c r="J102" s="653"/>
      <c r="K102" s="653"/>
      <c r="L102" s="653"/>
      <c r="M102" s="653"/>
      <c r="N102" s="653"/>
      <c r="O102" s="653"/>
      <c r="P102" s="666"/>
      <c r="Q102" s="654"/>
    </row>
    <row r="103" spans="1:17" ht="14.4" customHeight="1" x14ac:dyDescent="0.3">
      <c r="A103" s="649" t="s">
        <v>5096</v>
      </c>
      <c r="B103" s="650" t="s">
        <v>4863</v>
      </c>
      <c r="C103" s="650" t="s">
        <v>4855</v>
      </c>
      <c r="D103" s="650" t="s">
        <v>4930</v>
      </c>
      <c r="E103" s="650" t="s">
        <v>4931</v>
      </c>
      <c r="F103" s="653"/>
      <c r="G103" s="653"/>
      <c r="H103" s="653"/>
      <c r="I103" s="653"/>
      <c r="J103" s="653">
        <v>1</v>
      </c>
      <c r="K103" s="653">
        <v>93</v>
      </c>
      <c r="L103" s="653"/>
      <c r="M103" s="653">
        <v>93</v>
      </c>
      <c r="N103" s="653"/>
      <c r="O103" s="653"/>
      <c r="P103" s="666"/>
      <c r="Q103" s="654"/>
    </row>
    <row r="104" spans="1:17" ht="14.4" customHeight="1" x14ac:dyDescent="0.3">
      <c r="A104" s="649" t="s">
        <v>5096</v>
      </c>
      <c r="B104" s="650" t="s">
        <v>4863</v>
      </c>
      <c r="C104" s="650" t="s">
        <v>4855</v>
      </c>
      <c r="D104" s="650" t="s">
        <v>4934</v>
      </c>
      <c r="E104" s="650" t="s">
        <v>4935</v>
      </c>
      <c r="F104" s="653"/>
      <c r="G104" s="653"/>
      <c r="H104" s="653"/>
      <c r="I104" s="653"/>
      <c r="J104" s="653">
        <v>1</v>
      </c>
      <c r="K104" s="653">
        <v>116</v>
      </c>
      <c r="L104" s="653"/>
      <c r="M104" s="653">
        <v>116</v>
      </c>
      <c r="N104" s="653"/>
      <c r="O104" s="653"/>
      <c r="P104" s="666"/>
      <c r="Q104" s="654"/>
    </row>
    <row r="105" spans="1:17" ht="14.4" customHeight="1" x14ac:dyDescent="0.3">
      <c r="A105" s="649" t="s">
        <v>5096</v>
      </c>
      <c r="B105" s="650" t="s">
        <v>4863</v>
      </c>
      <c r="C105" s="650" t="s">
        <v>4855</v>
      </c>
      <c r="D105" s="650" t="s">
        <v>4972</v>
      </c>
      <c r="E105" s="650" t="s">
        <v>4973</v>
      </c>
      <c r="F105" s="653"/>
      <c r="G105" s="653"/>
      <c r="H105" s="653"/>
      <c r="I105" s="653"/>
      <c r="J105" s="653">
        <v>1</v>
      </c>
      <c r="K105" s="653">
        <v>81</v>
      </c>
      <c r="L105" s="653"/>
      <c r="M105" s="653">
        <v>81</v>
      </c>
      <c r="N105" s="653"/>
      <c r="O105" s="653"/>
      <c r="P105" s="666"/>
      <c r="Q105" s="654"/>
    </row>
    <row r="106" spans="1:17" ht="14.4" customHeight="1" x14ac:dyDescent="0.3">
      <c r="A106" s="649" t="s">
        <v>5096</v>
      </c>
      <c r="B106" s="650" t="s">
        <v>4863</v>
      </c>
      <c r="C106" s="650" t="s">
        <v>4855</v>
      </c>
      <c r="D106" s="650" t="s">
        <v>4986</v>
      </c>
      <c r="E106" s="650" t="s">
        <v>4987</v>
      </c>
      <c r="F106" s="653"/>
      <c r="G106" s="653"/>
      <c r="H106" s="653"/>
      <c r="I106" s="653"/>
      <c r="J106" s="653">
        <v>1</v>
      </c>
      <c r="K106" s="653">
        <v>232</v>
      </c>
      <c r="L106" s="653"/>
      <c r="M106" s="653">
        <v>232</v>
      </c>
      <c r="N106" s="653"/>
      <c r="O106" s="653"/>
      <c r="P106" s="666"/>
      <c r="Q106" s="654"/>
    </row>
    <row r="107" spans="1:17" ht="14.4" customHeight="1" x14ac:dyDescent="0.3">
      <c r="A107" s="649" t="s">
        <v>5096</v>
      </c>
      <c r="B107" s="650" t="s">
        <v>4863</v>
      </c>
      <c r="C107" s="650" t="s">
        <v>4855</v>
      </c>
      <c r="D107" s="650" t="s">
        <v>4988</v>
      </c>
      <c r="E107" s="650" t="s">
        <v>4989</v>
      </c>
      <c r="F107" s="653"/>
      <c r="G107" s="653"/>
      <c r="H107" s="653"/>
      <c r="I107" s="653"/>
      <c r="J107" s="653">
        <v>1</v>
      </c>
      <c r="K107" s="653">
        <v>112</v>
      </c>
      <c r="L107" s="653"/>
      <c r="M107" s="653">
        <v>112</v>
      </c>
      <c r="N107" s="653"/>
      <c r="O107" s="653"/>
      <c r="P107" s="666"/>
      <c r="Q107" s="654"/>
    </row>
    <row r="108" spans="1:17" ht="14.4" customHeight="1" x14ac:dyDescent="0.3">
      <c r="A108" s="649" t="s">
        <v>5097</v>
      </c>
      <c r="B108" s="650" t="s">
        <v>4863</v>
      </c>
      <c r="C108" s="650" t="s">
        <v>4855</v>
      </c>
      <c r="D108" s="650" t="s">
        <v>4923</v>
      </c>
      <c r="E108" s="650" t="s">
        <v>4924</v>
      </c>
      <c r="F108" s="653">
        <v>1</v>
      </c>
      <c r="G108" s="653">
        <v>125</v>
      </c>
      <c r="H108" s="653">
        <v>1</v>
      </c>
      <c r="I108" s="653">
        <v>125</v>
      </c>
      <c r="J108" s="653"/>
      <c r="K108" s="653"/>
      <c r="L108" s="653"/>
      <c r="M108" s="653"/>
      <c r="N108" s="653"/>
      <c r="O108" s="653"/>
      <c r="P108" s="666"/>
      <c r="Q108" s="654"/>
    </row>
    <row r="109" spans="1:17" ht="14.4" customHeight="1" x14ac:dyDescent="0.3">
      <c r="A109" s="649" t="s">
        <v>5097</v>
      </c>
      <c r="B109" s="650" t="s">
        <v>4863</v>
      </c>
      <c r="C109" s="650" t="s">
        <v>4855</v>
      </c>
      <c r="D109" s="650" t="s">
        <v>4934</v>
      </c>
      <c r="E109" s="650" t="s">
        <v>4935</v>
      </c>
      <c r="F109" s="653"/>
      <c r="G109" s="653"/>
      <c r="H109" s="653"/>
      <c r="I109" s="653"/>
      <c r="J109" s="653"/>
      <c r="K109" s="653"/>
      <c r="L109" s="653"/>
      <c r="M109" s="653"/>
      <c r="N109" s="653">
        <v>1</v>
      </c>
      <c r="O109" s="653">
        <v>116</v>
      </c>
      <c r="P109" s="666"/>
      <c r="Q109" s="654">
        <v>116</v>
      </c>
    </row>
    <row r="110" spans="1:17" ht="14.4" customHeight="1" x14ac:dyDescent="0.3">
      <c r="A110" s="649" t="s">
        <v>5097</v>
      </c>
      <c r="B110" s="650" t="s">
        <v>4863</v>
      </c>
      <c r="C110" s="650" t="s">
        <v>4855</v>
      </c>
      <c r="D110" s="650" t="s">
        <v>4986</v>
      </c>
      <c r="E110" s="650" t="s">
        <v>4987</v>
      </c>
      <c r="F110" s="653"/>
      <c r="G110" s="653"/>
      <c r="H110" s="653"/>
      <c r="I110" s="653"/>
      <c r="J110" s="653"/>
      <c r="K110" s="653"/>
      <c r="L110" s="653"/>
      <c r="M110" s="653"/>
      <c r="N110" s="653">
        <v>1</v>
      </c>
      <c r="O110" s="653">
        <v>234</v>
      </c>
      <c r="P110" s="666"/>
      <c r="Q110" s="654">
        <v>234</v>
      </c>
    </row>
    <row r="111" spans="1:17" ht="14.4" customHeight="1" x14ac:dyDescent="0.3">
      <c r="A111" s="649" t="s">
        <v>5098</v>
      </c>
      <c r="B111" s="650" t="s">
        <v>4863</v>
      </c>
      <c r="C111" s="650" t="s">
        <v>4855</v>
      </c>
      <c r="D111" s="650" t="s">
        <v>4923</v>
      </c>
      <c r="E111" s="650" t="s">
        <v>4924</v>
      </c>
      <c r="F111" s="653">
        <v>1</v>
      </c>
      <c r="G111" s="653">
        <v>125</v>
      </c>
      <c r="H111" s="653">
        <v>1</v>
      </c>
      <c r="I111" s="653">
        <v>125</v>
      </c>
      <c r="J111" s="653"/>
      <c r="K111" s="653"/>
      <c r="L111" s="653"/>
      <c r="M111" s="653"/>
      <c r="N111" s="653"/>
      <c r="O111" s="653"/>
      <c r="P111" s="666"/>
      <c r="Q111" s="654"/>
    </row>
    <row r="112" spans="1:17" ht="14.4" customHeight="1" x14ac:dyDescent="0.3">
      <c r="A112" s="649" t="s">
        <v>5098</v>
      </c>
      <c r="B112" s="650" t="s">
        <v>4863</v>
      </c>
      <c r="C112" s="650" t="s">
        <v>4855</v>
      </c>
      <c r="D112" s="650" t="s">
        <v>4934</v>
      </c>
      <c r="E112" s="650" t="s">
        <v>4935</v>
      </c>
      <c r="F112" s="653"/>
      <c r="G112" s="653"/>
      <c r="H112" s="653"/>
      <c r="I112" s="653"/>
      <c r="J112" s="653"/>
      <c r="K112" s="653"/>
      <c r="L112" s="653"/>
      <c r="M112" s="653"/>
      <c r="N112" s="653">
        <v>1</v>
      </c>
      <c r="O112" s="653">
        <v>116</v>
      </c>
      <c r="P112" s="666"/>
      <c r="Q112" s="654">
        <v>116</v>
      </c>
    </row>
    <row r="113" spans="1:17" ht="14.4" customHeight="1" x14ac:dyDescent="0.3">
      <c r="A113" s="649" t="s">
        <v>5098</v>
      </c>
      <c r="B113" s="650" t="s">
        <v>4863</v>
      </c>
      <c r="C113" s="650" t="s">
        <v>4855</v>
      </c>
      <c r="D113" s="650" t="s">
        <v>4966</v>
      </c>
      <c r="E113" s="650" t="s">
        <v>4967</v>
      </c>
      <c r="F113" s="653">
        <v>1</v>
      </c>
      <c r="G113" s="653">
        <v>0</v>
      </c>
      <c r="H113" s="653"/>
      <c r="I113" s="653">
        <v>0</v>
      </c>
      <c r="J113" s="653"/>
      <c r="K113" s="653"/>
      <c r="L113" s="653"/>
      <c r="M113" s="653"/>
      <c r="N113" s="653"/>
      <c r="O113" s="653"/>
      <c r="P113" s="666"/>
      <c r="Q113" s="654"/>
    </row>
    <row r="114" spans="1:17" ht="14.4" customHeight="1" x14ac:dyDescent="0.3">
      <c r="A114" s="649" t="s">
        <v>5099</v>
      </c>
      <c r="B114" s="650" t="s">
        <v>4863</v>
      </c>
      <c r="C114" s="650" t="s">
        <v>4855</v>
      </c>
      <c r="D114" s="650" t="s">
        <v>4934</v>
      </c>
      <c r="E114" s="650" t="s">
        <v>4935</v>
      </c>
      <c r="F114" s="653"/>
      <c r="G114" s="653"/>
      <c r="H114" s="653"/>
      <c r="I114" s="653"/>
      <c r="J114" s="653"/>
      <c r="K114" s="653"/>
      <c r="L114" s="653"/>
      <c r="M114" s="653"/>
      <c r="N114" s="653">
        <v>1</v>
      </c>
      <c r="O114" s="653">
        <v>116</v>
      </c>
      <c r="P114" s="666"/>
      <c r="Q114" s="654">
        <v>116</v>
      </c>
    </row>
    <row r="115" spans="1:17" ht="14.4" customHeight="1" x14ac:dyDescent="0.3">
      <c r="A115" s="649" t="s">
        <v>5100</v>
      </c>
      <c r="B115" s="650" t="s">
        <v>4863</v>
      </c>
      <c r="C115" s="650" t="s">
        <v>4855</v>
      </c>
      <c r="D115" s="650" t="s">
        <v>4856</v>
      </c>
      <c r="E115" s="650" t="s">
        <v>4857</v>
      </c>
      <c r="F115" s="653">
        <v>3</v>
      </c>
      <c r="G115" s="653">
        <v>747</v>
      </c>
      <c r="H115" s="653">
        <v>1</v>
      </c>
      <c r="I115" s="653">
        <v>249</v>
      </c>
      <c r="J115" s="653"/>
      <c r="K115" s="653"/>
      <c r="L115" s="653"/>
      <c r="M115" s="653"/>
      <c r="N115" s="653"/>
      <c r="O115" s="653"/>
      <c r="P115" s="666"/>
      <c r="Q115" s="654"/>
    </row>
    <row r="116" spans="1:17" ht="14.4" customHeight="1" x14ac:dyDescent="0.3">
      <c r="A116" s="649" t="s">
        <v>5100</v>
      </c>
      <c r="B116" s="650" t="s">
        <v>4863</v>
      </c>
      <c r="C116" s="650" t="s">
        <v>4855</v>
      </c>
      <c r="D116" s="650" t="s">
        <v>4923</v>
      </c>
      <c r="E116" s="650" t="s">
        <v>4924</v>
      </c>
      <c r="F116" s="653">
        <v>2</v>
      </c>
      <c r="G116" s="653">
        <v>250</v>
      </c>
      <c r="H116" s="653">
        <v>1</v>
      </c>
      <c r="I116" s="653">
        <v>125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5100</v>
      </c>
      <c r="B117" s="650" t="s">
        <v>4863</v>
      </c>
      <c r="C117" s="650" t="s">
        <v>4855</v>
      </c>
      <c r="D117" s="650" t="s">
        <v>4934</v>
      </c>
      <c r="E117" s="650" t="s">
        <v>4935</v>
      </c>
      <c r="F117" s="653"/>
      <c r="G117" s="653"/>
      <c r="H117" s="653"/>
      <c r="I117" s="653"/>
      <c r="J117" s="653">
        <v>1</v>
      </c>
      <c r="K117" s="653">
        <v>116</v>
      </c>
      <c r="L117" s="653"/>
      <c r="M117" s="653">
        <v>116</v>
      </c>
      <c r="N117" s="653">
        <v>6</v>
      </c>
      <c r="O117" s="653">
        <v>706</v>
      </c>
      <c r="P117" s="666"/>
      <c r="Q117" s="654">
        <v>117.66666666666667</v>
      </c>
    </row>
    <row r="118" spans="1:17" ht="14.4" customHeight="1" x14ac:dyDescent="0.3">
      <c r="A118" s="649" t="s">
        <v>5100</v>
      </c>
      <c r="B118" s="650" t="s">
        <v>4863</v>
      </c>
      <c r="C118" s="650" t="s">
        <v>4855</v>
      </c>
      <c r="D118" s="650" t="s">
        <v>4966</v>
      </c>
      <c r="E118" s="650" t="s">
        <v>4967</v>
      </c>
      <c r="F118" s="653">
        <v>1</v>
      </c>
      <c r="G118" s="653">
        <v>0</v>
      </c>
      <c r="H118" s="653"/>
      <c r="I118" s="653">
        <v>0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5100</v>
      </c>
      <c r="B119" s="650" t="s">
        <v>4863</v>
      </c>
      <c r="C119" s="650" t="s">
        <v>4855</v>
      </c>
      <c r="D119" s="650" t="s">
        <v>4968</v>
      </c>
      <c r="E119" s="650" t="s">
        <v>4969</v>
      </c>
      <c r="F119" s="653"/>
      <c r="G119" s="653"/>
      <c r="H119" s="653"/>
      <c r="I119" s="653"/>
      <c r="J119" s="653">
        <v>0</v>
      </c>
      <c r="K119" s="653">
        <v>0</v>
      </c>
      <c r="L119" s="653"/>
      <c r="M119" s="653"/>
      <c r="N119" s="653"/>
      <c r="O119" s="653"/>
      <c r="P119" s="666"/>
      <c r="Q119" s="654"/>
    </row>
    <row r="120" spans="1:17" ht="14.4" customHeight="1" x14ac:dyDescent="0.3">
      <c r="A120" s="649" t="s">
        <v>5100</v>
      </c>
      <c r="B120" s="650" t="s">
        <v>4863</v>
      </c>
      <c r="C120" s="650" t="s">
        <v>4855</v>
      </c>
      <c r="D120" s="650" t="s">
        <v>5008</v>
      </c>
      <c r="E120" s="650" t="s">
        <v>5009</v>
      </c>
      <c r="F120" s="653"/>
      <c r="G120" s="653"/>
      <c r="H120" s="653"/>
      <c r="I120" s="653"/>
      <c r="J120" s="653"/>
      <c r="K120" s="653"/>
      <c r="L120" s="653"/>
      <c r="M120" s="653"/>
      <c r="N120" s="653">
        <v>1</v>
      </c>
      <c r="O120" s="653">
        <v>111</v>
      </c>
      <c r="P120" s="666"/>
      <c r="Q120" s="654">
        <v>111</v>
      </c>
    </row>
    <row r="121" spans="1:17" ht="14.4" customHeight="1" x14ac:dyDescent="0.3">
      <c r="A121" s="649" t="s">
        <v>5101</v>
      </c>
      <c r="B121" s="650" t="s">
        <v>4863</v>
      </c>
      <c r="C121" s="650" t="s">
        <v>4855</v>
      </c>
      <c r="D121" s="650" t="s">
        <v>4915</v>
      </c>
      <c r="E121" s="650" t="s">
        <v>4916</v>
      </c>
      <c r="F121" s="653"/>
      <c r="G121" s="653"/>
      <c r="H121" s="653"/>
      <c r="I121" s="653"/>
      <c r="J121" s="653"/>
      <c r="K121" s="653"/>
      <c r="L121" s="653"/>
      <c r="M121" s="653"/>
      <c r="N121" s="653">
        <v>1</v>
      </c>
      <c r="O121" s="653">
        <v>34</v>
      </c>
      <c r="P121" s="666"/>
      <c r="Q121" s="654">
        <v>34</v>
      </c>
    </row>
    <row r="122" spans="1:17" ht="14.4" customHeight="1" x14ac:dyDescent="0.3">
      <c r="A122" s="649" t="s">
        <v>5101</v>
      </c>
      <c r="B122" s="650" t="s">
        <v>4863</v>
      </c>
      <c r="C122" s="650" t="s">
        <v>4855</v>
      </c>
      <c r="D122" s="650" t="s">
        <v>4856</v>
      </c>
      <c r="E122" s="650" t="s">
        <v>4857</v>
      </c>
      <c r="F122" s="653"/>
      <c r="G122" s="653"/>
      <c r="H122" s="653"/>
      <c r="I122" s="653"/>
      <c r="J122" s="653">
        <v>0</v>
      </c>
      <c r="K122" s="653">
        <v>0</v>
      </c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5101</v>
      </c>
      <c r="B123" s="650" t="s">
        <v>4863</v>
      </c>
      <c r="C123" s="650" t="s">
        <v>4855</v>
      </c>
      <c r="D123" s="650" t="s">
        <v>4923</v>
      </c>
      <c r="E123" s="650" t="s">
        <v>4924</v>
      </c>
      <c r="F123" s="653">
        <v>12</v>
      </c>
      <c r="G123" s="653">
        <v>1500</v>
      </c>
      <c r="H123" s="653">
        <v>1</v>
      </c>
      <c r="I123" s="653">
        <v>125</v>
      </c>
      <c r="J123" s="653">
        <v>1</v>
      </c>
      <c r="K123" s="653">
        <v>116</v>
      </c>
      <c r="L123" s="653">
        <v>7.7333333333333337E-2</v>
      </c>
      <c r="M123" s="653">
        <v>116</v>
      </c>
      <c r="N123" s="653"/>
      <c r="O123" s="653"/>
      <c r="P123" s="666"/>
      <c r="Q123" s="654"/>
    </row>
    <row r="124" spans="1:17" ht="14.4" customHeight="1" x14ac:dyDescent="0.3">
      <c r="A124" s="649" t="s">
        <v>5101</v>
      </c>
      <c r="B124" s="650" t="s">
        <v>4863</v>
      </c>
      <c r="C124" s="650" t="s">
        <v>4855</v>
      </c>
      <c r="D124" s="650" t="s">
        <v>4934</v>
      </c>
      <c r="E124" s="650" t="s">
        <v>4935</v>
      </c>
      <c r="F124" s="653"/>
      <c r="G124" s="653"/>
      <c r="H124" s="653"/>
      <c r="I124" s="653"/>
      <c r="J124" s="653">
        <v>8</v>
      </c>
      <c r="K124" s="653">
        <v>928</v>
      </c>
      <c r="L124" s="653"/>
      <c r="M124" s="653">
        <v>116</v>
      </c>
      <c r="N124" s="653">
        <v>7</v>
      </c>
      <c r="O124" s="653">
        <v>818</v>
      </c>
      <c r="P124" s="666"/>
      <c r="Q124" s="654">
        <v>116.85714285714286</v>
      </c>
    </row>
    <row r="125" spans="1:17" ht="14.4" customHeight="1" x14ac:dyDescent="0.3">
      <c r="A125" s="649" t="s">
        <v>5101</v>
      </c>
      <c r="B125" s="650" t="s">
        <v>4863</v>
      </c>
      <c r="C125" s="650" t="s">
        <v>4855</v>
      </c>
      <c r="D125" s="650" t="s">
        <v>4968</v>
      </c>
      <c r="E125" s="650" t="s">
        <v>4969</v>
      </c>
      <c r="F125" s="653"/>
      <c r="G125" s="653"/>
      <c r="H125" s="653"/>
      <c r="I125" s="653"/>
      <c r="J125" s="653">
        <v>0</v>
      </c>
      <c r="K125" s="653">
        <v>0</v>
      </c>
      <c r="L125" s="653"/>
      <c r="M125" s="653"/>
      <c r="N125" s="653"/>
      <c r="O125" s="653"/>
      <c r="P125" s="666"/>
      <c r="Q125" s="654"/>
    </row>
    <row r="126" spans="1:17" ht="14.4" customHeight="1" x14ac:dyDescent="0.3">
      <c r="A126" s="649" t="s">
        <v>5101</v>
      </c>
      <c r="B126" s="650" t="s">
        <v>4863</v>
      </c>
      <c r="C126" s="650" t="s">
        <v>4855</v>
      </c>
      <c r="D126" s="650" t="s">
        <v>4972</v>
      </c>
      <c r="E126" s="650" t="s">
        <v>4973</v>
      </c>
      <c r="F126" s="653"/>
      <c r="G126" s="653"/>
      <c r="H126" s="653"/>
      <c r="I126" s="653"/>
      <c r="J126" s="653">
        <v>1</v>
      </c>
      <c r="K126" s="653">
        <v>81</v>
      </c>
      <c r="L126" s="653"/>
      <c r="M126" s="653">
        <v>81</v>
      </c>
      <c r="N126" s="653"/>
      <c r="O126" s="653"/>
      <c r="P126" s="666"/>
      <c r="Q126" s="654"/>
    </row>
    <row r="127" spans="1:17" ht="14.4" customHeight="1" x14ac:dyDescent="0.3">
      <c r="A127" s="649" t="s">
        <v>5101</v>
      </c>
      <c r="B127" s="650" t="s">
        <v>4863</v>
      </c>
      <c r="C127" s="650" t="s">
        <v>4855</v>
      </c>
      <c r="D127" s="650" t="s">
        <v>4858</v>
      </c>
      <c r="E127" s="650" t="s">
        <v>4859</v>
      </c>
      <c r="F127" s="653"/>
      <c r="G127" s="653"/>
      <c r="H127" s="653"/>
      <c r="I127" s="653"/>
      <c r="J127" s="653"/>
      <c r="K127" s="653"/>
      <c r="L127" s="653"/>
      <c r="M127" s="653"/>
      <c r="N127" s="653">
        <v>1</v>
      </c>
      <c r="O127" s="653">
        <v>383</v>
      </c>
      <c r="P127" s="666"/>
      <c r="Q127" s="654">
        <v>383</v>
      </c>
    </row>
    <row r="128" spans="1:17" ht="14.4" customHeight="1" x14ac:dyDescent="0.3">
      <c r="A128" s="649" t="s">
        <v>5101</v>
      </c>
      <c r="B128" s="650" t="s">
        <v>4863</v>
      </c>
      <c r="C128" s="650" t="s">
        <v>4855</v>
      </c>
      <c r="D128" s="650" t="s">
        <v>4986</v>
      </c>
      <c r="E128" s="650" t="s">
        <v>4987</v>
      </c>
      <c r="F128" s="653"/>
      <c r="G128" s="653"/>
      <c r="H128" s="653"/>
      <c r="I128" s="653"/>
      <c r="J128" s="653">
        <v>1</v>
      </c>
      <c r="K128" s="653">
        <v>232</v>
      </c>
      <c r="L128" s="653"/>
      <c r="M128" s="653">
        <v>232</v>
      </c>
      <c r="N128" s="653">
        <v>1</v>
      </c>
      <c r="O128" s="653">
        <v>232</v>
      </c>
      <c r="P128" s="666"/>
      <c r="Q128" s="654">
        <v>232</v>
      </c>
    </row>
    <row r="129" spans="1:17" ht="14.4" customHeight="1" x14ac:dyDescent="0.3">
      <c r="A129" s="649" t="s">
        <v>5101</v>
      </c>
      <c r="B129" s="650" t="s">
        <v>4863</v>
      </c>
      <c r="C129" s="650" t="s">
        <v>4855</v>
      </c>
      <c r="D129" s="650" t="s">
        <v>5008</v>
      </c>
      <c r="E129" s="650" t="s">
        <v>5009</v>
      </c>
      <c r="F129" s="653"/>
      <c r="G129" s="653"/>
      <c r="H129" s="653"/>
      <c r="I129" s="653"/>
      <c r="J129" s="653">
        <v>1</v>
      </c>
      <c r="K129" s="653">
        <v>109</v>
      </c>
      <c r="L129" s="653"/>
      <c r="M129" s="653">
        <v>109</v>
      </c>
      <c r="N129" s="653"/>
      <c r="O129" s="653"/>
      <c r="P129" s="666"/>
      <c r="Q129" s="654"/>
    </row>
    <row r="130" spans="1:17" ht="14.4" customHeight="1" x14ac:dyDescent="0.3">
      <c r="A130" s="649" t="s">
        <v>5101</v>
      </c>
      <c r="B130" s="650" t="s">
        <v>4863</v>
      </c>
      <c r="C130" s="650" t="s">
        <v>4855</v>
      </c>
      <c r="D130" s="650" t="s">
        <v>5020</v>
      </c>
      <c r="E130" s="650" t="s">
        <v>5021</v>
      </c>
      <c r="F130" s="653"/>
      <c r="G130" s="653"/>
      <c r="H130" s="653"/>
      <c r="I130" s="653"/>
      <c r="J130" s="653">
        <v>1</v>
      </c>
      <c r="K130" s="653">
        <v>221</v>
      </c>
      <c r="L130" s="653"/>
      <c r="M130" s="653">
        <v>221</v>
      </c>
      <c r="N130" s="653">
        <v>1</v>
      </c>
      <c r="O130" s="653">
        <v>223</v>
      </c>
      <c r="P130" s="666"/>
      <c r="Q130" s="654">
        <v>223</v>
      </c>
    </row>
    <row r="131" spans="1:17" ht="14.4" customHeight="1" x14ac:dyDescent="0.3">
      <c r="A131" s="649" t="s">
        <v>5102</v>
      </c>
      <c r="B131" s="650" t="s">
        <v>4863</v>
      </c>
      <c r="C131" s="650" t="s">
        <v>4855</v>
      </c>
      <c r="D131" s="650" t="s">
        <v>4934</v>
      </c>
      <c r="E131" s="650" t="s">
        <v>4935</v>
      </c>
      <c r="F131" s="653"/>
      <c r="G131" s="653"/>
      <c r="H131" s="653"/>
      <c r="I131" s="653"/>
      <c r="J131" s="653">
        <v>1</v>
      </c>
      <c r="K131" s="653">
        <v>116</v>
      </c>
      <c r="L131" s="653"/>
      <c r="M131" s="653">
        <v>116</v>
      </c>
      <c r="N131" s="653"/>
      <c r="O131" s="653"/>
      <c r="P131" s="666"/>
      <c r="Q131" s="654"/>
    </row>
    <row r="132" spans="1:17" ht="14.4" customHeight="1" x14ac:dyDescent="0.3">
      <c r="A132" s="649" t="s">
        <v>5102</v>
      </c>
      <c r="B132" s="650" t="s">
        <v>4863</v>
      </c>
      <c r="C132" s="650" t="s">
        <v>4855</v>
      </c>
      <c r="D132" s="650" t="s">
        <v>4998</v>
      </c>
      <c r="E132" s="650" t="s">
        <v>4999</v>
      </c>
      <c r="F132" s="653"/>
      <c r="G132" s="653"/>
      <c r="H132" s="653"/>
      <c r="I132" s="653"/>
      <c r="J132" s="653">
        <v>1</v>
      </c>
      <c r="K132" s="653">
        <v>177</v>
      </c>
      <c r="L132" s="653"/>
      <c r="M132" s="653">
        <v>177</v>
      </c>
      <c r="N132" s="653"/>
      <c r="O132" s="653"/>
      <c r="P132" s="666"/>
      <c r="Q132" s="654"/>
    </row>
    <row r="133" spans="1:17" ht="14.4" customHeight="1" x14ac:dyDescent="0.3">
      <c r="A133" s="649" t="s">
        <v>5103</v>
      </c>
      <c r="B133" s="650" t="s">
        <v>4863</v>
      </c>
      <c r="C133" s="650" t="s">
        <v>4855</v>
      </c>
      <c r="D133" s="650" t="s">
        <v>4923</v>
      </c>
      <c r="E133" s="650" t="s">
        <v>4924</v>
      </c>
      <c r="F133" s="653"/>
      <c r="G133" s="653"/>
      <c r="H133" s="653"/>
      <c r="I133" s="653"/>
      <c r="J133" s="653">
        <v>1</v>
      </c>
      <c r="K133" s="653">
        <v>116</v>
      </c>
      <c r="L133" s="653"/>
      <c r="M133" s="653">
        <v>116</v>
      </c>
      <c r="N133" s="653"/>
      <c r="O133" s="653"/>
      <c r="P133" s="666"/>
      <c r="Q133" s="654"/>
    </row>
    <row r="134" spans="1:17" ht="14.4" customHeight="1" x14ac:dyDescent="0.3">
      <c r="A134" s="649" t="s">
        <v>5103</v>
      </c>
      <c r="B134" s="650" t="s">
        <v>4863</v>
      </c>
      <c r="C134" s="650" t="s">
        <v>4855</v>
      </c>
      <c r="D134" s="650" t="s">
        <v>4934</v>
      </c>
      <c r="E134" s="650" t="s">
        <v>4935</v>
      </c>
      <c r="F134" s="653"/>
      <c r="G134" s="653"/>
      <c r="H134" s="653"/>
      <c r="I134" s="653"/>
      <c r="J134" s="653">
        <v>2</v>
      </c>
      <c r="K134" s="653">
        <v>232</v>
      </c>
      <c r="L134" s="653"/>
      <c r="M134" s="653">
        <v>116</v>
      </c>
      <c r="N134" s="653"/>
      <c r="O134" s="653"/>
      <c r="P134" s="666"/>
      <c r="Q134" s="654"/>
    </row>
    <row r="135" spans="1:17" ht="14.4" customHeight="1" x14ac:dyDescent="0.3">
      <c r="A135" s="649" t="s">
        <v>5103</v>
      </c>
      <c r="B135" s="650" t="s">
        <v>4863</v>
      </c>
      <c r="C135" s="650" t="s">
        <v>4855</v>
      </c>
      <c r="D135" s="650" t="s">
        <v>4968</v>
      </c>
      <c r="E135" s="650" t="s">
        <v>4969</v>
      </c>
      <c r="F135" s="653"/>
      <c r="G135" s="653"/>
      <c r="H135" s="653"/>
      <c r="I135" s="653"/>
      <c r="J135" s="653">
        <v>0</v>
      </c>
      <c r="K135" s="653">
        <v>0</v>
      </c>
      <c r="L135" s="653"/>
      <c r="M135" s="653"/>
      <c r="N135" s="653"/>
      <c r="O135" s="653"/>
      <c r="P135" s="666"/>
      <c r="Q135" s="654"/>
    </row>
    <row r="136" spans="1:17" ht="14.4" customHeight="1" x14ac:dyDescent="0.3">
      <c r="A136" s="649" t="s">
        <v>5103</v>
      </c>
      <c r="B136" s="650" t="s">
        <v>4863</v>
      </c>
      <c r="C136" s="650" t="s">
        <v>4855</v>
      </c>
      <c r="D136" s="650" t="s">
        <v>4986</v>
      </c>
      <c r="E136" s="650" t="s">
        <v>4987</v>
      </c>
      <c r="F136" s="653"/>
      <c r="G136" s="653"/>
      <c r="H136" s="653"/>
      <c r="I136" s="653"/>
      <c r="J136" s="653">
        <v>1</v>
      </c>
      <c r="K136" s="653">
        <v>232</v>
      </c>
      <c r="L136" s="653"/>
      <c r="M136" s="653">
        <v>232</v>
      </c>
      <c r="N136" s="653"/>
      <c r="O136" s="653"/>
      <c r="P136" s="666"/>
      <c r="Q136" s="654"/>
    </row>
    <row r="137" spans="1:17" ht="14.4" customHeight="1" x14ac:dyDescent="0.3">
      <c r="A137" s="649" t="s">
        <v>5104</v>
      </c>
      <c r="B137" s="650" t="s">
        <v>4863</v>
      </c>
      <c r="C137" s="650" t="s">
        <v>4890</v>
      </c>
      <c r="D137" s="650" t="s">
        <v>4893</v>
      </c>
      <c r="E137" s="650" t="s">
        <v>4850</v>
      </c>
      <c r="F137" s="653">
        <v>2</v>
      </c>
      <c r="G137" s="653">
        <v>150</v>
      </c>
      <c r="H137" s="653">
        <v>1</v>
      </c>
      <c r="I137" s="653">
        <v>75</v>
      </c>
      <c r="J137" s="653"/>
      <c r="K137" s="653"/>
      <c r="L137" s="653"/>
      <c r="M137" s="653"/>
      <c r="N137" s="653"/>
      <c r="O137" s="653"/>
      <c r="P137" s="666"/>
      <c r="Q137" s="654"/>
    </row>
    <row r="138" spans="1:17" ht="14.4" customHeight="1" x14ac:dyDescent="0.3">
      <c r="A138" s="649" t="s">
        <v>5104</v>
      </c>
      <c r="B138" s="650" t="s">
        <v>4863</v>
      </c>
      <c r="C138" s="650" t="s">
        <v>4855</v>
      </c>
      <c r="D138" s="650" t="s">
        <v>4915</v>
      </c>
      <c r="E138" s="650" t="s">
        <v>4916</v>
      </c>
      <c r="F138" s="653">
        <v>1</v>
      </c>
      <c r="G138" s="653">
        <v>34</v>
      </c>
      <c r="H138" s="653">
        <v>1</v>
      </c>
      <c r="I138" s="653">
        <v>34</v>
      </c>
      <c r="J138" s="653"/>
      <c r="K138" s="653"/>
      <c r="L138" s="653"/>
      <c r="M138" s="653"/>
      <c r="N138" s="653"/>
      <c r="O138" s="653"/>
      <c r="P138" s="666"/>
      <c r="Q138" s="654"/>
    </row>
    <row r="139" spans="1:17" ht="14.4" customHeight="1" x14ac:dyDescent="0.3">
      <c r="A139" s="649" t="s">
        <v>5104</v>
      </c>
      <c r="B139" s="650" t="s">
        <v>4863</v>
      </c>
      <c r="C139" s="650" t="s">
        <v>4855</v>
      </c>
      <c r="D139" s="650" t="s">
        <v>4923</v>
      </c>
      <c r="E139" s="650" t="s">
        <v>4924</v>
      </c>
      <c r="F139" s="653">
        <v>2</v>
      </c>
      <c r="G139" s="653">
        <v>250</v>
      </c>
      <c r="H139" s="653">
        <v>1</v>
      </c>
      <c r="I139" s="653">
        <v>125</v>
      </c>
      <c r="J139" s="653"/>
      <c r="K139" s="653"/>
      <c r="L139" s="653"/>
      <c r="M139" s="653"/>
      <c r="N139" s="653"/>
      <c r="O139" s="653"/>
      <c r="P139" s="666"/>
      <c r="Q139" s="654"/>
    </row>
    <row r="140" spans="1:17" ht="14.4" customHeight="1" x14ac:dyDescent="0.3">
      <c r="A140" s="649" t="s">
        <v>5104</v>
      </c>
      <c r="B140" s="650" t="s">
        <v>4863</v>
      </c>
      <c r="C140" s="650" t="s">
        <v>4855</v>
      </c>
      <c r="D140" s="650" t="s">
        <v>4926</v>
      </c>
      <c r="E140" s="650" t="s">
        <v>4927</v>
      </c>
      <c r="F140" s="653">
        <v>2</v>
      </c>
      <c r="G140" s="653">
        <v>246</v>
      </c>
      <c r="H140" s="653">
        <v>1</v>
      </c>
      <c r="I140" s="653">
        <v>123</v>
      </c>
      <c r="J140" s="653"/>
      <c r="K140" s="653"/>
      <c r="L140" s="653"/>
      <c r="M140" s="653"/>
      <c r="N140" s="653"/>
      <c r="O140" s="653"/>
      <c r="P140" s="666"/>
      <c r="Q140" s="654"/>
    </row>
    <row r="141" spans="1:17" ht="14.4" customHeight="1" x14ac:dyDescent="0.3">
      <c r="A141" s="649" t="s">
        <v>5104</v>
      </c>
      <c r="B141" s="650" t="s">
        <v>4863</v>
      </c>
      <c r="C141" s="650" t="s">
        <v>4855</v>
      </c>
      <c r="D141" s="650" t="s">
        <v>4934</v>
      </c>
      <c r="E141" s="650" t="s">
        <v>4935</v>
      </c>
      <c r="F141" s="653"/>
      <c r="G141" s="653"/>
      <c r="H141" s="653"/>
      <c r="I141" s="653"/>
      <c r="J141" s="653"/>
      <c r="K141" s="653"/>
      <c r="L141" s="653"/>
      <c r="M141" s="653"/>
      <c r="N141" s="653">
        <v>1</v>
      </c>
      <c r="O141" s="653">
        <v>116</v>
      </c>
      <c r="P141" s="666"/>
      <c r="Q141" s="654">
        <v>116</v>
      </c>
    </row>
    <row r="142" spans="1:17" ht="14.4" customHeight="1" x14ac:dyDescent="0.3">
      <c r="A142" s="649" t="s">
        <v>5104</v>
      </c>
      <c r="B142" s="650" t="s">
        <v>4863</v>
      </c>
      <c r="C142" s="650" t="s">
        <v>4855</v>
      </c>
      <c r="D142" s="650" t="s">
        <v>4966</v>
      </c>
      <c r="E142" s="650" t="s">
        <v>4967</v>
      </c>
      <c r="F142" s="653">
        <v>1</v>
      </c>
      <c r="G142" s="653">
        <v>0</v>
      </c>
      <c r="H142" s="653"/>
      <c r="I142" s="653">
        <v>0</v>
      </c>
      <c r="J142" s="653"/>
      <c r="K142" s="653"/>
      <c r="L142" s="653"/>
      <c r="M142" s="653"/>
      <c r="N142" s="653"/>
      <c r="O142" s="653"/>
      <c r="P142" s="666"/>
      <c r="Q142" s="654"/>
    </row>
    <row r="143" spans="1:17" ht="14.4" customHeight="1" x14ac:dyDescent="0.3">
      <c r="A143" s="649" t="s">
        <v>5104</v>
      </c>
      <c r="B143" s="650" t="s">
        <v>4863</v>
      </c>
      <c r="C143" s="650" t="s">
        <v>4855</v>
      </c>
      <c r="D143" s="650" t="s">
        <v>4972</v>
      </c>
      <c r="E143" s="650" t="s">
        <v>4973</v>
      </c>
      <c r="F143" s="653">
        <v>2</v>
      </c>
      <c r="G143" s="653">
        <v>150</v>
      </c>
      <c r="H143" s="653">
        <v>1</v>
      </c>
      <c r="I143" s="653">
        <v>75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5104</v>
      </c>
      <c r="B144" s="650" t="s">
        <v>4863</v>
      </c>
      <c r="C144" s="650" t="s">
        <v>4855</v>
      </c>
      <c r="D144" s="650" t="s">
        <v>4986</v>
      </c>
      <c r="E144" s="650" t="s">
        <v>4987</v>
      </c>
      <c r="F144" s="653"/>
      <c r="G144" s="653"/>
      <c r="H144" s="653"/>
      <c r="I144" s="653"/>
      <c r="J144" s="653"/>
      <c r="K144" s="653"/>
      <c r="L144" s="653"/>
      <c r="M144" s="653"/>
      <c r="N144" s="653">
        <v>1</v>
      </c>
      <c r="O144" s="653">
        <v>232</v>
      </c>
      <c r="P144" s="666"/>
      <c r="Q144" s="654">
        <v>232</v>
      </c>
    </row>
    <row r="145" spans="1:17" ht="14.4" customHeight="1" x14ac:dyDescent="0.3">
      <c r="A145" s="649" t="s">
        <v>5104</v>
      </c>
      <c r="B145" s="650" t="s">
        <v>4863</v>
      </c>
      <c r="C145" s="650" t="s">
        <v>4855</v>
      </c>
      <c r="D145" s="650" t="s">
        <v>4988</v>
      </c>
      <c r="E145" s="650" t="s">
        <v>4989</v>
      </c>
      <c r="F145" s="653">
        <v>1</v>
      </c>
      <c r="G145" s="653">
        <v>111</v>
      </c>
      <c r="H145" s="653">
        <v>1</v>
      </c>
      <c r="I145" s="653">
        <v>111</v>
      </c>
      <c r="J145" s="653"/>
      <c r="K145" s="653"/>
      <c r="L145" s="653"/>
      <c r="M145" s="653"/>
      <c r="N145" s="653"/>
      <c r="O145" s="653"/>
      <c r="P145" s="666"/>
      <c r="Q145" s="654"/>
    </row>
    <row r="146" spans="1:17" ht="14.4" customHeight="1" x14ac:dyDescent="0.3">
      <c r="A146" s="649" t="s">
        <v>5104</v>
      </c>
      <c r="B146" s="650" t="s">
        <v>4863</v>
      </c>
      <c r="C146" s="650" t="s">
        <v>4855</v>
      </c>
      <c r="D146" s="650" t="s">
        <v>5032</v>
      </c>
      <c r="E146" s="650" t="s">
        <v>5033</v>
      </c>
      <c r="F146" s="653">
        <v>1</v>
      </c>
      <c r="G146" s="653">
        <v>111</v>
      </c>
      <c r="H146" s="653">
        <v>1</v>
      </c>
      <c r="I146" s="653">
        <v>111</v>
      </c>
      <c r="J146" s="653"/>
      <c r="K146" s="653"/>
      <c r="L146" s="653"/>
      <c r="M146" s="653"/>
      <c r="N146" s="653"/>
      <c r="O146" s="653"/>
      <c r="P146" s="666"/>
      <c r="Q146" s="654"/>
    </row>
    <row r="147" spans="1:17" ht="14.4" customHeight="1" x14ac:dyDescent="0.3">
      <c r="A147" s="649" t="s">
        <v>5105</v>
      </c>
      <c r="B147" s="650" t="s">
        <v>4863</v>
      </c>
      <c r="C147" s="650" t="s">
        <v>4890</v>
      </c>
      <c r="D147" s="650" t="s">
        <v>4901</v>
      </c>
      <c r="E147" s="650" t="s">
        <v>4850</v>
      </c>
      <c r="F147" s="653">
        <v>1</v>
      </c>
      <c r="G147" s="653">
        <v>194</v>
      </c>
      <c r="H147" s="653">
        <v>1</v>
      </c>
      <c r="I147" s="653">
        <v>194</v>
      </c>
      <c r="J147" s="653"/>
      <c r="K147" s="653"/>
      <c r="L147" s="653"/>
      <c r="M147" s="653"/>
      <c r="N147" s="653"/>
      <c r="O147" s="653"/>
      <c r="P147" s="666"/>
      <c r="Q147" s="654"/>
    </row>
    <row r="148" spans="1:17" ht="14.4" customHeight="1" x14ac:dyDescent="0.3">
      <c r="A148" s="649" t="s">
        <v>5105</v>
      </c>
      <c r="B148" s="650" t="s">
        <v>4863</v>
      </c>
      <c r="C148" s="650" t="s">
        <v>4855</v>
      </c>
      <c r="D148" s="650" t="s">
        <v>4915</v>
      </c>
      <c r="E148" s="650" t="s">
        <v>4916</v>
      </c>
      <c r="F148" s="653">
        <v>1</v>
      </c>
      <c r="G148" s="653">
        <v>34</v>
      </c>
      <c r="H148" s="653">
        <v>1</v>
      </c>
      <c r="I148" s="653">
        <v>34</v>
      </c>
      <c r="J148" s="653">
        <v>1</v>
      </c>
      <c r="K148" s="653">
        <v>34</v>
      </c>
      <c r="L148" s="653">
        <v>1</v>
      </c>
      <c r="M148" s="653">
        <v>34</v>
      </c>
      <c r="N148" s="653">
        <v>4</v>
      </c>
      <c r="O148" s="653">
        <v>137</v>
      </c>
      <c r="P148" s="666">
        <v>4.0294117647058822</v>
      </c>
      <c r="Q148" s="654">
        <v>34.25</v>
      </c>
    </row>
    <row r="149" spans="1:17" ht="14.4" customHeight="1" x14ac:dyDescent="0.3">
      <c r="A149" s="649" t="s">
        <v>5105</v>
      </c>
      <c r="B149" s="650" t="s">
        <v>4863</v>
      </c>
      <c r="C149" s="650" t="s">
        <v>4855</v>
      </c>
      <c r="D149" s="650" t="s">
        <v>4856</v>
      </c>
      <c r="E149" s="650" t="s">
        <v>4857</v>
      </c>
      <c r="F149" s="653">
        <v>1</v>
      </c>
      <c r="G149" s="653">
        <v>249</v>
      </c>
      <c r="H149" s="653">
        <v>1</v>
      </c>
      <c r="I149" s="653">
        <v>249</v>
      </c>
      <c r="J149" s="653">
        <v>0</v>
      </c>
      <c r="K149" s="653">
        <v>0</v>
      </c>
      <c r="L149" s="653">
        <v>0</v>
      </c>
      <c r="M149" s="653"/>
      <c r="N149" s="653"/>
      <c r="O149" s="653"/>
      <c r="P149" s="666"/>
      <c r="Q149" s="654"/>
    </row>
    <row r="150" spans="1:17" ht="14.4" customHeight="1" x14ac:dyDescent="0.3">
      <c r="A150" s="649" t="s">
        <v>5105</v>
      </c>
      <c r="B150" s="650" t="s">
        <v>4863</v>
      </c>
      <c r="C150" s="650" t="s">
        <v>4855</v>
      </c>
      <c r="D150" s="650" t="s">
        <v>4923</v>
      </c>
      <c r="E150" s="650" t="s">
        <v>4924</v>
      </c>
      <c r="F150" s="653">
        <v>31</v>
      </c>
      <c r="G150" s="653">
        <v>3875</v>
      </c>
      <c r="H150" s="653">
        <v>1</v>
      </c>
      <c r="I150" s="653">
        <v>125</v>
      </c>
      <c r="J150" s="653">
        <v>6</v>
      </c>
      <c r="K150" s="653">
        <v>696</v>
      </c>
      <c r="L150" s="653">
        <v>0.17961290322580645</v>
      </c>
      <c r="M150" s="653">
        <v>116</v>
      </c>
      <c r="N150" s="653"/>
      <c r="O150" s="653"/>
      <c r="P150" s="666"/>
      <c r="Q150" s="654"/>
    </row>
    <row r="151" spans="1:17" ht="14.4" customHeight="1" x14ac:dyDescent="0.3">
      <c r="A151" s="649" t="s">
        <v>5105</v>
      </c>
      <c r="B151" s="650" t="s">
        <v>4863</v>
      </c>
      <c r="C151" s="650" t="s">
        <v>4855</v>
      </c>
      <c r="D151" s="650" t="s">
        <v>4930</v>
      </c>
      <c r="E151" s="650" t="s">
        <v>4931</v>
      </c>
      <c r="F151" s="653">
        <v>1</v>
      </c>
      <c r="G151" s="653">
        <v>93</v>
      </c>
      <c r="H151" s="653">
        <v>1</v>
      </c>
      <c r="I151" s="653">
        <v>93</v>
      </c>
      <c r="J151" s="653"/>
      <c r="K151" s="653"/>
      <c r="L151" s="653"/>
      <c r="M151" s="653"/>
      <c r="N151" s="653"/>
      <c r="O151" s="653"/>
      <c r="P151" s="666"/>
      <c r="Q151" s="654"/>
    </row>
    <row r="152" spans="1:17" ht="14.4" customHeight="1" x14ac:dyDescent="0.3">
      <c r="A152" s="649" t="s">
        <v>5105</v>
      </c>
      <c r="B152" s="650" t="s">
        <v>4863</v>
      </c>
      <c r="C152" s="650" t="s">
        <v>4855</v>
      </c>
      <c r="D152" s="650" t="s">
        <v>4932</v>
      </c>
      <c r="E152" s="650" t="s">
        <v>4933</v>
      </c>
      <c r="F152" s="653">
        <v>1</v>
      </c>
      <c r="G152" s="653">
        <v>91</v>
      </c>
      <c r="H152" s="653">
        <v>1</v>
      </c>
      <c r="I152" s="653">
        <v>91</v>
      </c>
      <c r="J152" s="653"/>
      <c r="K152" s="653"/>
      <c r="L152" s="653"/>
      <c r="M152" s="653"/>
      <c r="N152" s="653"/>
      <c r="O152" s="653"/>
      <c r="P152" s="666"/>
      <c r="Q152" s="654"/>
    </row>
    <row r="153" spans="1:17" ht="14.4" customHeight="1" x14ac:dyDescent="0.3">
      <c r="A153" s="649" t="s">
        <v>5105</v>
      </c>
      <c r="B153" s="650" t="s">
        <v>4863</v>
      </c>
      <c r="C153" s="650" t="s">
        <v>4855</v>
      </c>
      <c r="D153" s="650" t="s">
        <v>4934</v>
      </c>
      <c r="E153" s="650" t="s">
        <v>4935</v>
      </c>
      <c r="F153" s="653"/>
      <c r="G153" s="653"/>
      <c r="H153" s="653"/>
      <c r="I153" s="653"/>
      <c r="J153" s="653">
        <v>16</v>
      </c>
      <c r="K153" s="653">
        <v>1856</v>
      </c>
      <c r="L153" s="653"/>
      <c r="M153" s="653">
        <v>116</v>
      </c>
      <c r="N153" s="653">
        <v>18</v>
      </c>
      <c r="O153" s="653">
        <v>2112</v>
      </c>
      <c r="P153" s="666"/>
      <c r="Q153" s="654">
        <v>117.33333333333333</v>
      </c>
    </row>
    <row r="154" spans="1:17" ht="14.4" customHeight="1" x14ac:dyDescent="0.3">
      <c r="A154" s="649" t="s">
        <v>5105</v>
      </c>
      <c r="B154" s="650" t="s">
        <v>4863</v>
      </c>
      <c r="C154" s="650" t="s">
        <v>4855</v>
      </c>
      <c r="D154" s="650" t="s">
        <v>4952</v>
      </c>
      <c r="E154" s="650" t="s">
        <v>4953</v>
      </c>
      <c r="F154" s="653">
        <v>2</v>
      </c>
      <c r="G154" s="653">
        <v>2528</v>
      </c>
      <c r="H154" s="653">
        <v>1</v>
      </c>
      <c r="I154" s="653">
        <v>1264</v>
      </c>
      <c r="J154" s="653"/>
      <c r="K154" s="653"/>
      <c r="L154" s="653"/>
      <c r="M154" s="653"/>
      <c r="N154" s="653">
        <v>1</v>
      </c>
      <c r="O154" s="653">
        <v>1280</v>
      </c>
      <c r="P154" s="666">
        <v>0.50632911392405067</v>
      </c>
      <c r="Q154" s="654">
        <v>1280</v>
      </c>
    </row>
    <row r="155" spans="1:17" ht="14.4" customHeight="1" x14ac:dyDescent="0.3">
      <c r="A155" s="649" t="s">
        <v>5105</v>
      </c>
      <c r="B155" s="650" t="s">
        <v>4863</v>
      </c>
      <c r="C155" s="650" t="s">
        <v>4855</v>
      </c>
      <c r="D155" s="650" t="s">
        <v>4966</v>
      </c>
      <c r="E155" s="650" t="s">
        <v>4967</v>
      </c>
      <c r="F155" s="653">
        <v>6</v>
      </c>
      <c r="G155" s="653">
        <v>0</v>
      </c>
      <c r="H155" s="653"/>
      <c r="I155" s="653">
        <v>0</v>
      </c>
      <c r="J155" s="653">
        <v>10</v>
      </c>
      <c r="K155" s="653">
        <v>0</v>
      </c>
      <c r="L155" s="653"/>
      <c r="M155" s="653">
        <v>0</v>
      </c>
      <c r="N155" s="653">
        <v>3</v>
      </c>
      <c r="O155" s="653">
        <v>0</v>
      </c>
      <c r="P155" s="666"/>
      <c r="Q155" s="654">
        <v>0</v>
      </c>
    </row>
    <row r="156" spans="1:17" ht="14.4" customHeight="1" x14ac:dyDescent="0.3">
      <c r="A156" s="649" t="s">
        <v>5105</v>
      </c>
      <c r="B156" s="650" t="s">
        <v>4863</v>
      </c>
      <c r="C156" s="650" t="s">
        <v>4855</v>
      </c>
      <c r="D156" s="650" t="s">
        <v>4968</v>
      </c>
      <c r="E156" s="650" t="s">
        <v>4969</v>
      </c>
      <c r="F156" s="653"/>
      <c r="G156" s="653"/>
      <c r="H156" s="653"/>
      <c r="I156" s="653"/>
      <c r="J156" s="653">
        <v>2</v>
      </c>
      <c r="K156" s="653">
        <v>0</v>
      </c>
      <c r="L156" s="653"/>
      <c r="M156" s="653">
        <v>0</v>
      </c>
      <c r="N156" s="653"/>
      <c r="O156" s="653"/>
      <c r="P156" s="666"/>
      <c r="Q156" s="654"/>
    </row>
    <row r="157" spans="1:17" ht="14.4" customHeight="1" x14ac:dyDescent="0.3">
      <c r="A157" s="649" t="s">
        <v>5105</v>
      </c>
      <c r="B157" s="650" t="s">
        <v>4863</v>
      </c>
      <c r="C157" s="650" t="s">
        <v>4855</v>
      </c>
      <c r="D157" s="650" t="s">
        <v>4972</v>
      </c>
      <c r="E157" s="650" t="s">
        <v>4973</v>
      </c>
      <c r="F157" s="653">
        <v>1</v>
      </c>
      <c r="G157" s="653">
        <v>75</v>
      </c>
      <c r="H157" s="653">
        <v>1</v>
      </c>
      <c r="I157" s="653">
        <v>75</v>
      </c>
      <c r="J157" s="653">
        <v>1</v>
      </c>
      <c r="K157" s="653">
        <v>81</v>
      </c>
      <c r="L157" s="653">
        <v>1.08</v>
      </c>
      <c r="M157" s="653">
        <v>81</v>
      </c>
      <c r="N157" s="653">
        <v>1</v>
      </c>
      <c r="O157" s="653">
        <v>82</v>
      </c>
      <c r="P157" s="666">
        <v>1.0933333333333333</v>
      </c>
      <c r="Q157" s="654">
        <v>82</v>
      </c>
    </row>
    <row r="158" spans="1:17" ht="14.4" customHeight="1" x14ac:dyDescent="0.3">
      <c r="A158" s="649" t="s">
        <v>5105</v>
      </c>
      <c r="B158" s="650" t="s">
        <v>4863</v>
      </c>
      <c r="C158" s="650" t="s">
        <v>4855</v>
      </c>
      <c r="D158" s="650" t="s">
        <v>4858</v>
      </c>
      <c r="E158" s="650" t="s">
        <v>4859</v>
      </c>
      <c r="F158" s="653">
        <v>2</v>
      </c>
      <c r="G158" s="653">
        <v>370</v>
      </c>
      <c r="H158" s="653">
        <v>1</v>
      </c>
      <c r="I158" s="653">
        <v>185</v>
      </c>
      <c r="J158" s="653"/>
      <c r="K158" s="653"/>
      <c r="L158" s="653"/>
      <c r="M158" s="653"/>
      <c r="N158" s="653"/>
      <c r="O158" s="653"/>
      <c r="P158" s="666"/>
      <c r="Q158" s="654"/>
    </row>
    <row r="159" spans="1:17" ht="14.4" customHeight="1" x14ac:dyDescent="0.3">
      <c r="A159" s="649" t="s">
        <v>5105</v>
      </c>
      <c r="B159" s="650" t="s">
        <v>4863</v>
      </c>
      <c r="C159" s="650" t="s">
        <v>4855</v>
      </c>
      <c r="D159" s="650" t="s">
        <v>4986</v>
      </c>
      <c r="E159" s="650" t="s">
        <v>4987</v>
      </c>
      <c r="F159" s="653"/>
      <c r="G159" s="653"/>
      <c r="H159" s="653"/>
      <c r="I159" s="653"/>
      <c r="J159" s="653">
        <v>4</v>
      </c>
      <c r="K159" s="653">
        <v>928</v>
      </c>
      <c r="L159" s="653"/>
      <c r="M159" s="653">
        <v>232</v>
      </c>
      <c r="N159" s="653">
        <v>2</v>
      </c>
      <c r="O159" s="653">
        <v>466</v>
      </c>
      <c r="P159" s="666"/>
      <c r="Q159" s="654">
        <v>233</v>
      </c>
    </row>
    <row r="160" spans="1:17" ht="14.4" customHeight="1" x14ac:dyDescent="0.3">
      <c r="A160" s="649" t="s">
        <v>5106</v>
      </c>
      <c r="B160" s="650" t="s">
        <v>4863</v>
      </c>
      <c r="C160" s="650" t="s">
        <v>4890</v>
      </c>
      <c r="D160" s="650" t="s">
        <v>4893</v>
      </c>
      <c r="E160" s="650" t="s">
        <v>4850</v>
      </c>
      <c r="F160" s="653">
        <v>1</v>
      </c>
      <c r="G160" s="653">
        <v>75</v>
      </c>
      <c r="H160" s="653">
        <v>1</v>
      </c>
      <c r="I160" s="653">
        <v>75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5106</v>
      </c>
      <c r="B161" s="650" t="s">
        <v>4863</v>
      </c>
      <c r="C161" s="650" t="s">
        <v>4890</v>
      </c>
      <c r="D161" s="650" t="s">
        <v>4901</v>
      </c>
      <c r="E161" s="650" t="s">
        <v>4850</v>
      </c>
      <c r="F161" s="653">
        <v>1</v>
      </c>
      <c r="G161" s="653">
        <v>194</v>
      </c>
      <c r="H161" s="653">
        <v>1</v>
      </c>
      <c r="I161" s="653">
        <v>194</v>
      </c>
      <c r="J161" s="653"/>
      <c r="K161" s="653"/>
      <c r="L161" s="653"/>
      <c r="M161" s="653"/>
      <c r="N161" s="653"/>
      <c r="O161" s="653"/>
      <c r="P161" s="666"/>
      <c r="Q161" s="654"/>
    </row>
    <row r="162" spans="1:17" ht="14.4" customHeight="1" x14ac:dyDescent="0.3">
      <c r="A162" s="649" t="s">
        <v>5106</v>
      </c>
      <c r="B162" s="650" t="s">
        <v>4863</v>
      </c>
      <c r="C162" s="650" t="s">
        <v>4855</v>
      </c>
      <c r="D162" s="650" t="s">
        <v>4915</v>
      </c>
      <c r="E162" s="650" t="s">
        <v>4916</v>
      </c>
      <c r="F162" s="653">
        <v>2</v>
      </c>
      <c r="G162" s="653">
        <v>68</v>
      </c>
      <c r="H162" s="653">
        <v>1</v>
      </c>
      <c r="I162" s="653">
        <v>34</v>
      </c>
      <c r="J162" s="653"/>
      <c r="K162" s="653"/>
      <c r="L162" s="653"/>
      <c r="M162" s="653"/>
      <c r="N162" s="653">
        <v>7</v>
      </c>
      <c r="O162" s="653">
        <v>243</v>
      </c>
      <c r="P162" s="666">
        <v>3.5735294117647061</v>
      </c>
      <c r="Q162" s="654">
        <v>34.714285714285715</v>
      </c>
    </row>
    <row r="163" spans="1:17" ht="14.4" customHeight="1" x14ac:dyDescent="0.3">
      <c r="A163" s="649" t="s">
        <v>5106</v>
      </c>
      <c r="B163" s="650" t="s">
        <v>4863</v>
      </c>
      <c r="C163" s="650" t="s">
        <v>4855</v>
      </c>
      <c r="D163" s="650" t="s">
        <v>4856</v>
      </c>
      <c r="E163" s="650" t="s">
        <v>4857</v>
      </c>
      <c r="F163" s="653"/>
      <c r="G163" s="653"/>
      <c r="H163" s="653"/>
      <c r="I163" s="653"/>
      <c r="J163" s="653">
        <v>0</v>
      </c>
      <c r="K163" s="653">
        <v>0</v>
      </c>
      <c r="L163" s="653"/>
      <c r="M163" s="653"/>
      <c r="N163" s="653"/>
      <c r="O163" s="653"/>
      <c r="P163" s="666"/>
      <c r="Q163" s="654"/>
    </row>
    <row r="164" spans="1:17" ht="14.4" customHeight="1" x14ac:dyDescent="0.3">
      <c r="A164" s="649" t="s">
        <v>5106</v>
      </c>
      <c r="B164" s="650" t="s">
        <v>4863</v>
      </c>
      <c r="C164" s="650" t="s">
        <v>4855</v>
      </c>
      <c r="D164" s="650" t="s">
        <v>4923</v>
      </c>
      <c r="E164" s="650" t="s">
        <v>4924</v>
      </c>
      <c r="F164" s="653">
        <v>45</v>
      </c>
      <c r="G164" s="653">
        <v>5625</v>
      </c>
      <c r="H164" s="653">
        <v>1</v>
      </c>
      <c r="I164" s="653">
        <v>125</v>
      </c>
      <c r="J164" s="653">
        <v>11</v>
      </c>
      <c r="K164" s="653">
        <v>1276</v>
      </c>
      <c r="L164" s="653">
        <v>0.22684444444444443</v>
      </c>
      <c r="M164" s="653">
        <v>116</v>
      </c>
      <c r="N164" s="653"/>
      <c r="O164" s="653"/>
      <c r="P164" s="666"/>
      <c r="Q164" s="654"/>
    </row>
    <row r="165" spans="1:17" ht="14.4" customHeight="1" x14ac:dyDescent="0.3">
      <c r="A165" s="649" t="s">
        <v>5106</v>
      </c>
      <c r="B165" s="650" t="s">
        <v>4863</v>
      </c>
      <c r="C165" s="650" t="s">
        <v>4855</v>
      </c>
      <c r="D165" s="650" t="s">
        <v>4926</v>
      </c>
      <c r="E165" s="650" t="s">
        <v>4927</v>
      </c>
      <c r="F165" s="653">
        <v>1</v>
      </c>
      <c r="G165" s="653">
        <v>123</v>
      </c>
      <c r="H165" s="653">
        <v>1</v>
      </c>
      <c r="I165" s="653">
        <v>123</v>
      </c>
      <c r="J165" s="653"/>
      <c r="K165" s="653"/>
      <c r="L165" s="653"/>
      <c r="M165" s="653"/>
      <c r="N165" s="653"/>
      <c r="O165" s="653"/>
      <c r="P165" s="666"/>
      <c r="Q165" s="654"/>
    </row>
    <row r="166" spans="1:17" ht="14.4" customHeight="1" x14ac:dyDescent="0.3">
      <c r="A166" s="649" t="s">
        <v>5106</v>
      </c>
      <c r="B166" s="650" t="s">
        <v>4863</v>
      </c>
      <c r="C166" s="650" t="s">
        <v>4855</v>
      </c>
      <c r="D166" s="650" t="s">
        <v>4861</v>
      </c>
      <c r="E166" s="650" t="s">
        <v>4862</v>
      </c>
      <c r="F166" s="653"/>
      <c r="G166" s="653"/>
      <c r="H166" s="653"/>
      <c r="I166" s="653"/>
      <c r="J166" s="653">
        <v>1</v>
      </c>
      <c r="K166" s="653">
        <v>149</v>
      </c>
      <c r="L166" s="653"/>
      <c r="M166" s="653">
        <v>149</v>
      </c>
      <c r="N166" s="653"/>
      <c r="O166" s="653"/>
      <c r="P166" s="666"/>
      <c r="Q166" s="654"/>
    </row>
    <row r="167" spans="1:17" ht="14.4" customHeight="1" x14ac:dyDescent="0.3">
      <c r="A167" s="649" t="s">
        <v>5106</v>
      </c>
      <c r="B167" s="650" t="s">
        <v>4863</v>
      </c>
      <c r="C167" s="650" t="s">
        <v>4855</v>
      </c>
      <c r="D167" s="650" t="s">
        <v>4930</v>
      </c>
      <c r="E167" s="650" t="s">
        <v>4931</v>
      </c>
      <c r="F167" s="653">
        <v>2</v>
      </c>
      <c r="G167" s="653">
        <v>186</v>
      </c>
      <c r="H167" s="653">
        <v>1</v>
      </c>
      <c r="I167" s="653">
        <v>93</v>
      </c>
      <c r="J167" s="653">
        <v>2</v>
      </c>
      <c r="K167" s="653">
        <v>186</v>
      </c>
      <c r="L167" s="653">
        <v>1</v>
      </c>
      <c r="M167" s="653">
        <v>93</v>
      </c>
      <c r="N167" s="653">
        <v>2</v>
      </c>
      <c r="O167" s="653">
        <v>188</v>
      </c>
      <c r="P167" s="666">
        <v>1.010752688172043</v>
      </c>
      <c r="Q167" s="654">
        <v>94</v>
      </c>
    </row>
    <row r="168" spans="1:17" ht="14.4" customHeight="1" x14ac:dyDescent="0.3">
      <c r="A168" s="649" t="s">
        <v>5106</v>
      </c>
      <c r="B168" s="650" t="s">
        <v>4863</v>
      </c>
      <c r="C168" s="650" t="s">
        <v>4855</v>
      </c>
      <c r="D168" s="650" t="s">
        <v>4932</v>
      </c>
      <c r="E168" s="650" t="s">
        <v>4933</v>
      </c>
      <c r="F168" s="653"/>
      <c r="G168" s="653"/>
      <c r="H168" s="653"/>
      <c r="I168" s="653"/>
      <c r="J168" s="653">
        <v>1</v>
      </c>
      <c r="K168" s="653">
        <v>91</v>
      </c>
      <c r="L168" s="653"/>
      <c r="M168" s="653">
        <v>91</v>
      </c>
      <c r="N168" s="653"/>
      <c r="O168" s="653"/>
      <c r="P168" s="666"/>
      <c r="Q168" s="654"/>
    </row>
    <row r="169" spans="1:17" ht="14.4" customHeight="1" x14ac:dyDescent="0.3">
      <c r="A169" s="649" t="s">
        <v>5106</v>
      </c>
      <c r="B169" s="650" t="s">
        <v>4863</v>
      </c>
      <c r="C169" s="650" t="s">
        <v>4855</v>
      </c>
      <c r="D169" s="650" t="s">
        <v>4934</v>
      </c>
      <c r="E169" s="650" t="s">
        <v>4935</v>
      </c>
      <c r="F169" s="653"/>
      <c r="G169" s="653"/>
      <c r="H169" s="653"/>
      <c r="I169" s="653"/>
      <c r="J169" s="653">
        <v>58</v>
      </c>
      <c r="K169" s="653">
        <v>6728</v>
      </c>
      <c r="L169" s="653"/>
      <c r="M169" s="653">
        <v>116</v>
      </c>
      <c r="N169" s="653">
        <v>65</v>
      </c>
      <c r="O169" s="653">
        <v>7618</v>
      </c>
      <c r="P169" s="666"/>
      <c r="Q169" s="654">
        <v>117.2</v>
      </c>
    </row>
    <row r="170" spans="1:17" ht="14.4" customHeight="1" x14ac:dyDescent="0.3">
      <c r="A170" s="649" t="s">
        <v>5106</v>
      </c>
      <c r="B170" s="650" t="s">
        <v>4863</v>
      </c>
      <c r="C170" s="650" t="s">
        <v>4855</v>
      </c>
      <c r="D170" s="650" t="s">
        <v>4950</v>
      </c>
      <c r="E170" s="650" t="s">
        <v>4951</v>
      </c>
      <c r="F170" s="653"/>
      <c r="G170" s="653"/>
      <c r="H170" s="653"/>
      <c r="I170" s="653"/>
      <c r="J170" s="653">
        <v>1</v>
      </c>
      <c r="K170" s="653">
        <v>1625</v>
      </c>
      <c r="L170" s="653"/>
      <c r="M170" s="653">
        <v>1625</v>
      </c>
      <c r="N170" s="653"/>
      <c r="O170" s="653"/>
      <c r="P170" s="666"/>
      <c r="Q170" s="654"/>
    </row>
    <row r="171" spans="1:17" ht="14.4" customHeight="1" x14ac:dyDescent="0.3">
      <c r="A171" s="649" t="s">
        <v>5106</v>
      </c>
      <c r="B171" s="650" t="s">
        <v>4863</v>
      </c>
      <c r="C171" s="650" t="s">
        <v>4855</v>
      </c>
      <c r="D171" s="650" t="s">
        <v>4952</v>
      </c>
      <c r="E171" s="650" t="s">
        <v>4953</v>
      </c>
      <c r="F171" s="653"/>
      <c r="G171" s="653"/>
      <c r="H171" s="653"/>
      <c r="I171" s="653"/>
      <c r="J171" s="653">
        <v>1</v>
      </c>
      <c r="K171" s="653">
        <v>1270</v>
      </c>
      <c r="L171" s="653"/>
      <c r="M171" s="653">
        <v>1270</v>
      </c>
      <c r="N171" s="653"/>
      <c r="O171" s="653"/>
      <c r="P171" s="666"/>
      <c r="Q171" s="654"/>
    </row>
    <row r="172" spans="1:17" ht="14.4" customHeight="1" x14ac:dyDescent="0.3">
      <c r="A172" s="649" t="s">
        <v>5106</v>
      </c>
      <c r="B172" s="650" t="s">
        <v>4863</v>
      </c>
      <c r="C172" s="650" t="s">
        <v>4855</v>
      </c>
      <c r="D172" s="650" t="s">
        <v>4966</v>
      </c>
      <c r="E172" s="650" t="s">
        <v>4967</v>
      </c>
      <c r="F172" s="653">
        <v>1</v>
      </c>
      <c r="G172" s="653">
        <v>0</v>
      </c>
      <c r="H172" s="653"/>
      <c r="I172" s="653">
        <v>0</v>
      </c>
      <c r="J172" s="653">
        <v>2</v>
      </c>
      <c r="K172" s="653">
        <v>0</v>
      </c>
      <c r="L172" s="653"/>
      <c r="M172" s="653">
        <v>0</v>
      </c>
      <c r="N172" s="653"/>
      <c r="O172" s="653"/>
      <c r="P172" s="666"/>
      <c r="Q172" s="654"/>
    </row>
    <row r="173" spans="1:17" ht="14.4" customHeight="1" x14ac:dyDescent="0.3">
      <c r="A173" s="649" t="s">
        <v>5106</v>
      </c>
      <c r="B173" s="650" t="s">
        <v>4863</v>
      </c>
      <c r="C173" s="650" t="s">
        <v>4855</v>
      </c>
      <c r="D173" s="650" t="s">
        <v>4968</v>
      </c>
      <c r="E173" s="650" t="s">
        <v>4969</v>
      </c>
      <c r="F173" s="653"/>
      <c r="G173" s="653"/>
      <c r="H173" s="653"/>
      <c r="I173" s="653"/>
      <c r="J173" s="653">
        <v>5</v>
      </c>
      <c r="K173" s="653">
        <v>0</v>
      </c>
      <c r="L173" s="653"/>
      <c r="M173" s="653">
        <v>0</v>
      </c>
      <c r="N173" s="653"/>
      <c r="O173" s="653"/>
      <c r="P173" s="666"/>
      <c r="Q173" s="654"/>
    </row>
    <row r="174" spans="1:17" ht="14.4" customHeight="1" x14ac:dyDescent="0.3">
      <c r="A174" s="649" t="s">
        <v>5106</v>
      </c>
      <c r="B174" s="650" t="s">
        <v>4863</v>
      </c>
      <c r="C174" s="650" t="s">
        <v>4855</v>
      </c>
      <c r="D174" s="650" t="s">
        <v>4972</v>
      </c>
      <c r="E174" s="650" t="s">
        <v>4973</v>
      </c>
      <c r="F174" s="653"/>
      <c r="G174" s="653"/>
      <c r="H174" s="653"/>
      <c r="I174" s="653"/>
      <c r="J174" s="653">
        <v>3</v>
      </c>
      <c r="K174" s="653">
        <v>243</v>
      </c>
      <c r="L174" s="653"/>
      <c r="M174" s="653">
        <v>81</v>
      </c>
      <c r="N174" s="653"/>
      <c r="O174" s="653"/>
      <c r="P174" s="666"/>
      <c r="Q174" s="654"/>
    </row>
    <row r="175" spans="1:17" ht="14.4" customHeight="1" x14ac:dyDescent="0.3">
      <c r="A175" s="649" t="s">
        <v>5106</v>
      </c>
      <c r="B175" s="650" t="s">
        <v>4863</v>
      </c>
      <c r="C175" s="650" t="s">
        <v>4855</v>
      </c>
      <c r="D175" s="650" t="s">
        <v>4858</v>
      </c>
      <c r="E175" s="650" t="s">
        <v>4859</v>
      </c>
      <c r="F175" s="653">
        <v>1</v>
      </c>
      <c r="G175" s="653">
        <v>185</v>
      </c>
      <c r="H175" s="653">
        <v>1</v>
      </c>
      <c r="I175" s="653">
        <v>185</v>
      </c>
      <c r="J175" s="653"/>
      <c r="K175" s="653"/>
      <c r="L175" s="653"/>
      <c r="M175" s="653"/>
      <c r="N175" s="653"/>
      <c r="O175" s="653"/>
      <c r="P175" s="666"/>
      <c r="Q175" s="654"/>
    </row>
    <row r="176" spans="1:17" ht="14.4" customHeight="1" x14ac:dyDescent="0.3">
      <c r="A176" s="649" t="s">
        <v>5106</v>
      </c>
      <c r="B176" s="650" t="s">
        <v>4863</v>
      </c>
      <c r="C176" s="650" t="s">
        <v>4855</v>
      </c>
      <c r="D176" s="650" t="s">
        <v>4986</v>
      </c>
      <c r="E176" s="650" t="s">
        <v>4987</v>
      </c>
      <c r="F176" s="653"/>
      <c r="G176" s="653"/>
      <c r="H176" s="653"/>
      <c r="I176" s="653"/>
      <c r="J176" s="653">
        <v>4</v>
      </c>
      <c r="K176" s="653">
        <v>928</v>
      </c>
      <c r="L176" s="653"/>
      <c r="M176" s="653">
        <v>232</v>
      </c>
      <c r="N176" s="653"/>
      <c r="O176" s="653"/>
      <c r="P176" s="666"/>
      <c r="Q176" s="654"/>
    </row>
    <row r="177" spans="1:17" ht="14.4" customHeight="1" x14ac:dyDescent="0.3">
      <c r="A177" s="649" t="s">
        <v>5106</v>
      </c>
      <c r="B177" s="650" t="s">
        <v>4863</v>
      </c>
      <c r="C177" s="650" t="s">
        <v>4855</v>
      </c>
      <c r="D177" s="650" t="s">
        <v>4998</v>
      </c>
      <c r="E177" s="650" t="s">
        <v>4999</v>
      </c>
      <c r="F177" s="653"/>
      <c r="G177" s="653"/>
      <c r="H177" s="653"/>
      <c r="I177" s="653"/>
      <c r="J177" s="653">
        <v>1</v>
      </c>
      <c r="K177" s="653">
        <v>177</v>
      </c>
      <c r="L177" s="653"/>
      <c r="M177" s="653">
        <v>177</v>
      </c>
      <c r="N177" s="653"/>
      <c r="O177" s="653"/>
      <c r="P177" s="666"/>
      <c r="Q177" s="654"/>
    </row>
    <row r="178" spans="1:17" ht="14.4" customHeight="1" x14ac:dyDescent="0.3">
      <c r="A178" s="649" t="s">
        <v>5106</v>
      </c>
      <c r="B178" s="650" t="s">
        <v>4863</v>
      </c>
      <c r="C178" s="650" t="s">
        <v>4855</v>
      </c>
      <c r="D178" s="650" t="s">
        <v>5008</v>
      </c>
      <c r="E178" s="650" t="s">
        <v>5009</v>
      </c>
      <c r="F178" s="653"/>
      <c r="G178" s="653"/>
      <c r="H178" s="653"/>
      <c r="I178" s="653"/>
      <c r="J178" s="653">
        <v>1</v>
      </c>
      <c r="K178" s="653">
        <v>109</v>
      </c>
      <c r="L178" s="653"/>
      <c r="M178" s="653">
        <v>109</v>
      </c>
      <c r="N178" s="653">
        <v>1</v>
      </c>
      <c r="O178" s="653">
        <v>109</v>
      </c>
      <c r="P178" s="666"/>
      <c r="Q178" s="654">
        <v>109</v>
      </c>
    </row>
    <row r="179" spans="1:17" ht="14.4" customHeight="1" x14ac:dyDescent="0.3">
      <c r="A179" s="649" t="s">
        <v>5106</v>
      </c>
      <c r="B179" s="650" t="s">
        <v>4863</v>
      </c>
      <c r="C179" s="650" t="s">
        <v>4855</v>
      </c>
      <c r="D179" s="650" t="s">
        <v>5020</v>
      </c>
      <c r="E179" s="650" t="s">
        <v>5021</v>
      </c>
      <c r="F179" s="653">
        <v>1</v>
      </c>
      <c r="G179" s="653">
        <v>221</v>
      </c>
      <c r="H179" s="653">
        <v>1</v>
      </c>
      <c r="I179" s="653">
        <v>221</v>
      </c>
      <c r="J179" s="653">
        <v>1</v>
      </c>
      <c r="K179" s="653">
        <v>221</v>
      </c>
      <c r="L179" s="653">
        <v>1</v>
      </c>
      <c r="M179" s="653">
        <v>221</v>
      </c>
      <c r="N179" s="653"/>
      <c r="O179" s="653"/>
      <c r="P179" s="666"/>
      <c r="Q179" s="654"/>
    </row>
    <row r="180" spans="1:17" ht="14.4" customHeight="1" x14ac:dyDescent="0.3">
      <c r="A180" s="649" t="s">
        <v>5106</v>
      </c>
      <c r="B180" s="650" t="s">
        <v>4863</v>
      </c>
      <c r="C180" s="650" t="s">
        <v>4855</v>
      </c>
      <c r="D180" s="650" t="s">
        <v>5024</v>
      </c>
      <c r="E180" s="650" t="s">
        <v>5025</v>
      </c>
      <c r="F180" s="653"/>
      <c r="G180" s="653"/>
      <c r="H180" s="653"/>
      <c r="I180" s="653"/>
      <c r="J180" s="653"/>
      <c r="K180" s="653"/>
      <c r="L180" s="653"/>
      <c r="M180" s="653"/>
      <c r="N180" s="653">
        <v>1</v>
      </c>
      <c r="O180" s="653">
        <v>82</v>
      </c>
      <c r="P180" s="666"/>
      <c r="Q180" s="654">
        <v>82</v>
      </c>
    </row>
    <row r="181" spans="1:17" ht="14.4" customHeight="1" x14ac:dyDescent="0.3">
      <c r="A181" s="649" t="s">
        <v>575</v>
      </c>
      <c r="B181" s="650" t="s">
        <v>4863</v>
      </c>
      <c r="C181" s="650" t="s">
        <v>4855</v>
      </c>
      <c r="D181" s="650" t="s">
        <v>4915</v>
      </c>
      <c r="E181" s="650" t="s">
        <v>4916</v>
      </c>
      <c r="F181" s="653">
        <v>20</v>
      </c>
      <c r="G181" s="653">
        <v>680</v>
      </c>
      <c r="H181" s="653">
        <v>1</v>
      </c>
      <c r="I181" s="653">
        <v>34</v>
      </c>
      <c r="J181" s="653">
        <v>18</v>
      </c>
      <c r="K181" s="653">
        <v>612</v>
      </c>
      <c r="L181" s="653">
        <v>0.9</v>
      </c>
      <c r="M181" s="653">
        <v>34</v>
      </c>
      <c r="N181" s="653">
        <v>117</v>
      </c>
      <c r="O181" s="653">
        <v>3984</v>
      </c>
      <c r="P181" s="666">
        <v>5.8588235294117643</v>
      </c>
      <c r="Q181" s="654">
        <v>34.051282051282051</v>
      </c>
    </row>
    <row r="182" spans="1:17" ht="14.4" customHeight="1" x14ac:dyDescent="0.3">
      <c r="A182" s="649" t="s">
        <v>575</v>
      </c>
      <c r="B182" s="650" t="s">
        <v>4863</v>
      </c>
      <c r="C182" s="650" t="s">
        <v>4855</v>
      </c>
      <c r="D182" s="650" t="s">
        <v>4917</v>
      </c>
      <c r="E182" s="650" t="s">
        <v>4918</v>
      </c>
      <c r="F182" s="653"/>
      <c r="G182" s="653"/>
      <c r="H182" s="653"/>
      <c r="I182" s="653"/>
      <c r="J182" s="653">
        <v>56</v>
      </c>
      <c r="K182" s="653">
        <v>280</v>
      </c>
      <c r="L182" s="653"/>
      <c r="M182" s="653">
        <v>5</v>
      </c>
      <c r="N182" s="653">
        <v>95</v>
      </c>
      <c r="O182" s="653">
        <v>475</v>
      </c>
      <c r="P182" s="666"/>
      <c r="Q182" s="654">
        <v>5</v>
      </c>
    </row>
    <row r="183" spans="1:17" ht="14.4" customHeight="1" x14ac:dyDescent="0.3">
      <c r="A183" s="649" t="s">
        <v>575</v>
      </c>
      <c r="B183" s="650" t="s">
        <v>4863</v>
      </c>
      <c r="C183" s="650" t="s">
        <v>4855</v>
      </c>
      <c r="D183" s="650" t="s">
        <v>4921</v>
      </c>
      <c r="E183" s="650" t="s">
        <v>4850</v>
      </c>
      <c r="F183" s="653">
        <v>1</v>
      </c>
      <c r="G183" s="653">
        <v>174</v>
      </c>
      <c r="H183" s="653">
        <v>1</v>
      </c>
      <c r="I183" s="653">
        <v>174</v>
      </c>
      <c r="J183" s="653"/>
      <c r="K183" s="653"/>
      <c r="L183" s="653"/>
      <c r="M183" s="653"/>
      <c r="N183" s="653"/>
      <c r="O183" s="653"/>
      <c r="P183" s="666"/>
      <c r="Q183" s="654"/>
    </row>
    <row r="184" spans="1:17" ht="14.4" customHeight="1" x14ac:dyDescent="0.3">
      <c r="A184" s="649" t="s">
        <v>575</v>
      </c>
      <c r="B184" s="650" t="s">
        <v>4863</v>
      </c>
      <c r="C184" s="650" t="s">
        <v>4855</v>
      </c>
      <c r="D184" s="650" t="s">
        <v>4856</v>
      </c>
      <c r="E184" s="650" t="s">
        <v>4857</v>
      </c>
      <c r="F184" s="653">
        <v>44</v>
      </c>
      <c r="G184" s="653">
        <v>10956</v>
      </c>
      <c r="H184" s="653">
        <v>1</v>
      </c>
      <c r="I184" s="653">
        <v>249</v>
      </c>
      <c r="J184" s="653">
        <v>8</v>
      </c>
      <c r="K184" s="653">
        <v>1856</v>
      </c>
      <c r="L184" s="653">
        <v>0.16940489229645855</v>
      </c>
      <c r="M184" s="653">
        <v>232</v>
      </c>
      <c r="N184" s="653"/>
      <c r="O184" s="653"/>
      <c r="P184" s="666"/>
      <c r="Q184" s="654"/>
    </row>
    <row r="185" spans="1:17" ht="14.4" customHeight="1" x14ac:dyDescent="0.3">
      <c r="A185" s="649" t="s">
        <v>575</v>
      </c>
      <c r="B185" s="650" t="s">
        <v>4863</v>
      </c>
      <c r="C185" s="650" t="s">
        <v>4855</v>
      </c>
      <c r="D185" s="650" t="s">
        <v>4923</v>
      </c>
      <c r="E185" s="650" t="s">
        <v>4924</v>
      </c>
      <c r="F185" s="653">
        <v>16</v>
      </c>
      <c r="G185" s="653">
        <v>2000</v>
      </c>
      <c r="H185" s="653">
        <v>1</v>
      </c>
      <c r="I185" s="653">
        <v>125</v>
      </c>
      <c r="J185" s="653">
        <v>4</v>
      </c>
      <c r="K185" s="653">
        <v>464</v>
      </c>
      <c r="L185" s="653">
        <v>0.23200000000000001</v>
      </c>
      <c r="M185" s="653">
        <v>116</v>
      </c>
      <c r="N185" s="653"/>
      <c r="O185" s="653"/>
      <c r="P185" s="666"/>
      <c r="Q185" s="654"/>
    </row>
    <row r="186" spans="1:17" ht="14.4" customHeight="1" x14ac:dyDescent="0.3">
      <c r="A186" s="649" t="s">
        <v>575</v>
      </c>
      <c r="B186" s="650" t="s">
        <v>4863</v>
      </c>
      <c r="C186" s="650" t="s">
        <v>4855</v>
      </c>
      <c r="D186" s="650" t="s">
        <v>4861</v>
      </c>
      <c r="E186" s="650" t="s">
        <v>4862</v>
      </c>
      <c r="F186" s="653"/>
      <c r="G186" s="653"/>
      <c r="H186" s="653"/>
      <c r="I186" s="653"/>
      <c r="J186" s="653">
        <v>1</v>
      </c>
      <c r="K186" s="653">
        <v>149</v>
      </c>
      <c r="L186" s="653"/>
      <c r="M186" s="653">
        <v>149</v>
      </c>
      <c r="N186" s="653"/>
      <c r="O186" s="653"/>
      <c r="P186" s="666"/>
      <c r="Q186" s="654"/>
    </row>
    <row r="187" spans="1:17" ht="14.4" customHeight="1" x14ac:dyDescent="0.3">
      <c r="A187" s="649" t="s">
        <v>575</v>
      </c>
      <c r="B187" s="650" t="s">
        <v>4863</v>
      </c>
      <c r="C187" s="650" t="s">
        <v>4855</v>
      </c>
      <c r="D187" s="650" t="s">
        <v>4934</v>
      </c>
      <c r="E187" s="650" t="s">
        <v>4935</v>
      </c>
      <c r="F187" s="653"/>
      <c r="G187" s="653"/>
      <c r="H187" s="653"/>
      <c r="I187" s="653"/>
      <c r="J187" s="653">
        <v>35</v>
      </c>
      <c r="K187" s="653">
        <v>4060</v>
      </c>
      <c r="L187" s="653"/>
      <c r="M187" s="653">
        <v>116</v>
      </c>
      <c r="N187" s="653">
        <v>65</v>
      </c>
      <c r="O187" s="653">
        <v>7650</v>
      </c>
      <c r="P187" s="666"/>
      <c r="Q187" s="654">
        <v>117.69230769230769</v>
      </c>
    </row>
    <row r="188" spans="1:17" ht="14.4" customHeight="1" x14ac:dyDescent="0.3">
      <c r="A188" s="649" t="s">
        <v>575</v>
      </c>
      <c r="B188" s="650" t="s">
        <v>4863</v>
      </c>
      <c r="C188" s="650" t="s">
        <v>4855</v>
      </c>
      <c r="D188" s="650" t="s">
        <v>4964</v>
      </c>
      <c r="E188" s="650" t="s">
        <v>4965</v>
      </c>
      <c r="F188" s="653"/>
      <c r="G188" s="653"/>
      <c r="H188" s="653"/>
      <c r="I188" s="653"/>
      <c r="J188" s="653">
        <v>8</v>
      </c>
      <c r="K188" s="653">
        <v>0</v>
      </c>
      <c r="L188" s="653"/>
      <c r="M188" s="653">
        <v>0</v>
      </c>
      <c r="N188" s="653"/>
      <c r="O188" s="653"/>
      <c r="P188" s="666"/>
      <c r="Q188" s="654"/>
    </row>
    <row r="189" spans="1:17" ht="14.4" customHeight="1" x14ac:dyDescent="0.3">
      <c r="A189" s="649" t="s">
        <v>575</v>
      </c>
      <c r="B189" s="650" t="s">
        <v>4863</v>
      </c>
      <c r="C189" s="650" t="s">
        <v>4855</v>
      </c>
      <c r="D189" s="650" t="s">
        <v>4966</v>
      </c>
      <c r="E189" s="650" t="s">
        <v>4967</v>
      </c>
      <c r="F189" s="653">
        <v>2</v>
      </c>
      <c r="G189" s="653">
        <v>0</v>
      </c>
      <c r="H189" s="653"/>
      <c r="I189" s="653">
        <v>0</v>
      </c>
      <c r="J189" s="653">
        <v>5</v>
      </c>
      <c r="K189" s="653">
        <v>0</v>
      </c>
      <c r="L189" s="653"/>
      <c r="M189" s="653">
        <v>0</v>
      </c>
      <c r="N189" s="653">
        <v>1</v>
      </c>
      <c r="O189" s="653">
        <v>0</v>
      </c>
      <c r="P189" s="666"/>
      <c r="Q189" s="654">
        <v>0</v>
      </c>
    </row>
    <row r="190" spans="1:17" ht="14.4" customHeight="1" x14ac:dyDescent="0.3">
      <c r="A190" s="649" t="s">
        <v>575</v>
      </c>
      <c r="B190" s="650" t="s">
        <v>4863</v>
      </c>
      <c r="C190" s="650" t="s">
        <v>4855</v>
      </c>
      <c r="D190" s="650" t="s">
        <v>4968</v>
      </c>
      <c r="E190" s="650" t="s">
        <v>4969</v>
      </c>
      <c r="F190" s="653"/>
      <c r="G190" s="653"/>
      <c r="H190" s="653"/>
      <c r="I190" s="653"/>
      <c r="J190" s="653">
        <v>26</v>
      </c>
      <c r="K190" s="653">
        <v>0</v>
      </c>
      <c r="L190" s="653"/>
      <c r="M190" s="653">
        <v>0</v>
      </c>
      <c r="N190" s="653"/>
      <c r="O190" s="653"/>
      <c r="P190" s="666"/>
      <c r="Q190" s="654"/>
    </row>
    <row r="191" spans="1:17" ht="14.4" customHeight="1" x14ac:dyDescent="0.3">
      <c r="A191" s="649" t="s">
        <v>575</v>
      </c>
      <c r="B191" s="650" t="s">
        <v>4863</v>
      </c>
      <c r="C191" s="650" t="s">
        <v>4855</v>
      </c>
      <c r="D191" s="650" t="s">
        <v>4972</v>
      </c>
      <c r="E191" s="650" t="s">
        <v>4973</v>
      </c>
      <c r="F191" s="653">
        <v>1</v>
      </c>
      <c r="G191" s="653">
        <v>75</v>
      </c>
      <c r="H191" s="653">
        <v>1</v>
      </c>
      <c r="I191" s="653">
        <v>75</v>
      </c>
      <c r="J191" s="653"/>
      <c r="K191" s="653"/>
      <c r="L191" s="653"/>
      <c r="M191" s="653"/>
      <c r="N191" s="653"/>
      <c r="O191" s="653"/>
      <c r="P191" s="666"/>
      <c r="Q191" s="654"/>
    </row>
    <row r="192" spans="1:17" ht="14.4" customHeight="1" x14ac:dyDescent="0.3">
      <c r="A192" s="649" t="s">
        <v>575</v>
      </c>
      <c r="B192" s="650" t="s">
        <v>4863</v>
      </c>
      <c r="C192" s="650" t="s">
        <v>4855</v>
      </c>
      <c r="D192" s="650" t="s">
        <v>4976</v>
      </c>
      <c r="E192" s="650" t="s">
        <v>4977</v>
      </c>
      <c r="F192" s="653">
        <v>1</v>
      </c>
      <c r="G192" s="653">
        <v>0</v>
      </c>
      <c r="H192" s="653"/>
      <c r="I192" s="653">
        <v>0</v>
      </c>
      <c r="J192" s="653"/>
      <c r="K192" s="653"/>
      <c r="L192" s="653"/>
      <c r="M192" s="653"/>
      <c r="N192" s="653"/>
      <c r="O192" s="653"/>
      <c r="P192" s="666"/>
      <c r="Q192" s="654"/>
    </row>
    <row r="193" spans="1:17" ht="14.4" customHeight="1" x14ac:dyDescent="0.3">
      <c r="A193" s="649" t="s">
        <v>575</v>
      </c>
      <c r="B193" s="650" t="s">
        <v>4863</v>
      </c>
      <c r="C193" s="650" t="s">
        <v>4855</v>
      </c>
      <c r="D193" s="650" t="s">
        <v>5107</v>
      </c>
      <c r="E193" s="650" t="s">
        <v>5108</v>
      </c>
      <c r="F193" s="653"/>
      <c r="G193" s="653"/>
      <c r="H193" s="653"/>
      <c r="I193" s="653"/>
      <c r="J193" s="653">
        <v>1</v>
      </c>
      <c r="K193" s="653">
        <v>485</v>
      </c>
      <c r="L193" s="653"/>
      <c r="M193" s="653">
        <v>485</v>
      </c>
      <c r="N193" s="653"/>
      <c r="O193" s="653"/>
      <c r="P193" s="666"/>
      <c r="Q193" s="654"/>
    </row>
    <row r="194" spans="1:17" ht="14.4" customHeight="1" x14ac:dyDescent="0.3">
      <c r="A194" s="649" t="s">
        <v>575</v>
      </c>
      <c r="B194" s="650" t="s">
        <v>4863</v>
      </c>
      <c r="C194" s="650" t="s">
        <v>4855</v>
      </c>
      <c r="D194" s="650" t="s">
        <v>4986</v>
      </c>
      <c r="E194" s="650" t="s">
        <v>4987</v>
      </c>
      <c r="F194" s="653"/>
      <c r="G194" s="653"/>
      <c r="H194" s="653"/>
      <c r="I194" s="653"/>
      <c r="J194" s="653">
        <v>98</v>
      </c>
      <c r="K194" s="653">
        <v>22736</v>
      </c>
      <c r="L194" s="653"/>
      <c r="M194" s="653">
        <v>232</v>
      </c>
      <c r="N194" s="653">
        <v>16</v>
      </c>
      <c r="O194" s="653">
        <v>3732</v>
      </c>
      <c r="P194" s="666"/>
      <c r="Q194" s="654">
        <v>233.25</v>
      </c>
    </row>
    <row r="195" spans="1:17" ht="14.4" customHeight="1" x14ac:dyDescent="0.3">
      <c r="A195" s="649" t="s">
        <v>575</v>
      </c>
      <c r="B195" s="650" t="s">
        <v>4863</v>
      </c>
      <c r="C195" s="650" t="s">
        <v>4855</v>
      </c>
      <c r="D195" s="650" t="s">
        <v>5109</v>
      </c>
      <c r="E195" s="650" t="s">
        <v>5110</v>
      </c>
      <c r="F195" s="653"/>
      <c r="G195" s="653"/>
      <c r="H195" s="653"/>
      <c r="I195" s="653"/>
      <c r="J195" s="653"/>
      <c r="K195" s="653"/>
      <c r="L195" s="653"/>
      <c r="M195" s="653"/>
      <c r="N195" s="653">
        <v>1</v>
      </c>
      <c r="O195" s="653">
        <v>1048</v>
      </c>
      <c r="P195" s="666"/>
      <c r="Q195" s="654">
        <v>1048</v>
      </c>
    </row>
    <row r="196" spans="1:17" ht="14.4" customHeight="1" x14ac:dyDescent="0.3">
      <c r="A196" s="649" t="s">
        <v>575</v>
      </c>
      <c r="B196" s="650" t="s">
        <v>4863</v>
      </c>
      <c r="C196" s="650" t="s">
        <v>4855</v>
      </c>
      <c r="D196" s="650" t="s">
        <v>5111</v>
      </c>
      <c r="E196" s="650" t="s">
        <v>5112</v>
      </c>
      <c r="F196" s="653"/>
      <c r="G196" s="653"/>
      <c r="H196" s="653"/>
      <c r="I196" s="653"/>
      <c r="J196" s="653"/>
      <c r="K196" s="653"/>
      <c r="L196" s="653"/>
      <c r="M196" s="653"/>
      <c r="N196" s="653">
        <v>4</v>
      </c>
      <c r="O196" s="653">
        <v>1416</v>
      </c>
      <c r="P196" s="666"/>
      <c r="Q196" s="654">
        <v>354</v>
      </c>
    </row>
    <row r="197" spans="1:17" ht="14.4" customHeight="1" x14ac:dyDescent="0.3">
      <c r="A197" s="649" t="s">
        <v>575</v>
      </c>
      <c r="B197" s="650" t="s">
        <v>4863</v>
      </c>
      <c r="C197" s="650" t="s">
        <v>4855</v>
      </c>
      <c r="D197" s="650" t="s">
        <v>5113</v>
      </c>
      <c r="E197" s="650" t="s">
        <v>5114</v>
      </c>
      <c r="F197" s="653"/>
      <c r="G197" s="653"/>
      <c r="H197" s="653"/>
      <c r="I197" s="653"/>
      <c r="J197" s="653">
        <v>2</v>
      </c>
      <c r="K197" s="653">
        <v>3152</v>
      </c>
      <c r="L197" s="653"/>
      <c r="M197" s="653">
        <v>1576</v>
      </c>
      <c r="N197" s="653"/>
      <c r="O197" s="653"/>
      <c r="P197" s="666"/>
      <c r="Q197" s="654"/>
    </row>
    <row r="198" spans="1:17" ht="14.4" customHeight="1" x14ac:dyDescent="0.3">
      <c r="A198" s="649" t="s">
        <v>575</v>
      </c>
      <c r="B198" s="650" t="s">
        <v>4863</v>
      </c>
      <c r="C198" s="650" t="s">
        <v>4855</v>
      </c>
      <c r="D198" s="650" t="s">
        <v>5115</v>
      </c>
      <c r="E198" s="650" t="s">
        <v>5116</v>
      </c>
      <c r="F198" s="653"/>
      <c r="G198" s="653"/>
      <c r="H198" s="653"/>
      <c r="I198" s="653"/>
      <c r="J198" s="653">
        <v>1</v>
      </c>
      <c r="K198" s="653">
        <v>241</v>
      </c>
      <c r="L198" s="653"/>
      <c r="M198" s="653">
        <v>241</v>
      </c>
      <c r="N198" s="653">
        <v>1</v>
      </c>
      <c r="O198" s="653">
        <v>241</v>
      </c>
      <c r="P198" s="666"/>
      <c r="Q198" s="654">
        <v>241</v>
      </c>
    </row>
    <row r="199" spans="1:17" ht="14.4" customHeight="1" x14ac:dyDescent="0.3">
      <c r="A199" s="649" t="s">
        <v>575</v>
      </c>
      <c r="B199" s="650" t="s">
        <v>4863</v>
      </c>
      <c r="C199" s="650" t="s">
        <v>4855</v>
      </c>
      <c r="D199" s="650" t="s">
        <v>5034</v>
      </c>
      <c r="E199" s="650" t="s">
        <v>5035</v>
      </c>
      <c r="F199" s="653"/>
      <c r="G199" s="653"/>
      <c r="H199" s="653"/>
      <c r="I199" s="653"/>
      <c r="J199" s="653">
        <v>3</v>
      </c>
      <c r="K199" s="653">
        <v>2562</v>
      </c>
      <c r="L199" s="653"/>
      <c r="M199" s="653">
        <v>854</v>
      </c>
      <c r="N199" s="653">
        <v>1</v>
      </c>
      <c r="O199" s="653">
        <v>860</v>
      </c>
      <c r="P199" s="666"/>
      <c r="Q199" s="654">
        <v>860</v>
      </c>
    </row>
    <row r="200" spans="1:17" ht="14.4" customHeight="1" x14ac:dyDescent="0.3">
      <c r="A200" s="649" t="s">
        <v>575</v>
      </c>
      <c r="B200" s="650" t="s">
        <v>4863</v>
      </c>
      <c r="C200" s="650" t="s">
        <v>4855</v>
      </c>
      <c r="D200" s="650" t="s">
        <v>5117</v>
      </c>
      <c r="E200" s="650" t="s">
        <v>5118</v>
      </c>
      <c r="F200" s="653"/>
      <c r="G200" s="653"/>
      <c r="H200" s="653"/>
      <c r="I200" s="653"/>
      <c r="J200" s="653">
        <v>7</v>
      </c>
      <c r="K200" s="653">
        <v>0</v>
      </c>
      <c r="L200" s="653"/>
      <c r="M200" s="653">
        <v>0</v>
      </c>
      <c r="N200" s="653"/>
      <c r="O200" s="653"/>
      <c r="P200" s="666"/>
      <c r="Q200" s="654"/>
    </row>
    <row r="201" spans="1:17" ht="14.4" customHeight="1" x14ac:dyDescent="0.3">
      <c r="A201" s="649" t="s">
        <v>575</v>
      </c>
      <c r="B201" s="650" t="s">
        <v>5119</v>
      </c>
      <c r="C201" s="650" t="s">
        <v>4855</v>
      </c>
      <c r="D201" s="650" t="s">
        <v>5120</v>
      </c>
      <c r="E201" s="650" t="s">
        <v>5121</v>
      </c>
      <c r="F201" s="653">
        <v>1</v>
      </c>
      <c r="G201" s="653">
        <v>1883</v>
      </c>
      <c r="H201" s="653">
        <v>1</v>
      </c>
      <c r="I201" s="653">
        <v>1883</v>
      </c>
      <c r="J201" s="653"/>
      <c r="K201" s="653"/>
      <c r="L201" s="653"/>
      <c r="M201" s="653"/>
      <c r="N201" s="653"/>
      <c r="O201" s="653"/>
      <c r="P201" s="666"/>
      <c r="Q201" s="654"/>
    </row>
    <row r="202" spans="1:17" ht="14.4" customHeight="1" x14ac:dyDescent="0.3">
      <c r="A202" s="649" t="s">
        <v>575</v>
      </c>
      <c r="B202" s="650" t="s">
        <v>5119</v>
      </c>
      <c r="C202" s="650" t="s">
        <v>4855</v>
      </c>
      <c r="D202" s="650" t="s">
        <v>5122</v>
      </c>
      <c r="E202" s="650" t="s">
        <v>5123</v>
      </c>
      <c r="F202" s="653">
        <v>1</v>
      </c>
      <c r="G202" s="653">
        <v>2671</v>
      </c>
      <c r="H202" s="653">
        <v>1</v>
      </c>
      <c r="I202" s="653">
        <v>2671</v>
      </c>
      <c r="J202" s="653"/>
      <c r="K202" s="653"/>
      <c r="L202" s="653"/>
      <c r="M202" s="653"/>
      <c r="N202" s="653">
        <v>3</v>
      </c>
      <c r="O202" s="653">
        <v>8062</v>
      </c>
      <c r="P202" s="666">
        <v>3.0183451890677651</v>
      </c>
      <c r="Q202" s="654">
        <v>2687.3333333333335</v>
      </c>
    </row>
    <row r="203" spans="1:17" ht="14.4" customHeight="1" x14ac:dyDescent="0.3">
      <c r="A203" s="649" t="s">
        <v>575</v>
      </c>
      <c r="B203" s="650" t="s">
        <v>5119</v>
      </c>
      <c r="C203" s="650" t="s">
        <v>4855</v>
      </c>
      <c r="D203" s="650" t="s">
        <v>5124</v>
      </c>
      <c r="E203" s="650" t="s">
        <v>5125</v>
      </c>
      <c r="F203" s="653"/>
      <c r="G203" s="653"/>
      <c r="H203" s="653"/>
      <c r="I203" s="653"/>
      <c r="J203" s="653"/>
      <c r="K203" s="653"/>
      <c r="L203" s="653"/>
      <c r="M203" s="653"/>
      <c r="N203" s="653">
        <v>2</v>
      </c>
      <c r="O203" s="653">
        <v>11914</v>
      </c>
      <c r="P203" s="666"/>
      <c r="Q203" s="654">
        <v>5957</v>
      </c>
    </row>
    <row r="204" spans="1:17" ht="14.4" customHeight="1" x14ac:dyDescent="0.3">
      <c r="A204" s="649" t="s">
        <v>575</v>
      </c>
      <c r="B204" s="650" t="s">
        <v>5119</v>
      </c>
      <c r="C204" s="650" t="s">
        <v>4855</v>
      </c>
      <c r="D204" s="650" t="s">
        <v>5126</v>
      </c>
      <c r="E204" s="650" t="s">
        <v>5127</v>
      </c>
      <c r="F204" s="653"/>
      <c r="G204" s="653"/>
      <c r="H204" s="653"/>
      <c r="I204" s="653"/>
      <c r="J204" s="653"/>
      <c r="K204" s="653"/>
      <c r="L204" s="653"/>
      <c r="M204" s="653"/>
      <c r="N204" s="653">
        <v>1</v>
      </c>
      <c r="O204" s="653">
        <v>3340</v>
      </c>
      <c r="P204" s="666"/>
      <c r="Q204" s="654">
        <v>3340</v>
      </c>
    </row>
    <row r="205" spans="1:17" ht="14.4" customHeight="1" x14ac:dyDescent="0.3">
      <c r="A205" s="649" t="s">
        <v>575</v>
      </c>
      <c r="B205" s="650" t="s">
        <v>5119</v>
      </c>
      <c r="C205" s="650" t="s">
        <v>4855</v>
      </c>
      <c r="D205" s="650" t="s">
        <v>5128</v>
      </c>
      <c r="E205" s="650" t="s">
        <v>5129</v>
      </c>
      <c r="F205" s="653"/>
      <c r="G205" s="653"/>
      <c r="H205" s="653"/>
      <c r="I205" s="653"/>
      <c r="J205" s="653"/>
      <c r="K205" s="653"/>
      <c r="L205" s="653"/>
      <c r="M205" s="653"/>
      <c r="N205" s="653">
        <v>1</v>
      </c>
      <c r="O205" s="653">
        <v>2067</v>
      </c>
      <c r="P205" s="666"/>
      <c r="Q205" s="654">
        <v>2067</v>
      </c>
    </row>
    <row r="206" spans="1:17" ht="14.4" customHeight="1" x14ac:dyDescent="0.3">
      <c r="A206" s="649" t="s">
        <v>575</v>
      </c>
      <c r="B206" s="650" t="s">
        <v>5119</v>
      </c>
      <c r="C206" s="650" t="s">
        <v>4855</v>
      </c>
      <c r="D206" s="650" t="s">
        <v>5130</v>
      </c>
      <c r="E206" s="650" t="s">
        <v>5131</v>
      </c>
      <c r="F206" s="653"/>
      <c r="G206" s="653"/>
      <c r="H206" s="653"/>
      <c r="I206" s="653"/>
      <c r="J206" s="653"/>
      <c r="K206" s="653"/>
      <c r="L206" s="653"/>
      <c r="M206" s="653"/>
      <c r="N206" s="653">
        <v>1</v>
      </c>
      <c r="O206" s="653">
        <v>1626</v>
      </c>
      <c r="P206" s="666"/>
      <c r="Q206" s="654">
        <v>1626</v>
      </c>
    </row>
    <row r="207" spans="1:17" ht="14.4" customHeight="1" x14ac:dyDescent="0.3">
      <c r="A207" s="649" t="s">
        <v>575</v>
      </c>
      <c r="B207" s="650" t="s">
        <v>5119</v>
      </c>
      <c r="C207" s="650" t="s">
        <v>4855</v>
      </c>
      <c r="D207" s="650" t="s">
        <v>5132</v>
      </c>
      <c r="E207" s="650" t="s">
        <v>5133</v>
      </c>
      <c r="F207" s="653">
        <v>1</v>
      </c>
      <c r="G207" s="653">
        <v>5148</v>
      </c>
      <c r="H207" s="653">
        <v>1</v>
      </c>
      <c r="I207" s="653">
        <v>5148</v>
      </c>
      <c r="J207" s="653"/>
      <c r="K207" s="653"/>
      <c r="L207" s="653"/>
      <c r="M207" s="653"/>
      <c r="N207" s="653">
        <v>1</v>
      </c>
      <c r="O207" s="653">
        <v>5148</v>
      </c>
      <c r="P207" s="666">
        <v>1</v>
      </c>
      <c r="Q207" s="654">
        <v>5148</v>
      </c>
    </row>
    <row r="208" spans="1:17" ht="14.4" customHeight="1" x14ac:dyDescent="0.3">
      <c r="A208" s="649" t="s">
        <v>575</v>
      </c>
      <c r="B208" s="650" t="s">
        <v>5119</v>
      </c>
      <c r="C208" s="650" t="s">
        <v>4855</v>
      </c>
      <c r="D208" s="650" t="s">
        <v>5134</v>
      </c>
      <c r="E208" s="650" t="s">
        <v>5135</v>
      </c>
      <c r="F208" s="653"/>
      <c r="G208" s="653"/>
      <c r="H208" s="653"/>
      <c r="I208" s="653"/>
      <c r="J208" s="653">
        <v>2</v>
      </c>
      <c r="K208" s="653">
        <v>9778</v>
      </c>
      <c r="L208" s="653"/>
      <c r="M208" s="653">
        <v>4889</v>
      </c>
      <c r="N208" s="653"/>
      <c r="O208" s="653"/>
      <c r="P208" s="666"/>
      <c r="Q208" s="654"/>
    </row>
    <row r="209" spans="1:17" ht="14.4" customHeight="1" x14ac:dyDescent="0.3">
      <c r="A209" s="649" t="s">
        <v>575</v>
      </c>
      <c r="B209" s="650" t="s">
        <v>5119</v>
      </c>
      <c r="C209" s="650" t="s">
        <v>4855</v>
      </c>
      <c r="D209" s="650" t="s">
        <v>5136</v>
      </c>
      <c r="E209" s="650" t="s">
        <v>5137</v>
      </c>
      <c r="F209" s="653"/>
      <c r="G209" s="653"/>
      <c r="H209" s="653"/>
      <c r="I209" s="653"/>
      <c r="J209" s="653">
        <v>1</v>
      </c>
      <c r="K209" s="653">
        <v>681</v>
      </c>
      <c r="L209" s="653"/>
      <c r="M209" s="653">
        <v>681</v>
      </c>
      <c r="N209" s="653"/>
      <c r="O209" s="653"/>
      <c r="P209" s="666"/>
      <c r="Q209" s="654"/>
    </row>
    <row r="210" spans="1:17" ht="14.4" customHeight="1" x14ac:dyDescent="0.3">
      <c r="A210" s="649" t="s">
        <v>575</v>
      </c>
      <c r="B210" s="650" t="s">
        <v>5119</v>
      </c>
      <c r="C210" s="650" t="s">
        <v>4855</v>
      </c>
      <c r="D210" s="650" t="s">
        <v>5138</v>
      </c>
      <c r="E210" s="650" t="s">
        <v>5139</v>
      </c>
      <c r="F210" s="653"/>
      <c r="G210" s="653"/>
      <c r="H210" s="653"/>
      <c r="I210" s="653"/>
      <c r="J210" s="653">
        <v>3</v>
      </c>
      <c r="K210" s="653">
        <v>0</v>
      </c>
      <c r="L210" s="653"/>
      <c r="M210" s="653">
        <v>0</v>
      </c>
      <c r="N210" s="653">
        <v>1</v>
      </c>
      <c r="O210" s="653">
        <v>0</v>
      </c>
      <c r="P210" s="666"/>
      <c r="Q210" s="654">
        <v>0</v>
      </c>
    </row>
    <row r="211" spans="1:17" ht="14.4" customHeight="1" x14ac:dyDescent="0.3">
      <c r="A211" s="649" t="s">
        <v>575</v>
      </c>
      <c r="B211" s="650" t="s">
        <v>5119</v>
      </c>
      <c r="C211" s="650" t="s">
        <v>4855</v>
      </c>
      <c r="D211" s="650" t="s">
        <v>5140</v>
      </c>
      <c r="E211" s="650" t="s">
        <v>5141</v>
      </c>
      <c r="F211" s="653"/>
      <c r="G211" s="653"/>
      <c r="H211" s="653"/>
      <c r="I211" s="653"/>
      <c r="J211" s="653">
        <v>1</v>
      </c>
      <c r="K211" s="653">
        <v>0</v>
      </c>
      <c r="L211" s="653"/>
      <c r="M211" s="653">
        <v>0</v>
      </c>
      <c r="N211" s="653"/>
      <c r="O211" s="653"/>
      <c r="P211" s="666"/>
      <c r="Q211" s="654"/>
    </row>
    <row r="212" spans="1:17" ht="14.4" customHeight="1" x14ac:dyDescent="0.3">
      <c r="A212" s="649" t="s">
        <v>575</v>
      </c>
      <c r="B212" s="650" t="s">
        <v>5119</v>
      </c>
      <c r="C212" s="650" t="s">
        <v>4855</v>
      </c>
      <c r="D212" s="650" t="s">
        <v>5142</v>
      </c>
      <c r="E212" s="650" t="s">
        <v>5143</v>
      </c>
      <c r="F212" s="653"/>
      <c r="G212" s="653"/>
      <c r="H212" s="653"/>
      <c r="I212" s="653"/>
      <c r="J212" s="653">
        <v>1</v>
      </c>
      <c r="K212" s="653">
        <v>0</v>
      </c>
      <c r="L212" s="653"/>
      <c r="M212" s="653">
        <v>0</v>
      </c>
      <c r="N212" s="653"/>
      <c r="O212" s="653"/>
      <c r="P212" s="666"/>
      <c r="Q212" s="654"/>
    </row>
    <row r="213" spans="1:17" ht="14.4" customHeight="1" x14ac:dyDescent="0.3">
      <c r="A213" s="649" t="s">
        <v>575</v>
      </c>
      <c r="B213" s="650" t="s">
        <v>5119</v>
      </c>
      <c r="C213" s="650" t="s">
        <v>4855</v>
      </c>
      <c r="D213" s="650" t="s">
        <v>5144</v>
      </c>
      <c r="E213" s="650" t="s">
        <v>5145</v>
      </c>
      <c r="F213" s="653"/>
      <c r="G213" s="653"/>
      <c r="H213" s="653"/>
      <c r="I213" s="653"/>
      <c r="J213" s="653">
        <v>3</v>
      </c>
      <c r="K213" s="653">
        <v>0</v>
      </c>
      <c r="L213" s="653"/>
      <c r="M213" s="653">
        <v>0</v>
      </c>
      <c r="N213" s="653">
        <v>1</v>
      </c>
      <c r="O213" s="653">
        <v>0</v>
      </c>
      <c r="P213" s="666"/>
      <c r="Q213" s="654">
        <v>0</v>
      </c>
    </row>
    <row r="214" spans="1:17" ht="14.4" customHeight="1" x14ac:dyDescent="0.3">
      <c r="A214" s="649" t="s">
        <v>575</v>
      </c>
      <c r="B214" s="650" t="s">
        <v>5119</v>
      </c>
      <c r="C214" s="650" t="s">
        <v>4855</v>
      </c>
      <c r="D214" s="650" t="s">
        <v>5146</v>
      </c>
      <c r="E214" s="650" t="s">
        <v>5147</v>
      </c>
      <c r="F214" s="653">
        <v>1</v>
      </c>
      <c r="G214" s="653">
        <v>505</v>
      </c>
      <c r="H214" s="653">
        <v>1</v>
      </c>
      <c r="I214" s="653">
        <v>505</v>
      </c>
      <c r="J214" s="653"/>
      <c r="K214" s="653"/>
      <c r="L214" s="653"/>
      <c r="M214" s="653"/>
      <c r="N214" s="653"/>
      <c r="O214" s="653"/>
      <c r="P214" s="666"/>
      <c r="Q214" s="654"/>
    </row>
    <row r="215" spans="1:17" ht="14.4" customHeight="1" x14ac:dyDescent="0.3">
      <c r="A215" s="649" t="s">
        <v>575</v>
      </c>
      <c r="B215" s="650" t="s">
        <v>5119</v>
      </c>
      <c r="C215" s="650" t="s">
        <v>4855</v>
      </c>
      <c r="D215" s="650" t="s">
        <v>5148</v>
      </c>
      <c r="E215" s="650" t="s">
        <v>5149</v>
      </c>
      <c r="F215" s="653"/>
      <c r="G215" s="653"/>
      <c r="H215" s="653"/>
      <c r="I215" s="653"/>
      <c r="J215" s="653">
        <v>2</v>
      </c>
      <c r="K215" s="653">
        <v>1600</v>
      </c>
      <c r="L215" s="653"/>
      <c r="M215" s="653">
        <v>800</v>
      </c>
      <c r="N215" s="653"/>
      <c r="O215" s="653"/>
      <c r="P215" s="666"/>
      <c r="Q215" s="654"/>
    </row>
    <row r="216" spans="1:17" ht="14.4" customHeight="1" x14ac:dyDescent="0.3">
      <c r="A216" s="649" t="s">
        <v>575</v>
      </c>
      <c r="B216" s="650" t="s">
        <v>5119</v>
      </c>
      <c r="C216" s="650" t="s">
        <v>4855</v>
      </c>
      <c r="D216" s="650" t="s">
        <v>5150</v>
      </c>
      <c r="E216" s="650" t="s">
        <v>5151</v>
      </c>
      <c r="F216" s="653"/>
      <c r="G216" s="653"/>
      <c r="H216" s="653"/>
      <c r="I216" s="653"/>
      <c r="J216" s="653"/>
      <c r="K216" s="653"/>
      <c r="L216" s="653"/>
      <c r="M216" s="653"/>
      <c r="N216" s="653">
        <v>1</v>
      </c>
      <c r="O216" s="653">
        <v>6077</v>
      </c>
      <c r="P216" s="666"/>
      <c r="Q216" s="654">
        <v>6077</v>
      </c>
    </row>
    <row r="217" spans="1:17" ht="14.4" customHeight="1" x14ac:dyDescent="0.3">
      <c r="A217" s="649" t="s">
        <v>575</v>
      </c>
      <c r="B217" s="650" t="s">
        <v>5119</v>
      </c>
      <c r="C217" s="650" t="s">
        <v>4855</v>
      </c>
      <c r="D217" s="650" t="s">
        <v>5152</v>
      </c>
      <c r="E217" s="650" t="s">
        <v>5153</v>
      </c>
      <c r="F217" s="653">
        <v>2</v>
      </c>
      <c r="G217" s="653">
        <v>18000</v>
      </c>
      <c r="H217" s="653">
        <v>1</v>
      </c>
      <c r="I217" s="653">
        <v>9000</v>
      </c>
      <c r="J217" s="653">
        <v>3</v>
      </c>
      <c r="K217" s="653">
        <v>27102</v>
      </c>
      <c r="L217" s="653">
        <v>1.5056666666666667</v>
      </c>
      <c r="M217" s="653">
        <v>9034</v>
      </c>
      <c r="N217" s="653">
        <v>1</v>
      </c>
      <c r="O217" s="653">
        <v>9096</v>
      </c>
      <c r="P217" s="666">
        <v>0.5053333333333333</v>
      </c>
      <c r="Q217" s="654">
        <v>9096</v>
      </c>
    </row>
    <row r="218" spans="1:17" ht="14.4" customHeight="1" x14ac:dyDescent="0.3">
      <c r="A218" s="649" t="s">
        <v>575</v>
      </c>
      <c r="B218" s="650" t="s">
        <v>5119</v>
      </c>
      <c r="C218" s="650" t="s">
        <v>4855</v>
      </c>
      <c r="D218" s="650" t="s">
        <v>5109</v>
      </c>
      <c r="E218" s="650" t="s">
        <v>5110</v>
      </c>
      <c r="F218" s="653"/>
      <c r="G218" s="653"/>
      <c r="H218" s="653"/>
      <c r="I218" s="653"/>
      <c r="J218" s="653">
        <v>1</v>
      </c>
      <c r="K218" s="653">
        <v>1040</v>
      </c>
      <c r="L218" s="653"/>
      <c r="M218" s="653">
        <v>1040</v>
      </c>
      <c r="N218" s="653"/>
      <c r="O218" s="653"/>
      <c r="P218" s="666"/>
      <c r="Q218" s="654"/>
    </row>
    <row r="219" spans="1:17" ht="14.4" customHeight="1" x14ac:dyDescent="0.3">
      <c r="A219" s="649" t="s">
        <v>575</v>
      </c>
      <c r="B219" s="650" t="s">
        <v>5119</v>
      </c>
      <c r="C219" s="650" t="s">
        <v>4855</v>
      </c>
      <c r="D219" s="650" t="s">
        <v>5154</v>
      </c>
      <c r="E219" s="650" t="s">
        <v>5155</v>
      </c>
      <c r="F219" s="653">
        <v>1</v>
      </c>
      <c r="G219" s="653">
        <v>3446</v>
      </c>
      <c r="H219" s="653">
        <v>1</v>
      </c>
      <c r="I219" s="653">
        <v>3446</v>
      </c>
      <c r="J219" s="653"/>
      <c r="K219" s="653"/>
      <c r="L219" s="653"/>
      <c r="M219" s="653"/>
      <c r="N219" s="653"/>
      <c r="O219" s="653"/>
      <c r="P219" s="666"/>
      <c r="Q219" s="654"/>
    </row>
    <row r="220" spans="1:17" ht="14.4" customHeight="1" x14ac:dyDescent="0.3">
      <c r="A220" s="649" t="s">
        <v>575</v>
      </c>
      <c r="B220" s="650" t="s">
        <v>5119</v>
      </c>
      <c r="C220" s="650" t="s">
        <v>4855</v>
      </c>
      <c r="D220" s="650" t="s">
        <v>613</v>
      </c>
      <c r="E220" s="650" t="s">
        <v>5156</v>
      </c>
      <c r="F220" s="653">
        <v>1</v>
      </c>
      <c r="G220" s="653">
        <v>1885</v>
      </c>
      <c r="H220" s="653">
        <v>1</v>
      </c>
      <c r="I220" s="653">
        <v>1885</v>
      </c>
      <c r="J220" s="653"/>
      <c r="K220" s="653"/>
      <c r="L220" s="653"/>
      <c r="M220" s="653"/>
      <c r="N220" s="653"/>
      <c r="O220" s="653"/>
      <c r="P220" s="666"/>
      <c r="Q220" s="654"/>
    </row>
    <row r="221" spans="1:17" ht="14.4" customHeight="1" x14ac:dyDescent="0.3">
      <c r="A221" s="649" t="s">
        <v>575</v>
      </c>
      <c r="B221" s="650" t="s">
        <v>5119</v>
      </c>
      <c r="C221" s="650" t="s">
        <v>4855</v>
      </c>
      <c r="D221" s="650" t="s">
        <v>5157</v>
      </c>
      <c r="E221" s="650" t="s">
        <v>5158</v>
      </c>
      <c r="F221" s="653"/>
      <c r="G221" s="653"/>
      <c r="H221" s="653"/>
      <c r="I221" s="653"/>
      <c r="J221" s="653">
        <v>3</v>
      </c>
      <c r="K221" s="653">
        <v>0</v>
      </c>
      <c r="L221" s="653"/>
      <c r="M221" s="653">
        <v>0</v>
      </c>
      <c r="N221" s="653">
        <v>1</v>
      </c>
      <c r="O221" s="653">
        <v>0</v>
      </c>
      <c r="P221" s="666"/>
      <c r="Q221" s="654">
        <v>0</v>
      </c>
    </row>
    <row r="222" spans="1:17" ht="14.4" customHeight="1" x14ac:dyDescent="0.3">
      <c r="A222" s="649" t="s">
        <v>575</v>
      </c>
      <c r="B222" s="650" t="s">
        <v>5119</v>
      </c>
      <c r="C222" s="650" t="s">
        <v>4855</v>
      </c>
      <c r="D222" s="650" t="s">
        <v>5159</v>
      </c>
      <c r="E222" s="650" t="s">
        <v>5160</v>
      </c>
      <c r="F222" s="653"/>
      <c r="G222" s="653"/>
      <c r="H222" s="653"/>
      <c r="I222" s="653"/>
      <c r="J222" s="653">
        <v>1</v>
      </c>
      <c r="K222" s="653">
        <v>0</v>
      </c>
      <c r="L222" s="653"/>
      <c r="M222" s="653">
        <v>0</v>
      </c>
      <c r="N222" s="653"/>
      <c r="O222" s="653"/>
      <c r="P222" s="666"/>
      <c r="Q222" s="654"/>
    </row>
    <row r="223" spans="1:17" ht="14.4" customHeight="1" x14ac:dyDescent="0.3">
      <c r="A223" s="649" t="s">
        <v>575</v>
      </c>
      <c r="B223" s="650" t="s">
        <v>5119</v>
      </c>
      <c r="C223" s="650" t="s">
        <v>4855</v>
      </c>
      <c r="D223" s="650" t="s">
        <v>5161</v>
      </c>
      <c r="E223" s="650" t="s">
        <v>5162</v>
      </c>
      <c r="F223" s="653"/>
      <c r="G223" s="653"/>
      <c r="H223" s="653"/>
      <c r="I223" s="653"/>
      <c r="J223" s="653"/>
      <c r="K223" s="653"/>
      <c r="L223" s="653"/>
      <c r="M223" s="653"/>
      <c r="N223" s="653">
        <v>2</v>
      </c>
      <c r="O223" s="653">
        <v>6438</v>
      </c>
      <c r="P223" s="666"/>
      <c r="Q223" s="654">
        <v>3219</v>
      </c>
    </row>
    <row r="224" spans="1:17" ht="14.4" customHeight="1" x14ac:dyDescent="0.3">
      <c r="A224" s="649" t="s">
        <v>575</v>
      </c>
      <c r="B224" s="650" t="s">
        <v>5119</v>
      </c>
      <c r="C224" s="650" t="s">
        <v>4855</v>
      </c>
      <c r="D224" s="650" t="s">
        <v>5163</v>
      </c>
      <c r="E224" s="650" t="s">
        <v>5164</v>
      </c>
      <c r="F224" s="653"/>
      <c r="G224" s="653"/>
      <c r="H224" s="653"/>
      <c r="I224" s="653"/>
      <c r="J224" s="653">
        <v>3</v>
      </c>
      <c r="K224" s="653">
        <v>0</v>
      </c>
      <c r="L224" s="653"/>
      <c r="M224" s="653">
        <v>0</v>
      </c>
      <c r="N224" s="653">
        <v>1</v>
      </c>
      <c r="O224" s="653">
        <v>0</v>
      </c>
      <c r="P224" s="666"/>
      <c r="Q224" s="654">
        <v>0</v>
      </c>
    </row>
    <row r="225" spans="1:17" ht="14.4" customHeight="1" x14ac:dyDescent="0.3">
      <c r="A225" s="649" t="s">
        <v>575</v>
      </c>
      <c r="B225" s="650" t="s">
        <v>5119</v>
      </c>
      <c r="C225" s="650" t="s">
        <v>4855</v>
      </c>
      <c r="D225" s="650" t="s">
        <v>5165</v>
      </c>
      <c r="E225" s="650" t="s">
        <v>5166</v>
      </c>
      <c r="F225" s="653"/>
      <c r="G225" s="653"/>
      <c r="H225" s="653"/>
      <c r="I225" s="653"/>
      <c r="J225" s="653">
        <v>1</v>
      </c>
      <c r="K225" s="653">
        <v>0</v>
      </c>
      <c r="L225" s="653"/>
      <c r="M225" s="653">
        <v>0</v>
      </c>
      <c r="N225" s="653"/>
      <c r="O225" s="653"/>
      <c r="P225" s="666"/>
      <c r="Q225" s="654"/>
    </row>
    <row r="226" spans="1:17" ht="14.4" customHeight="1" x14ac:dyDescent="0.3">
      <c r="A226" s="649" t="s">
        <v>575</v>
      </c>
      <c r="B226" s="650" t="s">
        <v>5119</v>
      </c>
      <c r="C226" s="650" t="s">
        <v>4855</v>
      </c>
      <c r="D226" s="650" t="s">
        <v>5167</v>
      </c>
      <c r="E226" s="650" t="s">
        <v>5168</v>
      </c>
      <c r="F226" s="653">
        <v>1</v>
      </c>
      <c r="G226" s="653">
        <v>5529</v>
      </c>
      <c r="H226" s="653">
        <v>1</v>
      </c>
      <c r="I226" s="653">
        <v>5529</v>
      </c>
      <c r="J226" s="653"/>
      <c r="K226" s="653"/>
      <c r="L226" s="653"/>
      <c r="M226" s="653"/>
      <c r="N226" s="653">
        <v>1</v>
      </c>
      <c r="O226" s="653">
        <v>5576</v>
      </c>
      <c r="P226" s="666">
        <v>1.0085006330258637</v>
      </c>
      <c r="Q226" s="654">
        <v>5576</v>
      </c>
    </row>
    <row r="227" spans="1:17" ht="14.4" customHeight="1" x14ac:dyDescent="0.3">
      <c r="A227" s="649" t="s">
        <v>575</v>
      </c>
      <c r="B227" s="650" t="s">
        <v>5119</v>
      </c>
      <c r="C227" s="650" t="s">
        <v>4855</v>
      </c>
      <c r="D227" s="650" t="s">
        <v>5169</v>
      </c>
      <c r="E227" s="650" t="s">
        <v>5170</v>
      </c>
      <c r="F227" s="653"/>
      <c r="G227" s="653"/>
      <c r="H227" s="653"/>
      <c r="I227" s="653"/>
      <c r="J227" s="653">
        <v>2</v>
      </c>
      <c r="K227" s="653">
        <v>9234</v>
      </c>
      <c r="L227" s="653"/>
      <c r="M227" s="653">
        <v>4617</v>
      </c>
      <c r="N227" s="653"/>
      <c r="O227" s="653"/>
      <c r="P227" s="666"/>
      <c r="Q227" s="654"/>
    </row>
    <row r="228" spans="1:17" ht="14.4" customHeight="1" x14ac:dyDescent="0.3">
      <c r="A228" s="649" t="s">
        <v>575</v>
      </c>
      <c r="B228" s="650" t="s">
        <v>5119</v>
      </c>
      <c r="C228" s="650" t="s">
        <v>4855</v>
      </c>
      <c r="D228" s="650" t="s">
        <v>5171</v>
      </c>
      <c r="E228" s="650" t="s">
        <v>5172</v>
      </c>
      <c r="F228" s="653">
        <v>1</v>
      </c>
      <c r="G228" s="653">
        <v>5082</v>
      </c>
      <c r="H228" s="653">
        <v>1</v>
      </c>
      <c r="I228" s="653">
        <v>5082</v>
      </c>
      <c r="J228" s="653"/>
      <c r="K228" s="653"/>
      <c r="L228" s="653"/>
      <c r="M228" s="653"/>
      <c r="N228" s="653"/>
      <c r="O228" s="653"/>
      <c r="P228" s="666"/>
      <c r="Q228" s="654"/>
    </row>
    <row r="229" spans="1:17" ht="14.4" customHeight="1" x14ac:dyDescent="0.3">
      <c r="A229" s="649" t="s">
        <v>575</v>
      </c>
      <c r="B229" s="650" t="s">
        <v>5119</v>
      </c>
      <c r="C229" s="650" t="s">
        <v>4855</v>
      </c>
      <c r="D229" s="650" t="s">
        <v>5173</v>
      </c>
      <c r="E229" s="650" t="s">
        <v>5174</v>
      </c>
      <c r="F229" s="653"/>
      <c r="G229" s="653"/>
      <c r="H229" s="653"/>
      <c r="I229" s="653"/>
      <c r="J229" s="653">
        <v>1</v>
      </c>
      <c r="K229" s="653">
        <v>0</v>
      </c>
      <c r="L229" s="653"/>
      <c r="M229" s="653">
        <v>0</v>
      </c>
      <c r="N229" s="653"/>
      <c r="O229" s="653"/>
      <c r="P229" s="666"/>
      <c r="Q229" s="654"/>
    </row>
    <row r="230" spans="1:17" ht="14.4" customHeight="1" x14ac:dyDescent="0.3">
      <c r="A230" s="649" t="s">
        <v>575</v>
      </c>
      <c r="B230" s="650" t="s">
        <v>5119</v>
      </c>
      <c r="C230" s="650" t="s">
        <v>4855</v>
      </c>
      <c r="D230" s="650" t="s">
        <v>5175</v>
      </c>
      <c r="E230" s="650" t="s">
        <v>5176</v>
      </c>
      <c r="F230" s="653"/>
      <c r="G230" s="653"/>
      <c r="H230" s="653"/>
      <c r="I230" s="653"/>
      <c r="J230" s="653"/>
      <c r="K230" s="653"/>
      <c r="L230" s="653"/>
      <c r="M230" s="653"/>
      <c r="N230" s="653">
        <v>1</v>
      </c>
      <c r="O230" s="653">
        <v>0</v>
      </c>
      <c r="P230" s="666"/>
      <c r="Q230" s="654">
        <v>0</v>
      </c>
    </row>
    <row r="231" spans="1:17" ht="14.4" customHeight="1" x14ac:dyDescent="0.3">
      <c r="A231" s="649" t="s">
        <v>575</v>
      </c>
      <c r="B231" s="650" t="s">
        <v>5119</v>
      </c>
      <c r="C231" s="650" t="s">
        <v>4855</v>
      </c>
      <c r="D231" s="650" t="s">
        <v>5177</v>
      </c>
      <c r="E231" s="650" t="s">
        <v>5178</v>
      </c>
      <c r="F231" s="653"/>
      <c r="G231" s="653"/>
      <c r="H231" s="653"/>
      <c r="I231" s="653"/>
      <c r="J231" s="653"/>
      <c r="K231" s="653"/>
      <c r="L231" s="653"/>
      <c r="M231" s="653"/>
      <c r="N231" s="653">
        <v>1</v>
      </c>
      <c r="O231" s="653">
        <v>8406</v>
      </c>
      <c r="P231" s="666"/>
      <c r="Q231" s="654">
        <v>8406</v>
      </c>
    </row>
    <row r="232" spans="1:17" ht="14.4" customHeight="1" x14ac:dyDescent="0.3">
      <c r="A232" s="649" t="s">
        <v>575</v>
      </c>
      <c r="B232" s="650" t="s">
        <v>5119</v>
      </c>
      <c r="C232" s="650" t="s">
        <v>4855</v>
      </c>
      <c r="D232" s="650" t="s">
        <v>5179</v>
      </c>
      <c r="E232" s="650" t="s">
        <v>5180</v>
      </c>
      <c r="F232" s="653"/>
      <c r="G232" s="653"/>
      <c r="H232" s="653"/>
      <c r="I232" s="653"/>
      <c r="J232" s="653">
        <v>1</v>
      </c>
      <c r="K232" s="653">
        <v>0</v>
      </c>
      <c r="L232" s="653"/>
      <c r="M232" s="653">
        <v>0</v>
      </c>
      <c r="N232" s="653"/>
      <c r="O232" s="653"/>
      <c r="P232" s="666"/>
      <c r="Q232" s="654"/>
    </row>
    <row r="233" spans="1:17" ht="14.4" customHeight="1" x14ac:dyDescent="0.3">
      <c r="A233" s="649" t="s">
        <v>575</v>
      </c>
      <c r="B233" s="650" t="s">
        <v>5085</v>
      </c>
      <c r="C233" s="650" t="s">
        <v>4864</v>
      </c>
      <c r="D233" s="650" t="s">
        <v>5181</v>
      </c>
      <c r="E233" s="650" t="s">
        <v>1869</v>
      </c>
      <c r="F233" s="653">
        <v>585</v>
      </c>
      <c r="G233" s="653">
        <v>80829</v>
      </c>
      <c r="H233" s="653">
        <v>1</v>
      </c>
      <c r="I233" s="653">
        <v>138.16923076923078</v>
      </c>
      <c r="J233" s="653">
        <v>308</v>
      </c>
      <c r="K233" s="653">
        <v>38734.03</v>
      </c>
      <c r="L233" s="653">
        <v>0.47920956587363445</v>
      </c>
      <c r="M233" s="653">
        <v>125.75983766233766</v>
      </c>
      <c r="N233" s="653">
        <v>456</v>
      </c>
      <c r="O233" s="653">
        <v>53789.760000000002</v>
      </c>
      <c r="P233" s="666">
        <v>0.66547600489923175</v>
      </c>
      <c r="Q233" s="654">
        <v>117.96000000000001</v>
      </c>
    </row>
    <row r="234" spans="1:17" ht="14.4" customHeight="1" x14ac:dyDescent="0.3">
      <c r="A234" s="649" t="s">
        <v>575</v>
      </c>
      <c r="B234" s="650" t="s">
        <v>5085</v>
      </c>
      <c r="C234" s="650" t="s">
        <v>4864</v>
      </c>
      <c r="D234" s="650" t="s">
        <v>5182</v>
      </c>
      <c r="E234" s="650" t="s">
        <v>2019</v>
      </c>
      <c r="F234" s="653">
        <v>1.4</v>
      </c>
      <c r="G234" s="653">
        <v>382.62</v>
      </c>
      <c r="H234" s="653">
        <v>1</v>
      </c>
      <c r="I234" s="653">
        <v>273.3</v>
      </c>
      <c r="J234" s="653"/>
      <c r="K234" s="653"/>
      <c r="L234" s="653"/>
      <c r="M234" s="653"/>
      <c r="N234" s="653"/>
      <c r="O234" s="653"/>
      <c r="P234" s="666"/>
      <c r="Q234" s="654"/>
    </row>
    <row r="235" spans="1:17" ht="14.4" customHeight="1" x14ac:dyDescent="0.3">
      <c r="A235" s="649" t="s">
        <v>575</v>
      </c>
      <c r="B235" s="650" t="s">
        <v>5085</v>
      </c>
      <c r="C235" s="650" t="s">
        <v>4864</v>
      </c>
      <c r="D235" s="650" t="s">
        <v>5183</v>
      </c>
      <c r="E235" s="650" t="s">
        <v>5184</v>
      </c>
      <c r="F235" s="653">
        <v>3</v>
      </c>
      <c r="G235" s="653">
        <v>495.48</v>
      </c>
      <c r="H235" s="653">
        <v>1</v>
      </c>
      <c r="I235" s="653">
        <v>165.16</v>
      </c>
      <c r="J235" s="653"/>
      <c r="K235" s="653"/>
      <c r="L235" s="653"/>
      <c r="M235" s="653"/>
      <c r="N235" s="653"/>
      <c r="O235" s="653"/>
      <c r="P235" s="666"/>
      <c r="Q235" s="654"/>
    </row>
    <row r="236" spans="1:17" ht="14.4" customHeight="1" x14ac:dyDescent="0.3">
      <c r="A236" s="649" t="s">
        <v>575</v>
      </c>
      <c r="B236" s="650" t="s">
        <v>5085</v>
      </c>
      <c r="C236" s="650" t="s">
        <v>4864</v>
      </c>
      <c r="D236" s="650" t="s">
        <v>5185</v>
      </c>
      <c r="E236" s="650" t="s">
        <v>5186</v>
      </c>
      <c r="F236" s="653">
        <v>4</v>
      </c>
      <c r="G236" s="653">
        <v>4317.28</v>
      </c>
      <c r="H236" s="653">
        <v>1</v>
      </c>
      <c r="I236" s="653">
        <v>1079.32</v>
      </c>
      <c r="J236" s="653">
        <v>40</v>
      </c>
      <c r="K236" s="653">
        <v>43172.800000000003</v>
      </c>
      <c r="L236" s="653">
        <v>10.000000000000002</v>
      </c>
      <c r="M236" s="653">
        <v>1079.3200000000002</v>
      </c>
      <c r="N236" s="653"/>
      <c r="O236" s="653"/>
      <c r="P236" s="666"/>
      <c r="Q236" s="654"/>
    </row>
    <row r="237" spans="1:17" ht="14.4" customHeight="1" x14ac:dyDescent="0.3">
      <c r="A237" s="649" t="s">
        <v>575</v>
      </c>
      <c r="B237" s="650" t="s">
        <v>5085</v>
      </c>
      <c r="C237" s="650" t="s">
        <v>4864</v>
      </c>
      <c r="D237" s="650" t="s">
        <v>5187</v>
      </c>
      <c r="E237" s="650" t="s">
        <v>5188</v>
      </c>
      <c r="F237" s="653"/>
      <c r="G237" s="653"/>
      <c r="H237" s="653"/>
      <c r="I237" s="653"/>
      <c r="J237" s="653">
        <v>23</v>
      </c>
      <c r="K237" s="653">
        <v>4241.66</v>
      </c>
      <c r="L237" s="653"/>
      <c r="M237" s="653">
        <v>184.42</v>
      </c>
      <c r="N237" s="653"/>
      <c r="O237" s="653"/>
      <c r="P237" s="666"/>
      <c r="Q237" s="654"/>
    </row>
    <row r="238" spans="1:17" ht="14.4" customHeight="1" x14ac:dyDescent="0.3">
      <c r="A238" s="649" t="s">
        <v>575</v>
      </c>
      <c r="B238" s="650" t="s">
        <v>5085</v>
      </c>
      <c r="C238" s="650" t="s">
        <v>4864</v>
      </c>
      <c r="D238" s="650" t="s">
        <v>5189</v>
      </c>
      <c r="E238" s="650" t="s">
        <v>1253</v>
      </c>
      <c r="F238" s="653">
        <v>578</v>
      </c>
      <c r="G238" s="653">
        <v>48565.41</v>
      </c>
      <c r="H238" s="653">
        <v>1</v>
      </c>
      <c r="I238" s="653">
        <v>84.023200692041527</v>
      </c>
      <c r="J238" s="653">
        <v>341</v>
      </c>
      <c r="K238" s="653">
        <v>21901.760000000002</v>
      </c>
      <c r="L238" s="653">
        <v>0.45097446927761964</v>
      </c>
      <c r="M238" s="653">
        <v>64.228035190615842</v>
      </c>
      <c r="N238" s="653">
        <v>585</v>
      </c>
      <c r="O238" s="653">
        <v>35714.25</v>
      </c>
      <c r="P238" s="666">
        <v>0.73538450514471099</v>
      </c>
      <c r="Q238" s="654">
        <v>61.05</v>
      </c>
    </row>
    <row r="239" spans="1:17" ht="14.4" customHeight="1" x14ac:dyDescent="0.3">
      <c r="A239" s="649" t="s">
        <v>575</v>
      </c>
      <c r="B239" s="650" t="s">
        <v>5085</v>
      </c>
      <c r="C239" s="650" t="s">
        <v>4864</v>
      </c>
      <c r="D239" s="650" t="s">
        <v>5190</v>
      </c>
      <c r="E239" s="650" t="s">
        <v>4850</v>
      </c>
      <c r="F239" s="653">
        <v>8.4</v>
      </c>
      <c r="G239" s="653">
        <v>40475.839999999997</v>
      </c>
      <c r="H239" s="653">
        <v>1</v>
      </c>
      <c r="I239" s="653">
        <v>4818.5523809523802</v>
      </c>
      <c r="J239" s="653"/>
      <c r="K239" s="653"/>
      <c r="L239" s="653"/>
      <c r="M239" s="653"/>
      <c r="N239" s="653"/>
      <c r="O239" s="653"/>
      <c r="P239" s="666"/>
      <c r="Q239" s="654"/>
    </row>
    <row r="240" spans="1:17" ht="14.4" customHeight="1" x14ac:dyDescent="0.3">
      <c r="A240" s="649" t="s">
        <v>575</v>
      </c>
      <c r="B240" s="650" t="s">
        <v>5085</v>
      </c>
      <c r="C240" s="650" t="s">
        <v>4864</v>
      </c>
      <c r="D240" s="650" t="s">
        <v>4870</v>
      </c>
      <c r="E240" s="650" t="s">
        <v>1299</v>
      </c>
      <c r="F240" s="653"/>
      <c r="G240" s="653"/>
      <c r="H240" s="653"/>
      <c r="I240" s="653"/>
      <c r="J240" s="653"/>
      <c r="K240" s="653"/>
      <c r="L240" s="653"/>
      <c r="M240" s="653"/>
      <c r="N240" s="653">
        <v>1</v>
      </c>
      <c r="O240" s="653">
        <v>1157.1099999999999</v>
      </c>
      <c r="P240" s="666"/>
      <c r="Q240" s="654">
        <v>1157.1099999999999</v>
      </c>
    </row>
    <row r="241" spans="1:17" ht="14.4" customHeight="1" x14ac:dyDescent="0.3">
      <c r="A241" s="649" t="s">
        <v>575</v>
      </c>
      <c r="B241" s="650" t="s">
        <v>5085</v>
      </c>
      <c r="C241" s="650" t="s">
        <v>4864</v>
      </c>
      <c r="D241" s="650" t="s">
        <v>5191</v>
      </c>
      <c r="E241" s="650" t="s">
        <v>1332</v>
      </c>
      <c r="F241" s="653"/>
      <c r="G241" s="653"/>
      <c r="H241" s="653"/>
      <c r="I241" s="653"/>
      <c r="J241" s="653"/>
      <c r="K241" s="653"/>
      <c r="L241" s="653"/>
      <c r="M241" s="653"/>
      <c r="N241" s="653">
        <v>0.9</v>
      </c>
      <c r="O241" s="653">
        <v>12238.92</v>
      </c>
      <c r="P241" s="666"/>
      <c r="Q241" s="654">
        <v>13598.8</v>
      </c>
    </row>
    <row r="242" spans="1:17" ht="14.4" customHeight="1" x14ac:dyDescent="0.3">
      <c r="A242" s="649" t="s">
        <v>575</v>
      </c>
      <c r="B242" s="650" t="s">
        <v>5085</v>
      </c>
      <c r="C242" s="650" t="s">
        <v>4864</v>
      </c>
      <c r="D242" s="650" t="s">
        <v>5192</v>
      </c>
      <c r="E242" s="650" t="s">
        <v>5193</v>
      </c>
      <c r="F242" s="653">
        <v>79</v>
      </c>
      <c r="G242" s="653">
        <v>5521.8099999999995</v>
      </c>
      <c r="H242" s="653">
        <v>1</v>
      </c>
      <c r="I242" s="653">
        <v>69.89632911392404</v>
      </c>
      <c r="J242" s="653">
        <v>15</v>
      </c>
      <c r="K242" s="653">
        <v>870.15</v>
      </c>
      <c r="L242" s="653">
        <v>0.15758419793509737</v>
      </c>
      <c r="M242" s="653">
        <v>58.01</v>
      </c>
      <c r="N242" s="653">
        <v>1</v>
      </c>
      <c r="O242" s="653">
        <v>40.36</v>
      </c>
      <c r="P242" s="666">
        <v>7.3091975276222835E-3</v>
      </c>
      <c r="Q242" s="654">
        <v>40.36</v>
      </c>
    </row>
    <row r="243" spans="1:17" ht="14.4" customHeight="1" x14ac:dyDescent="0.3">
      <c r="A243" s="649" t="s">
        <v>575</v>
      </c>
      <c r="B243" s="650" t="s">
        <v>5085</v>
      </c>
      <c r="C243" s="650" t="s">
        <v>4864</v>
      </c>
      <c r="D243" s="650" t="s">
        <v>5194</v>
      </c>
      <c r="E243" s="650" t="s">
        <v>4850</v>
      </c>
      <c r="F243" s="653">
        <v>1</v>
      </c>
      <c r="G243" s="653">
        <v>2269.77</v>
      </c>
      <c r="H243" s="653">
        <v>1</v>
      </c>
      <c r="I243" s="653">
        <v>2269.77</v>
      </c>
      <c r="J243" s="653">
        <v>1</v>
      </c>
      <c r="K243" s="653">
        <v>2454.84</v>
      </c>
      <c r="L243" s="653">
        <v>1.0815368958088265</v>
      </c>
      <c r="M243" s="653">
        <v>2454.84</v>
      </c>
      <c r="N243" s="653"/>
      <c r="O243" s="653"/>
      <c r="P243" s="666"/>
      <c r="Q243" s="654"/>
    </row>
    <row r="244" spans="1:17" ht="14.4" customHeight="1" x14ac:dyDescent="0.3">
      <c r="A244" s="649" t="s">
        <v>575</v>
      </c>
      <c r="B244" s="650" t="s">
        <v>5085</v>
      </c>
      <c r="C244" s="650" t="s">
        <v>4864</v>
      </c>
      <c r="D244" s="650" t="s">
        <v>5195</v>
      </c>
      <c r="E244" s="650" t="s">
        <v>1317</v>
      </c>
      <c r="F244" s="653">
        <v>73.800000000000011</v>
      </c>
      <c r="G244" s="653">
        <v>28473.340000000004</v>
      </c>
      <c r="H244" s="653">
        <v>1</v>
      </c>
      <c r="I244" s="653">
        <v>385.81761517615178</v>
      </c>
      <c r="J244" s="653">
        <v>67.400000000000006</v>
      </c>
      <c r="K244" s="653">
        <v>27220.68</v>
      </c>
      <c r="L244" s="653">
        <v>0.95600586373077401</v>
      </c>
      <c r="M244" s="653">
        <v>403.8676557863501</v>
      </c>
      <c r="N244" s="653">
        <v>62.8</v>
      </c>
      <c r="O244" s="653">
        <v>25383.760000000002</v>
      </c>
      <c r="P244" s="666">
        <v>0.89149218180936973</v>
      </c>
      <c r="Q244" s="654">
        <v>404.20000000000005</v>
      </c>
    </row>
    <row r="245" spans="1:17" ht="14.4" customHeight="1" x14ac:dyDescent="0.3">
      <c r="A245" s="649" t="s">
        <v>575</v>
      </c>
      <c r="B245" s="650" t="s">
        <v>5085</v>
      </c>
      <c r="C245" s="650" t="s">
        <v>4864</v>
      </c>
      <c r="D245" s="650" t="s">
        <v>5196</v>
      </c>
      <c r="E245" s="650" t="s">
        <v>5197</v>
      </c>
      <c r="F245" s="653"/>
      <c r="G245" s="653"/>
      <c r="H245" s="653"/>
      <c r="I245" s="653"/>
      <c r="J245" s="653">
        <v>2.1</v>
      </c>
      <c r="K245" s="653">
        <v>859.95</v>
      </c>
      <c r="L245" s="653"/>
      <c r="M245" s="653">
        <v>409.5</v>
      </c>
      <c r="N245" s="653"/>
      <c r="O245" s="653"/>
      <c r="P245" s="666"/>
      <c r="Q245" s="654"/>
    </row>
    <row r="246" spans="1:17" ht="14.4" customHeight="1" x14ac:dyDescent="0.3">
      <c r="A246" s="649" t="s">
        <v>575</v>
      </c>
      <c r="B246" s="650" t="s">
        <v>5085</v>
      </c>
      <c r="C246" s="650" t="s">
        <v>4864</v>
      </c>
      <c r="D246" s="650" t="s">
        <v>5198</v>
      </c>
      <c r="E246" s="650" t="s">
        <v>1875</v>
      </c>
      <c r="F246" s="653">
        <v>13</v>
      </c>
      <c r="G246" s="653">
        <v>3111.6</v>
      </c>
      <c r="H246" s="653">
        <v>1</v>
      </c>
      <c r="I246" s="653">
        <v>239.35384615384615</v>
      </c>
      <c r="J246" s="653"/>
      <c r="K246" s="653"/>
      <c r="L246" s="653"/>
      <c r="M246" s="653"/>
      <c r="N246" s="653">
        <v>20</v>
      </c>
      <c r="O246" s="653">
        <v>950</v>
      </c>
      <c r="P246" s="666">
        <v>0.30530916570253247</v>
      </c>
      <c r="Q246" s="654">
        <v>47.5</v>
      </c>
    </row>
    <row r="247" spans="1:17" ht="14.4" customHeight="1" x14ac:dyDescent="0.3">
      <c r="A247" s="649" t="s">
        <v>575</v>
      </c>
      <c r="B247" s="650" t="s">
        <v>5085</v>
      </c>
      <c r="C247" s="650" t="s">
        <v>4864</v>
      </c>
      <c r="D247" s="650" t="s">
        <v>5199</v>
      </c>
      <c r="E247" s="650" t="s">
        <v>1745</v>
      </c>
      <c r="F247" s="653">
        <v>2</v>
      </c>
      <c r="G247" s="653">
        <v>215.7</v>
      </c>
      <c r="H247" s="653">
        <v>1</v>
      </c>
      <c r="I247" s="653">
        <v>107.85</v>
      </c>
      <c r="J247" s="653"/>
      <c r="K247" s="653"/>
      <c r="L247" s="653"/>
      <c r="M247" s="653"/>
      <c r="N247" s="653">
        <v>6</v>
      </c>
      <c r="O247" s="653">
        <v>484.38</v>
      </c>
      <c r="P247" s="666">
        <v>2.2456189151599446</v>
      </c>
      <c r="Q247" s="654">
        <v>80.73</v>
      </c>
    </row>
    <row r="248" spans="1:17" ht="14.4" customHeight="1" x14ac:dyDescent="0.3">
      <c r="A248" s="649" t="s">
        <v>575</v>
      </c>
      <c r="B248" s="650" t="s">
        <v>5085</v>
      </c>
      <c r="C248" s="650" t="s">
        <v>4864</v>
      </c>
      <c r="D248" s="650" t="s">
        <v>5200</v>
      </c>
      <c r="E248" s="650" t="s">
        <v>1857</v>
      </c>
      <c r="F248" s="653">
        <v>55.400000000000006</v>
      </c>
      <c r="G248" s="653">
        <v>33007.26</v>
      </c>
      <c r="H248" s="653">
        <v>1</v>
      </c>
      <c r="I248" s="653">
        <v>595.79891696750894</v>
      </c>
      <c r="J248" s="653">
        <v>60.400000000000006</v>
      </c>
      <c r="K248" s="653">
        <v>22919.08</v>
      </c>
      <c r="L248" s="653">
        <v>0.6943648154981662</v>
      </c>
      <c r="M248" s="653">
        <v>379.45496688741719</v>
      </c>
      <c r="N248" s="653">
        <v>59.900000000000006</v>
      </c>
      <c r="O248" s="653">
        <v>22747.02</v>
      </c>
      <c r="P248" s="666">
        <v>0.68915202291859423</v>
      </c>
      <c r="Q248" s="654">
        <v>379.74991652754591</v>
      </c>
    </row>
    <row r="249" spans="1:17" ht="14.4" customHeight="1" x14ac:dyDescent="0.3">
      <c r="A249" s="649" t="s">
        <v>575</v>
      </c>
      <c r="B249" s="650" t="s">
        <v>5085</v>
      </c>
      <c r="C249" s="650" t="s">
        <v>4864</v>
      </c>
      <c r="D249" s="650" t="s">
        <v>5201</v>
      </c>
      <c r="E249" s="650" t="s">
        <v>5202</v>
      </c>
      <c r="F249" s="653">
        <v>1</v>
      </c>
      <c r="G249" s="653">
        <v>6203.42</v>
      </c>
      <c r="H249" s="653">
        <v>1</v>
      </c>
      <c r="I249" s="653">
        <v>6203.42</v>
      </c>
      <c r="J249" s="653"/>
      <c r="K249" s="653"/>
      <c r="L249" s="653"/>
      <c r="M249" s="653"/>
      <c r="N249" s="653"/>
      <c r="O249" s="653"/>
      <c r="P249" s="666"/>
      <c r="Q249" s="654"/>
    </row>
    <row r="250" spans="1:17" ht="14.4" customHeight="1" x14ac:dyDescent="0.3">
      <c r="A250" s="649" t="s">
        <v>575</v>
      </c>
      <c r="B250" s="650" t="s">
        <v>5085</v>
      </c>
      <c r="C250" s="650" t="s">
        <v>4864</v>
      </c>
      <c r="D250" s="650" t="s">
        <v>5203</v>
      </c>
      <c r="E250" s="650" t="s">
        <v>5204</v>
      </c>
      <c r="F250" s="653">
        <v>30</v>
      </c>
      <c r="G250" s="653">
        <v>1881.3</v>
      </c>
      <c r="H250" s="653">
        <v>1</v>
      </c>
      <c r="I250" s="653">
        <v>62.71</v>
      </c>
      <c r="J250" s="653"/>
      <c r="K250" s="653"/>
      <c r="L250" s="653"/>
      <c r="M250" s="653"/>
      <c r="N250" s="653">
        <v>1</v>
      </c>
      <c r="O250" s="653">
        <v>62.71</v>
      </c>
      <c r="P250" s="666">
        <v>3.3333333333333333E-2</v>
      </c>
      <c r="Q250" s="654">
        <v>62.71</v>
      </c>
    </row>
    <row r="251" spans="1:17" ht="14.4" customHeight="1" x14ac:dyDescent="0.3">
      <c r="A251" s="649" t="s">
        <v>575</v>
      </c>
      <c r="B251" s="650" t="s">
        <v>5085</v>
      </c>
      <c r="C251" s="650" t="s">
        <v>4864</v>
      </c>
      <c r="D251" s="650" t="s">
        <v>5205</v>
      </c>
      <c r="E251" s="650" t="s">
        <v>1865</v>
      </c>
      <c r="F251" s="653">
        <v>73</v>
      </c>
      <c r="G251" s="653">
        <v>3628.6499999999996</v>
      </c>
      <c r="H251" s="653">
        <v>1</v>
      </c>
      <c r="I251" s="653">
        <v>49.707534246575335</v>
      </c>
      <c r="J251" s="653">
        <v>4</v>
      </c>
      <c r="K251" s="653">
        <v>163.80000000000001</v>
      </c>
      <c r="L251" s="653">
        <v>4.5140754826175029E-2</v>
      </c>
      <c r="M251" s="653">
        <v>40.950000000000003</v>
      </c>
      <c r="N251" s="653">
        <v>15</v>
      </c>
      <c r="O251" s="653">
        <v>977.49</v>
      </c>
      <c r="P251" s="666">
        <v>0.26938117481708074</v>
      </c>
      <c r="Q251" s="654">
        <v>65.165999999999997</v>
      </c>
    </row>
    <row r="252" spans="1:17" ht="14.4" customHeight="1" x14ac:dyDescent="0.3">
      <c r="A252" s="649" t="s">
        <v>575</v>
      </c>
      <c r="B252" s="650" t="s">
        <v>5085</v>
      </c>
      <c r="C252" s="650" t="s">
        <v>4864</v>
      </c>
      <c r="D252" s="650" t="s">
        <v>5206</v>
      </c>
      <c r="E252" s="650" t="s">
        <v>5207</v>
      </c>
      <c r="F252" s="653">
        <v>0.7</v>
      </c>
      <c r="G252" s="653">
        <v>4327.54</v>
      </c>
      <c r="H252" s="653">
        <v>1</v>
      </c>
      <c r="I252" s="653">
        <v>6182.2000000000007</v>
      </c>
      <c r="J252" s="653"/>
      <c r="K252" s="653"/>
      <c r="L252" s="653"/>
      <c r="M252" s="653"/>
      <c r="N252" s="653"/>
      <c r="O252" s="653"/>
      <c r="P252" s="666"/>
      <c r="Q252" s="654"/>
    </row>
    <row r="253" spans="1:17" ht="14.4" customHeight="1" x14ac:dyDescent="0.3">
      <c r="A253" s="649" t="s">
        <v>575</v>
      </c>
      <c r="B253" s="650" t="s">
        <v>5085</v>
      </c>
      <c r="C253" s="650" t="s">
        <v>4864</v>
      </c>
      <c r="D253" s="650" t="s">
        <v>5208</v>
      </c>
      <c r="E253" s="650" t="s">
        <v>5209</v>
      </c>
      <c r="F253" s="653"/>
      <c r="G253" s="653"/>
      <c r="H253" s="653"/>
      <c r="I253" s="653"/>
      <c r="J253" s="653"/>
      <c r="K253" s="653"/>
      <c r="L253" s="653"/>
      <c r="M253" s="653"/>
      <c r="N253" s="653">
        <v>1</v>
      </c>
      <c r="O253" s="653">
        <v>379.75</v>
      </c>
      <c r="P253" s="666"/>
      <c r="Q253" s="654">
        <v>379.75</v>
      </c>
    </row>
    <row r="254" spans="1:17" ht="14.4" customHeight="1" x14ac:dyDescent="0.3">
      <c r="A254" s="649" t="s">
        <v>575</v>
      </c>
      <c r="B254" s="650" t="s">
        <v>5085</v>
      </c>
      <c r="C254" s="650" t="s">
        <v>4864</v>
      </c>
      <c r="D254" s="650" t="s">
        <v>5210</v>
      </c>
      <c r="E254" s="650" t="s">
        <v>1873</v>
      </c>
      <c r="F254" s="653"/>
      <c r="G254" s="653"/>
      <c r="H254" s="653"/>
      <c r="I254" s="653"/>
      <c r="J254" s="653"/>
      <c r="K254" s="653"/>
      <c r="L254" s="653"/>
      <c r="M254" s="653"/>
      <c r="N254" s="653">
        <v>127</v>
      </c>
      <c r="O254" s="653">
        <v>29103.319999999996</v>
      </c>
      <c r="P254" s="666"/>
      <c r="Q254" s="654">
        <v>229.15999999999997</v>
      </c>
    </row>
    <row r="255" spans="1:17" ht="14.4" customHeight="1" x14ac:dyDescent="0.3">
      <c r="A255" s="649" t="s">
        <v>575</v>
      </c>
      <c r="B255" s="650" t="s">
        <v>5085</v>
      </c>
      <c r="C255" s="650" t="s">
        <v>4864</v>
      </c>
      <c r="D255" s="650" t="s">
        <v>5211</v>
      </c>
      <c r="E255" s="650" t="s">
        <v>1229</v>
      </c>
      <c r="F255" s="653">
        <v>7.9999999999999991</v>
      </c>
      <c r="G255" s="653">
        <v>726.68</v>
      </c>
      <c r="H255" s="653">
        <v>1</v>
      </c>
      <c r="I255" s="653">
        <v>90.835000000000008</v>
      </c>
      <c r="J255" s="653">
        <v>4.5</v>
      </c>
      <c r="K255" s="653">
        <v>436.13</v>
      </c>
      <c r="L255" s="653">
        <v>0.60016788682776467</v>
      </c>
      <c r="M255" s="653">
        <v>96.917777777777772</v>
      </c>
      <c r="N255" s="653">
        <v>5.7</v>
      </c>
      <c r="O255" s="653">
        <v>552.32999999999993</v>
      </c>
      <c r="P255" s="666">
        <v>0.76007320966587766</v>
      </c>
      <c r="Q255" s="654">
        <v>96.899999999999977</v>
      </c>
    </row>
    <row r="256" spans="1:17" ht="14.4" customHeight="1" x14ac:dyDescent="0.3">
      <c r="A256" s="649" t="s">
        <v>575</v>
      </c>
      <c r="B256" s="650" t="s">
        <v>5085</v>
      </c>
      <c r="C256" s="650" t="s">
        <v>4864</v>
      </c>
      <c r="D256" s="650" t="s">
        <v>5212</v>
      </c>
      <c r="E256" s="650" t="s">
        <v>5213</v>
      </c>
      <c r="F256" s="653"/>
      <c r="G256" s="653"/>
      <c r="H256" s="653"/>
      <c r="I256" s="653"/>
      <c r="J256" s="653"/>
      <c r="K256" s="653"/>
      <c r="L256" s="653"/>
      <c r="M256" s="653"/>
      <c r="N256" s="653">
        <v>95</v>
      </c>
      <c r="O256" s="653">
        <v>6080</v>
      </c>
      <c r="P256" s="666"/>
      <c r="Q256" s="654">
        <v>64</v>
      </c>
    </row>
    <row r="257" spans="1:17" ht="14.4" customHeight="1" x14ac:dyDescent="0.3">
      <c r="A257" s="649" t="s">
        <v>575</v>
      </c>
      <c r="B257" s="650" t="s">
        <v>5085</v>
      </c>
      <c r="C257" s="650" t="s">
        <v>4864</v>
      </c>
      <c r="D257" s="650" t="s">
        <v>5214</v>
      </c>
      <c r="E257" s="650" t="s">
        <v>4850</v>
      </c>
      <c r="F257" s="653">
        <v>30</v>
      </c>
      <c r="G257" s="653">
        <v>9069.9</v>
      </c>
      <c r="H257" s="653">
        <v>1</v>
      </c>
      <c r="I257" s="653">
        <v>302.33</v>
      </c>
      <c r="J257" s="653"/>
      <c r="K257" s="653"/>
      <c r="L257" s="653"/>
      <c r="M257" s="653"/>
      <c r="N257" s="653"/>
      <c r="O257" s="653"/>
      <c r="P257" s="666"/>
      <c r="Q257" s="654"/>
    </row>
    <row r="258" spans="1:17" ht="14.4" customHeight="1" x14ac:dyDescent="0.3">
      <c r="A258" s="649" t="s">
        <v>575</v>
      </c>
      <c r="B258" s="650" t="s">
        <v>5085</v>
      </c>
      <c r="C258" s="650" t="s">
        <v>4864</v>
      </c>
      <c r="D258" s="650" t="s">
        <v>5215</v>
      </c>
      <c r="E258" s="650" t="s">
        <v>5216</v>
      </c>
      <c r="F258" s="653"/>
      <c r="G258" s="653"/>
      <c r="H258" s="653"/>
      <c r="I258" s="653"/>
      <c r="J258" s="653"/>
      <c r="K258" s="653"/>
      <c r="L258" s="653"/>
      <c r="M258" s="653"/>
      <c r="N258" s="653">
        <v>2</v>
      </c>
      <c r="O258" s="653">
        <v>1659</v>
      </c>
      <c r="P258" s="666"/>
      <c r="Q258" s="654">
        <v>829.5</v>
      </c>
    </row>
    <row r="259" spans="1:17" ht="14.4" customHeight="1" x14ac:dyDescent="0.3">
      <c r="A259" s="649" t="s">
        <v>575</v>
      </c>
      <c r="B259" s="650" t="s">
        <v>5085</v>
      </c>
      <c r="C259" s="650" t="s">
        <v>4864</v>
      </c>
      <c r="D259" s="650" t="s">
        <v>5217</v>
      </c>
      <c r="E259" s="650" t="s">
        <v>1285</v>
      </c>
      <c r="F259" s="653">
        <v>0.5</v>
      </c>
      <c r="G259" s="653">
        <v>862.9</v>
      </c>
      <c r="H259" s="653">
        <v>1</v>
      </c>
      <c r="I259" s="653">
        <v>1725.8</v>
      </c>
      <c r="J259" s="653"/>
      <c r="K259" s="653"/>
      <c r="L259" s="653"/>
      <c r="M259" s="653"/>
      <c r="N259" s="653"/>
      <c r="O259" s="653"/>
      <c r="P259" s="666"/>
      <c r="Q259" s="654"/>
    </row>
    <row r="260" spans="1:17" ht="14.4" customHeight="1" x14ac:dyDescent="0.3">
      <c r="A260" s="649" t="s">
        <v>575</v>
      </c>
      <c r="B260" s="650" t="s">
        <v>5085</v>
      </c>
      <c r="C260" s="650" t="s">
        <v>4864</v>
      </c>
      <c r="D260" s="650" t="s">
        <v>5218</v>
      </c>
      <c r="E260" s="650" t="s">
        <v>5219</v>
      </c>
      <c r="F260" s="653"/>
      <c r="G260" s="653"/>
      <c r="H260" s="653"/>
      <c r="I260" s="653"/>
      <c r="J260" s="653">
        <v>1.1000000000000001</v>
      </c>
      <c r="K260" s="653">
        <v>887.48</v>
      </c>
      <c r="L260" s="653"/>
      <c r="M260" s="653">
        <v>806.8</v>
      </c>
      <c r="N260" s="653"/>
      <c r="O260" s="653"/>
      <c r="P260" s="666"/>
      <c r="Q260" s="654"/>
    </row>
    <row r="261" spans="1:17" ht="14.4" customHeight="1" x14ac:dyDescent="0.3">
      <c r="A261" s="649" t="s">
        <v>575</v>
      </c>
      <c r="B261" s="650" t="s">
        <v>5085</v>
      </c>
      <c r="C261" s="650" t="s">
        <v>4864</v>
      </c>
      <c r="D261" s="650" t="s">
        <v>5220</v>
      </c>
      <c r="E261" s="650" t="s">
        <v>5221</v>
      </c>
      <c r="F261" s="653"/>
      <c r="G261" s="653"/>
      <c r="H261" s="653"/>
      <c r="I261" s="653"/>
      <c r="J261" s="653"/>
      <c r="K261" s="653"/>
      <c r="L261" s="653"/>
      <c r="M261" s="653"/>
      <c r="N261" s="653">
        <v>0.1</v>
      </c>
      <c r="O261" s="653">
        <v>165.15</v>
      </c>
      <c r="P261" s="666"/>
      <c r="Q261" s="654">
        <v>1651.5</v>
      </c>
    </row>
    <row r="262" spans="1:17" ht="14.4" customHeight="1" x14ac:dyDescent="0.3">
      <c r="A262" s="649" t="s">
        <v>575</v>
      </c>
      <c r="B262" s="650" t="s">
        <v>5085</v>
      </c>
      <c r="C262" s="650" t="s">
        <v>4864</v>
      </c>
      <c r="D262" s="650" t="s">
        <v>5222</v>
      </c>
      <c r="E262" s="650" t="s">
        <v>5223</v>
      </c>
      <c r="F262" s="653">
        <v>1</v>
      </c>
      <c r="G262" s="653">
        <v>2433.4899999999998</v>
      </c>
      <c r="H262" s="653">
        <v>1</v>
      </c>
      <c r="I262" s="653">
        <v>2433.4899999999998</v>
      </c>
      <c r="J262" s="653"/>
      <c r="K262" s="653"/>
      <c r="L262" s="653"/>
      <c r="M262" s="653"/>
      <c r="N262" s="653"/>
      <c r="O262" s="653"/>
      <c r="P262" s="666"/>
      <c r="Q262" s="654"/>
    </row>
    <row r="263" spans="1:17" ht="14.4" customHeight="1" x14ac:dyDescent="0.3">
      <c r="A263" s="649" t="s">
        <v>575</v>
      </c>
      <c r="B263" s="650" t="s">
        <v>5085</v>
      </c>
      <c r="C263" s="650" t="s">
        <v>4864</v>
      </c>
      <c r="D263" s="650" t="s">
        <v>5224</v>
      </c>
      <c r="E263" s="650" t="s">
        <v>5207</v>
      </c>
      <c r="F263" s="653"/>
      <c r="G263" s="653"/>
      <c r="H263" s="653"/>
      <c r="I263" s="653"/>
      <c r="J263" s="653"/>
      <c r="K263" s="653"/>
      <c r="L263" s="653"/>
      <c r="M263" s="653"/>
      <c r="N263" s="653">
        <v>7.6000000000000005</v>
      </c>
      <c r="O263" s="653">
        <v>29836.84</v>
      </c>
      <c r="P263" s="666"/>
      <c r="Q263" s="654">
        <v>3925.8999999999996</v>
      </c>
    </row>
    <row r="264" spans="1:17" ht="14.4" customHeight="1" x14ac:dyDescent="0.3">
      <c r="A264" s="649" t="s">
        <v>575</v>
      </c>
      <c r="B264" s="650" t="s">
        <v>5085</v>
      </c>
      <c r="C264" s="650" t="s">
        <v>4864</v>
      </c>
      <c r="D264" s="650" t="s">
        <v>5225</v>
      </c>
      <c r="E264" s="650" t="s">
        <v>5226</v>
      </c>
      <c r="F264" s="653"/>
      <c r="G264" s="653"/>
      <c r="H264" s="653"/>
      <c r="I264" s="653"/>
      <c r="J264" s="653"/>
      <c r="K264" s="653"/>
      <c r="L264" s="653"/>
      <c r="M264" s="653"/>
      <c r="N264" s="653">
        <v>2.4</v>
      </c>
      <c r="O264" s="653">
        <v>2590.35</v>
      </c>
      <c r="P264" s="666"/>
      <c r="Q264" s="654">
        <v>1079.3125</v>
      </c>
    </row>
    <row r="265" spans="1:17" ht="14.4" customHeight="1" x14ac:dyDescent="0.3">
      <c r="A265" s="649" t="s">
        <v>575</v>
      </c>
      <c r="B265" s="650" t="s">
        <v>5085</v>
      </c>
      <c r="C265" s="650" t="s">
        <v>4864</v>
      </c>
      <c r="D265" s="650" t="s">
        <v>5227</v>
      </c>
      <c r="E265" s="650" t="s">
        <v>1285</v>
      </c>
      <c r="F265" s="653"/>
      <c r="G265" s="653"/>
      <c r="H265" s="653"/>
      <c r="I265" s="653"/>
      <c r="J265" s="653">
        <v>12</v>
      </c>
      <c r="K265" s="653">
        <v>13799.64</v>
      </c>
      <c r="L265" s="653"/>
      <c r="M265" s="653">
        <v>1149.97</v>
      </c>
      <c r="N265" s="653">
        <v>5.9</v>
      </c>
      <c r="O265" s="653">
        <v>4762.87</v>
      </c>
      <c r="P265" s="666"/>
      <c r="Q265" s="654">
        <v>807.26610169491516</v>
      </c>
    </row>
    <row r="266" spans="1:17" ht="14.4" customHeight="1" x14ac:dyDescent="0.3">
      <c r="A266" s="649" t="s">
        <v>575</v>
      </c>
      <c r="B266" s="650" t="s">
        <v>5085</v>
      </c>
      <c r="C266" s="650" t="s">
        <v>4864</v>
      </c>
      <c r="D266" s="650" t="s">
        <v>5228</v>
      </c>
      <c r="E266" s="650" t="s">
        <v>5229</v>
      </c>
      <c r="F266" s="653">
        <v>3</v>
      </c>
      <c r="G266" s="653">
        <v>10884.18</v>
      </c>
      <c r="H266" s="653">
        <v>1</v>
      </c>
      <c r="I266" s="653">
        <v>3628.06</v>
      </c>
      <c r="J266" s="653">
        <v>12.239999999999998</v>
      </c>
      <c r="K266" s="653">
        <v>44407.340000000004</v>
      </c>
      <c r="L266" s="653">
        <v>4.0799894893322239</v>
      </c>
      <c r="M266" s="653">
        <v>3628.050653594772</v>
      </c>
      <c r="N266" s="653">
        <v>13.2</v>
      </c>
      <c r="O266" s="653">
        <v>47890.2</v>
      </c>
      <c r="P266" s="666">
        <v>4.3999823597184164</v>
      </c>
      <c r="Q266" s="654">
        <v>3628.0454545454545</v>
      </c>
    </row>
    <row r="267" spans="1:17" ht="14.4" customHeight="1" x14ac:dyDescent="0.3">
      <c r="A267" s="649" t="s">
        <v>575</v>
      </c>
      <c r="B267" s="650" t="s">
        <v>5085</v>
      </c>
      <c r="C267" s="650" t="s">
        <v>4864</v>
      </c>
      <c r="D267" s="650" t="s">
        <v>5230</v>
      </c>
      <c r="E267" s="650" t="s">
        <v>5231</v>
      </c>
      <c r="F267" s="653"/>
      <c r="G267" s="653"/>
      <c r="H267" s="653"/>
      <c r="I267" s="653"/>
      <c r="J267" s="653"/>
      <c r="K267" s="653"/>
      <c r="L267" s="653"/>
      <c r="M267" s="653"/>
      <c r="N267" s="653">
        <v>4.8</v>
      </c>
      <c r="O267" s="653">
        <v>2328</v>
      </c>
      <c r="P267" s="666"/>
      <c r="Q267" s="654">
        <v>485</v>
      </c>
    </row>
    <row r="268" spans="1:17" ht="14.4" customHeight="1" x14ac:dyDescent="0.3">
      <c r="A268" s="649" t="s">
        <v>575</v>
      </c>
      <c r="B268" s="650" t="s">
        <v>5085</v>
      </c>
      <c r="C268" s="650" t="s">
        <v>4864</v>
      </c>
      <c r="D268" s="650" t="s">
        <v>5232</v>
      </c>
      <c r="E268" s="650" t="s">
        <v>5233</v>
      </c>
      <c r="F268" s="653"/>
      <c r="G268" s="653"/>
      <c r="H268" s="653"/>
      <c r="I268" s="653"/>
      <c r="J268" s="653"/>
      <c r="K268" s="653"/>
      <c r="L268" s="653"/>
      <c r="M268" s="653"/>
      <c r="N268" s="653">
        <v>1</v>
      </c>
      <c r="O268" s="653">
        <v>16231.54</v>
      </c>
      <c r="P268" s="666"/>
      <c r="Q268" s="654">
        <v>16231.54</v>
      </c>
    </row>
    <row r="269" spans="1:17" ht="14.4" customHeight="1" x14ac:dyDescent="0.3">
      <c r="A269" s="649" t="s">
        <v>575</v>
      </c>
      <c r="B269" s="650" t="s">
        <v>5085</v>
      </c>
      <c r="C269" s="650" t="s">
        <v>4864</v>
      </c>
      <c r="D269" s="650" t="s">
        <v>5234</v>
      </c>
      <c r="E269" s="650" t="s">
        <v>5233</v>
      </c>
      <c r="F269" s="653"/>
      <c r="G269" s="653"/>
      <c r="H269" s="653"/>
      <c r="I269" s="653"/>
      <c r="J269" s="653"/>
      <c r="K269" s="653"/>
      <c r="L269" s="653"/>
      <c r="M269" s="653"/>
      <c r="N269" s="653">
        <v>2</v>
      </c>
      <c r="O269" s="653">
        <v>16264.46</v>
      </c>
      <c r="P269" s="666"/>
      <c r="Q269" s="654">
        <v>8132.23</v>
      </c>
    </row>
    <row r="270" spans="1:17" ht="14.4" customHeight="1" x14ac:dyDescent="0.3">
      <c r="A270" s="649" t="s">
        <v>575</v>
      </c>
      <c r="B270" s="650" t="s">
        <v>5085</v>
      </c>
      <c r="C270" s="650" t="s">
        <v>4864</v>
      </c>
      <c r="D270" s="650" t="s">
        <v>5235</v>
      </c>
      <c r="E270" s="650" t="s">
        <v>5236</v>
      </c>
      <c r="F270" s="653"/>
      <c r="G270" s="653"/>
      <c r="H270" s="653"/>
      <c r="I270" s="653"/>
      <c r="J270" s="653"/>
      <c r="K270" s="653"/>
      <c r="L270" s="653"/>
      <c r="M270" s="653"/>
      <c r="N270" s="653">
        <v>48</v>
      </c>
      <c r="O270" s="653">
        <v>2404.3200000000002</v>
      </c>
      <c r="P270" s="666"/>
      <c r="Q270" s="654">
        <v>50.09</v>
      </c>
    </row>
    <row r="271" spans="1:17" ht="14.4" customHeight="1" x14ac:dyDescent="0.3">
      <c r="A271" s="649" t="s">
        <v>575</v>
      </c>
      <c r="B271" s="650" t="s">
        <v>5085</v>
      </c>
      <c r="C271" s="650" t="s">
        <v>5237</v>
      </c>
      <c r="D271" s="650" t="s">
        <v>5238</v>
      </c>
      <c r="E271" s="650" t="s">
        <v>4850</v>
      </c>
      <c r="F271" s="653">
        <v>1</v>
      </c>
      <c r="G271" s="653">
        <v>1176.6600000000001</v>
      </c>
      <c r="H271" s="653">
        <v>1</v>
      </c>
      <c r="I271" s="653">
        <v>1176.6600000000001</v>
      </c>
      <c r="J271" s="653"/>
      <c r="K271" s="653"/>
      <c r="L271" s="653"/>
      <c r="M271" s="653"/>
      <c r="N271" s="653"/>
      <c r="O271" s="653"/>
      <c r="P271" s="666"/>
      <c r="Q271" s="654"/>
    </row>
    <row r="272" spans="1:17" ht="14.4" customHeight="1" x14ac:dyDescent="0.3">
      <c r="A272" s="649" t="s">
        <v>575</v>
      </c>
      <c r="B272" s="650" t="s">
        <v>5085</v>
      </c>
      <c r="C272" s="650" t="s">
        <v>5237</v>
      </c>
      <c r="D272" s="650" t="s">
        <v>5239</v>
      </c>
      <c r="E272" s="650" t="s">
        <v>4850</v>
      </c>
      <c r="F272" s="653">
        <v>30</v>
      </c>
      <c r="G272" s="653">
        <v>53768.22</v>
      </c>
      <c r="H272" s="653">
        <v>1</v>
      </c>
      <c r="I272" s="653">
        <v>1792.2740000000001</v>
      </c>
      <c r="J272" s="653">
        <v>22</v>
      </c>
      <c r="K272" s="653">
        <v>40562.119999999995</v>
      </c>
      <c r="L272" s="653">
        <v>0.75438837290875527</v>
      </c>
      <c r="M272" s="653">
        <v>1843.7327272727271</v>
      </c>
      <c r="N272" s="653">
        <v>39</v>
      </c>
      <c r="O272" s="653">
        <v>72757.62000000001</v>
      </c>
      <c r="P272" s="666">
        <v>1.3531714458838326</v>
      </c>
      <c r="Q272" s="654">
        <v>1865.5800000000002</v>
      </c>
    </row>
    <row r="273" spans="1:17" ht="14.4" customHeight="1" x14ac:dyDescent="0.3">
      <c r="A273" s="649" t="s">
        <v>575</v>
      </c>
      <c r="B273" s="650" t="s">
        <v>5085</v>
      </c>
      <c r="C273" s="650" t="s">
        <v>5237</v>
      </c>
      <c r="D273" s="650" t="s">
        <v>5240</v>
      </c>
      <c r="E273" s="650" t="s">
        <v>4850</v>
      </c>
      <c r="F273" s="653">
        <v>3</v>
      </c>
      <c r="G273" s="653">
        <v>7897.86</v>
      </c>
      <c r="H273" s="653">
        <v>1</v>
      </c>
      <c r="I273" s="653">
        <v>2632.62</v>
      </c>
      <c r="J273" s="653"/>
      <c r="K273" s="653"/>
      <c r="L273" s="653"/>
      <c r="M273" s="653"/>
      <c r="N273" s="653">
        <v>1</v>
      </c>
      <c r="O273" s="653">
        <v>2728.71</v>
      </c>
      <c r="P273" s="666">
        <v>0.3454999202315564</v>
      </c>
      <c r="Q273" s="654">
        <v>2728.71</v>
      </c>
    </row>
    <row r="274" spans="1:17" ht="14.4" customHeight="1" x14ac:dyDescent="0.3">
      <c r="A274" s="649" t="s">
        <v>575</v>
      </c>
      <c r="B274" s="650" t="s">
        <v>5085</v>
      </c>
      <c r="C274" s="650" t="s">
        <v>5237</v>
      </c>
      <c r="D274" s="650" t="s">
        <v>5241</v>
      </c>
      <c r="E274" s="650" t="s">
        <v>4850</v>
      </c>
      <c r="F274" s="653">
        <v>2</v>
      </c>
      <c r="G274" s="653">
        <v>3564.32</v>
      </c>
      <c r="H274" s="653">
        <v>1</v>
      </c>
      <c r="I274" s="653">
        <v>1782.16</v>
      </c>
      <c r="J274" s="653"/>
      <c r="K274" s="653"/>
      <c r="L274" s="653"/>
      <c r="M274" s="653"/>
      <c r="N274" s="653"/>
      <c r="O274" s="653"/>
      <c r="P274" s="666"/>
      <c r="Q274" s="654"/>
    </row>
    <row r="275" spans="1:17" ht="14.4" customHeight="1" x14ac:dyDescent="0.3">
      <c r="A275" s="649" t="s">
        <v>575</v>
      </c>
      <c r="B275" s="650" t="s">
        <v>5085</v>
      </c>
      <c r="C275" s="650" t="s">
        <v>5237</v>
      </c>
      <c r="D275" s="650" t="s">
        <v>5242</v>
      </c>
      <c r="E275" s="650" t="s">
        <v>4850</v>
      </c>
      <c r="F275" s="653">
        <v>1</v>
      </c>
      <c r="G275" s="653">
        <v>9256.01</v>
      </c>
      <c r="H275" s="653">
        <v>1</v>
      </c>
      <c r="I275" s="653">
        <v>9256.01</v>
      </c>
      <c r="J275" s="653"/>
      <c r="K275" s="653"/>
      <c r="L275" s="653"/>
      <c r="M275" s="653"/>
      <c r="N275" s="653"/>
      <c r="O275" s="653"/>
      <c r="P275" s="666"/>
      <c r="Q275" s="654"/>
    </row>
    <row r="276" spans="1:17" ht="14.4" customHeight="1" x14ac:dyDescent="0.3">
      <c r="A276" s="649" t="s">
        <v>575</v>
      </c>
      <c r="B276" s="650" t="s">
        <v>5085</v>
      </c>
      <c r="C276" s="650" t="s">
        <v>5237</v>
      </c>
      <c r="D276" s="650" t="s">
        <v>5243</v>
      </c>
      <c r="E276" s="650" t="s">
        <v>4850</v>
      </c>
      <c r="F276" s="653">
        <v>16</v>
      </c>
      <c r="G276" s="653">
        <v>13959.849999999999</v>
      </c>
      <c r="H276" s="653">
        <v>1</v>
      </c>
      <c r="I276" s="653">
        <v>872.49062499999991</v>
      </c>
      <c r="J276" s="653">
        <v>15</v>
      </c>
      <c r="K276" s="653">
        <v>13663.59</v>
      </c>
      <c r="L276" s="653">
        <v>0.9787777089295373</v>
      </c>
      <c r="M276" s="653">
        <v>910.90600000000006</v>
      </c>
      <c r="N276" s="653">
        <v>11</v>
      </c>
      <c r="O276" s="653">
        <v>10181.27</v>
      </c>
      <c r="P276" s="666">
        <v>0.72932517183207568</v>
      </c>
      <c r="Q276" s="654">
        <v>925.57</v>
      </c>
    </row>
    <row r="277" spans="1:17" ht="14.4" customHeight="1" x14ac:dyDescent="0.3">
      <c r="A277" s="649" t="s">
        <v>575</v>
      </c>
      <c r="B277" s="650" t="s">
        <v>5085</v>
      </c>
      <c r="C277" s="650" t="s">
        <v>5237</v>
      </c>
      <c r="D277" s="650" t="s">
        <v>5244</v>
      </c>
      <c r="E277" s="650" t="s">
        <v>4850</v>
      </c>
      <c r="F277" s="653"/>
      <c r="G277" s="653"/>
      <c r="H277" s="653"/>
      <c r="I277" s="653"/>
      <c r="J277" s="653"/>
      <c r="K277" s="653"/>
      <c r="L277" s="653"/>
      <c r="M277" s="653"/>
      <c r="N277" s="653">
        <v>1</v>
      </c>
      <c r="O277" s="653">
        <v>238.68</v>
      </c>
      <c r="P277" s="666"/>
      <c r="Q277" s="654">
        <v>238.68</v>
      </c>
    </row>
    <row r="278" spans="1:17" ht="14.4" customHeight="1" x14ac:dyDescent="0.3">
      <c r="A278" s="649" t="s">
        <v>575</v>
      </c>
      <c r="B278" s="650" t="s">
        <v>5085</v>
      </c>
      <c r="C278" s="650" t="s">
        <v>4890</v>
      </c>
      <c r="D278" s="650" t="s">
        <v>5245</v>
      </c>
      <c r="E278" s="650" t="s">
        <v>5246</v>
      </c>
      <c r="F278" s="653">
        <v>346</v>
      </c>
      <c r="G278" s="653">
        <v>114173.07999999999</v>
      </c>
      <c r="H278" s="653">
        <v>1</v>
      </c>
      <c r="I278" s="653">
        <v>329.97999999999996</v>
      </c>
      <c r="J278" s="653">
        <v>476</v>
      </c>
      <c r="K278" s="653">
        <v>157070.48000000001</v>
      </c>
      <c r="L278" s="653">
        <v>1.3757225433526015</v>
      </c>
      <c r="M278" s="653">
        <v>329.98</v>
      </c>
      <c r="N278" s="653">
        <v>385</v>
      </c>
      <c r="O278" s="653">
        <v>127042.3</v>
      </c>
      <c r="P278" s="666">
        <v>1.1127167630057806</v>
      </c>
      <c r="Q278" s="654">
        <v>329.98</v>
      </c>
    </row>
    <row r="279" spans="1:17" ht="14.4" customHeight="1" x14ac:dyDescent="0.3">
      <c r="A279" s="649" t="s">
        <v>575</v>
      </c>
      <c r="B279" s="650" t="s">
        <v>5085</v>
      </c>
      <c r="C279" s="650" t="s">
        <v>4890</v>
      </c>
      <c r="D279" s="650" t="s">
        <v>5247</v>
      </c>
      <c r="E279" s="650" t="s">
        <v>5246</v>
      </c>
      <c r="F279" s="653">
        <v>48</v>
      </c>
      <c r="G279" s="653">
        <v>20803.68</v>
      </c>
      <c r="H279" s="653">
        <v>1</v>
      </c>
      <c r="I279" s="653">
        <v>433.41</v>
      </c>
      <c r="J279" s="653">
        <v>34</v>
      </c>
      <c r="K279" s="653">
        <v>14735.94</v>
      </c>
      <c r="L279" s="653">
        <v>0.70833333333333337</v>
      </c>
      <c r="M279" s="653">
        <v>433.41</v>
      </c>
      <c r="N279" s="653">
        <v>15</v>
      </c>
      <c r="O279" s="653">
        <v>6501.15</v>
      </c>
      <c r="P279" s="666">
        <v>0.3125</v>
      </c>
      <c r="Q279" s="654">
        <v>433.40999999999997</v>
      </c>
    </row>
    <row r="280" spans="1:17" ht="14.4" customHeight="1" x14ac:dyDescent="0.3">
      <c r="A280" s="649" t="s">
        <v>575</v>
      </c>
      <c r="B280" s="650" t="s">
        <v>5085</v>
      </c>
      <c r="C280" s="650" t="s">
        <v>4890</v>
      </c>
      <c r="D280" s="650" t="s">
        <v>5248</v>
      </c>
      <c r="E280" s="650" t="s">
        <v>5249</v>
      </c>
      <c r="F280" s="653">
        <v>23</v>
      </c>
      <c r="G280" s="653">
        <v>33013.279999999999</v>
      </c>
      <c r="H280" s="653">
        <v>1</v>
      </c>
      <c r="I280" s="653">
        <v>1435.36</v>
      </c>
      <c r="J280" s="653">
        <v>23</v>
      </c>
      <c r="K280" s="653">
        <v>33013.279999999999</v>
      </c>
      <c r="L280" s="653">
        <v>1</v>
      </c>
      <c r="M280" s="653">
        <v>1435.36</v>
      </c>
      <c r="N280" s="653">
        <v>25</v>
      </c>
      <c r="O280" s="653">
        <v>35884</v>
      </c>
      <c r="P280" s="666">
        <v>1.0869565217391304</v>
      </c>
      <c r="Q280" s="654">
        <v>1435.36</v>
      </c>
    </row>
    <row r="281" spans="1:17" ht="14.4" customHeight="1" x14ac:dyDescent="0.3">
      <c r="A281" s="649" t="s">
        <v>575</v>
      </c>
      <c r="B281" s="650" t="s">
        <v>5085</v>
      </c>
      <c r="C281" s="650" t="s">
        <v>4890</v>
      </c>
      <c r="D281" s="650" t="s">
        <v>5250</v>
      </c>
      <c r="E281" s="650" t="s">
        <v>5249</v>
      </c>
      <c r="F281" s="653">
        <v>6</v>
      </c>
      <c r="G281" s="653">
        <v>10186.620000000001</v>
      </c>
      <c r="H281" s="653">
        <v>1</v>
      </c>
      <c r="I281" s="653">
        <v>1697.7700000000002</v>
      </c>
      <c r="J281" s="653">
        <v>1</v>
      </c>
      <c r="K281" s="653">
        <v>1697.77</v>
      </c>
      <c r="L281" s="653">
        <v>0.16666666666666666</v>
      </c>
      <c r="M281" s="653">
        <v>1697.77</v>
      </c>
      <c r="N281" s="653">
        <v>4</v>
      </c>
      <c r="O281" s="653">
        <v>6791.08</v>
      </c>
      <c r="P281" s="666">
        <v>0.66666666666666663</v>
      </c>
      <c r="Q281" s="654">
        <v>1697.77</v>
      </c>
    </row>
    <row r="282" spans="1:17" ht="14.4" customHeight="1" x14ac:dyDescent="0.3">
      <c r="A282" s="649" t="s">
        <v>575</v>
      </c>
      <c r="B282" s="650" t="s">
        <v>5085</v>
      </c>
      <c r="C282" s="650" t="s">
        <v>4890</v>
      </c>
      <c r="D282" s="650" t="s">
        <v>5251</v>
      </c>
      <c r="E282" s="650" t="s">
        <v>5252</v>
      </c>
      <c r="F282" s="653">
        <v>13</v>
      </c>
      <c r="G282" s="653">
        <v>9398.61</v>
      </c>
      <c r="H282" s="653">
        <v>1</v>
      </c>
      <c r="I282" s="653">
        <v>722.97</v>
      </c>
      <c r="J282" s="653">
        <v>14</v>
      </c>
      <c r="K282" s="653">
        <v>10121.58</v>
      </c>
      <c r="L282" s="653">
        <v>1.0769230769230769</v>
      </c>
      <c r="M282" s="653">
        <v>722.97</v>
      </c>
      <c r="N282" s="653">
        <v>13</v>
      </c>
      <c r="O282" s="653">
        <v>9398.61</v>
      </c>
      <c r="P282" s="666">
        <v>1</v>
      </c>
      <c r="Q282" s="654">
        <v>722.97</v>
      </c>
    </row>
    <row r="283" spans="1:17" ht="14.4" customHeight="1" x14ac:dyDescent="0.3">
      <c r="A283" s="649" t="s">
        <v>575</v>
      </c>
      <c r="B283" s="650" t="s">
        <v>5085</v>
      </c>
      <c r="C283" s="650" t="s">
        <v>4890</v>
      </c>
      <c r="D283" s="650" t="s">
        <v>5253</v>
      </c>
      <c r="E283" s="650" t="s">
        <v>5252</v>
      </c>
      <c r="F283" s="653">
        <v>65</v>
      </c>
      <c r="G283" s="653">
        <v>30711.200000000004</v>
      </c>
      <c r="H283" s="653">
        <v>1</v>
      </c>
      <c r="I283" s="653">
        <v>472.48000000000008</v>
      </c>
      <c r="J283" s="653">
        <v>49</v>
      </c>
      <c r="K283" s="653">
        <v>23151.52</v>
      </c>
      <c r="L283" s="653">
        <v>0.75384615384615372</v>
      </c>
      <c r="M283" s="653">
        <v>472.48</v>
      </c>
      <c r="N283" s="653">
        <v>95</v>
      </c>
      <c r="O283" s="653">
        <v>44885.600000000006</v>
      </c>
      <c r="P283" s="666">
        <v>1.4615384615384615</v>
      </c>
      <c r="Q283" s="654">
        <v>472.48000000000008</v>
      </c>
    </row>
    <row r="284" spans="1:17" ht="14.4" customHeight="1" x14ac:dyDescent="0.3">
      <c r="A284" s="649" t="s">
        <v>575</v>
      </c>
      <c r="B284" s="650" t="s">
        <v>5085</v>
      </c>
      <c r="C284" s="650" t="s">
        <v>4890</v>
      </c>
      <c r="D284" s="650" t="s">
        <v>5254</v>
      </c>
      <c r="E284" s="650" t="s">
        <v>5252</v>
      </c>
      <c r="F284" s="653">
        <v>3</v>
      </c>
      <c r="G284" s="653">
        <v>1399.41</v>
      </c>
      <c r="H284" s="653">
        <v>1</v>
      </c>
      <c r="I284" s="653">
        <v>466.47</v>
      </c>
      <c r="J284" s="653">
        <v>7</v>
      </c>
      <c r="K284" s="653">
        <v>3265.29</v>
      </c>
      <c r="L284" s="653">
        <v>2.333333333333333</v>
      </c>
      <c r="M284" s="653">
        <v>466.46999999999997</v>
      </c>
      <c r="N284" s="653">
        <v>32</v>
      </c>
      <c r="O284" s="653">
        <v>14927.039999999999</v>
      </c>
      <c r="P284" s="666">
        <v>10.666666666666666</v>
      </c>
      <c r="Q284" s="654">
        <v>466.46999999999997</v>
      </c>
    </row>
    <row r="285" spans="1:17" ht="14.4" customHeight="1" x14ac:dyDescent="0.3">
      <c r="A285" s="649" t="s">
        <v>575</v>
      </c>
      <c r="B285" s="650" t="s">
        <v>5085</v>
      </c>
      <c r="C285" s="650" t="s">
        <v>4890</v>
      </c>
      <c r="D285" s="650" t="s">
        <v>5255</v>
      </c>
      <c r="E285" s="650" t="s">
        <v>5256</v>
      </c>
      <c r="F285" s="653"/>
      <c r="G285" s="653"/>
      <c r="H285" s="653"/>
      <c r="I285" s="653"/>
      <c r="J285" s="653"/>
      <c r="K285" s="653"/>
      <c r="L285" s="653"/>
      <c r="M285" s="653"/>
      <c r="N285" s="653">
        <v>1</v>
      </c>
      <c r="O285" s="653">
        <v>4039.02</v>
      </c>
      <c r="P285" s="666"/>
      <c r="Q285" s="654">
        <v>4039.02</v>
      </c>
    </row>
    <row r="286" spans="1:17" ht="14.4" customHeight="1" x14ac:dyDescent="0.3">
      <c r="A286" s="649" t="s">
        <v>575</v>
      </c>
      <c r="B286" s="650" t="s">
        <v>5085</v>
      </c>
      <c r="C286" s="650" t="s">
        <v>4890</v>
      </c>
      <c r="D286" s="650" t="s">
        <v>5257</v>
      </c>
      <c r="E286" s="650" t="s">
        <v>5258</v>
      </c>
      <c r="F286" s="653">
        <v>10</v>
      </c>
      <c r="G286" s="653">
        <v>43120</v>
      </c>
      <c r="H286" s="653">
        <v>1</v>
      </c>
      <c r="I286" s="653">
        <v>4312</v>
      </c>
      <c r="J286" s="653">
        <v>1</v>
      </c>
      <c r="K286" s="653">
        <v>4312</v>
      </c>
      <c r="L286" s="653">
        <v>0.1</v>
      </c>
      <c r="M286" s="653">
        <v>4312</v>
      </c>
      <c r="N286" s="653">
        <v>3</v>
      </c>
      <c r="O286" s="653">
        <v>12936</v>
      </c>
      <c r="P286" s="666">
        <v>0.3</v>
      </c>
      <c r="Q286" s="654">
        <v>4312</v>
      </c>
    </row>
    <row r="287" spans="1:17" ht="14.4" customHeight="1" x14ac:dyDescent="0.3">
      <c r="A287" s="649" t="s">
        <v>575</v>
      </c>
      <c r="B287" s="650" t="s">
        <v>5085</v>
      </c>
      <c r="C287" s="650" t="s">
        <v>4890</v>
      </c>
      <c r="D287" s="650" t="s">
        <v>5259</v>
      </c>
      <c r="E287" s="650" t="s">
        <v>5260</v>
      </c>
      <c r="F287" s="653"/>
      <c r="G287" s="653"/>
      <c r="H287" s="653"/>
      <c r="I287" s="653"/>
      <c r="J287" s="653"/>
      <c r="K287" s="653"/>
      <c r="L287" s="653"/>
      <c r="M287" s="653"/>
      <c r="N287" s="653">
        <v>3</v>
      </c>
      <c r="O287" s="653">
        <v>13309.41</v>
      </c>
      <c r="P287" s="666"/>
      <c r="Q287" s="654">
        <v>4436.47</v>
      </c>
    </row>
    <row r="288" spans="1:17" ht="14.4" customHeight="1" x14ac:dyDescent="0.3">
      <c r="A288" s="649" t="s">
        <v>575</v>
      </c>
      <c r="B288" s="650" t="s">
        <v>5085</v>
      </c>
      <c r="C288" s="650" t="s">
        <v>4890</v>
      </c>
      <c r="D288" s="650" t="s">
        <v>5261</v>
      </c>
      <c r="E288" s="650" t="s">
        <v>5256</v>
      </c>
      <c r="F288" s="653">
        <v>1</v>
      </c>
      <c r="G288" s="653">
        <v>4124.5200000000004</v>
      </c>
      <c r="H288" s="653">
        <v>1</v>
      </c>
      <c r="I288" s="653">
        <v>4124.5200000000004</v>
      </c>
      <c r="J288" s="653">
        <v>2</v>
      </c>
      <c r="K288" s="653">
        <v>8249.0400000000009</v>
      </c>
      <c r="L288" s="653">
        <v>2</v>
      </c>
      <c r="M288" s="653">
        <v>4124.5200000000004</v>
      </c>
      <c r="N288" s="653">
        <v>6</v>
      </c>
      <c r="O288" s="653">
        <v>24747.119999999999</v>
      </c>
      <c r="P288" s="666">
        <v>5.9999999999999991</v>
      </c>
      <c r="Q288" s="654">
        <v>4124.5199999999995</v>
      </c>
    </row>
    <row r="289" spans="1:17" ht="14.4" customHeight="1" x14ac:dyDescent="0.3">
      <c r="A289" s="649" t="s">
        <v>575</v>
      </c>
      <c r="B289" s="650" t="s">
        <v>5085</v>
      </c>
      <c r="C289" s="650" t="s">
        <v>4890</v>
      </c>
      <c r="D289" s="650" t="s">
        <v>5262</v>
      </c>
      <c r="E289" s="650" t="s">
        <v>5263</v>
      </c>
      <c r="F289" s="653">
        <v>12</v>
      </c>
      <c r="G289" s="653">
        <v>7144.68</v>
      </c>
      <c r="H289" s="653">
        <v>1</v>
      </c>
      <c r="I289" s="653">
        <v>595.39</v>
      </c>
      <c r="J289" s="653">
        <v>11</v>
      </c>
      <c r="K289" s="653">
        <v>6549.29</v>
      </c>
      <c r="L289" s="653">
        <v>0.91666666666666663</v>
      </c>
      <c r="M289" s="653">
        <v>595.39</v>
      </c>
      <c r="N289" s="653">
        <v>1</v>
      </c>
      <c r="O289" s="653">
        <v>595.39</v>
      </c>
      <c r="P289" s="666">
        <v>8.3333333333333329E-2</v>
      </c>
      <c r="Q289" s="654">
        <v>595.39</v>
      </c>
    </row>
    <row r="290" spans="1:17" ht="14.4" customHeight="1" x14ac:dyDescent="0.3">
      <c r="A290" s="649" t="s">
        <v>575</v>
      </c>
      <c r="B290" s="650" t="s">
        <v>5085</v>
      </c>
      <c r="C290" s="650" t="s">
        <v>4890</v>
      </c>
      <c r="D290" s="650" t="s">
        <v>5264</v>
      </c>
      <c r="E290" s="650" t="s">
        <v>5265</v>
      </c>
      <c r="F290" s="653">
        <v>12</v>
      </c>
      <c r="G290" s="653">
        <v>7288.92</v>
      </c>
      <c r="H290" s="653">
        <v>1</v>
      </c>
      <c r="I290" s="653">
        <v>607.41</v>
      </c>
      <c r="J290" s="653">
        <v>4</v>
      </c>
      <c r="K290" s="653">
        <v>2429.64</v>
      </c>
      <c r="L290" s="653">
        <v>0.33333333333333331</v>
      </c>
      <c r="M290" s="653">
        <v>607.41</v>
      </c>
      <c r="N290" s="653">
        <v>14</v>
      </c>
      <c r="O290" s="653">
        <v>8503.74</v>
      </c>
      <c r="P290" s="666">
        <v>1.1666666666666665</v>
      </c>
      <c r="Q290" s="654">
        <v>607.41</v>
      </c>
    </row>
    <row r="291" spans="1:17" ht="14.4" customHeight="1" x14ac:dyDescent="0.3">
      <c r="A291" s="649" t="s">
        <v>575</v>
      </c>
      <c r="B291" s="650" t="s">
        <v>5085</v>
      </c>
      <c r="C291" s="650" t="s">
        <v>4890</v>
      </c>
      <c r="D291" s="650" t="s">
        <v>5266</v>
      </c>
      <c r="E291" s="650" t="s">
        <v>5267</v>
      </c>
      <c r="F291" s="653">
        <v>1</v>
      </c>
      <c r="G291" s="653">
        <v>13068.03</v>
      </c>
      <c r="H291" s="653">
        <v>1</v>
      </c>
      <c r="I291" s="653">
        <v>13068.03</v>
      </c>
      <c r="J291" s="653"/>
      <c r="K291" s="653"/>
      <c r="L291" s="653"/>
      <c r="M291" s="653"/>
      <c r="N291" s="653"/>
      <c r="O291" s="653"/>
      <c r="P291" s="666"/>
      <c r="Q291" s="654"/>
    </row>
    <row r="292" spans="1:17" ht="14.4" customHeight="1" x14ac:dyDescent="0.3">
      <c r="A292" s="649" t="s">
        <v>575</v>
      </c>
      <c r="B292" s="650" t="s">
        <v>5085</v>
      </c>
      <c r="C292" s="650" t="s">
        <v>4890</v>
      </c>
      <c r="D292" s="650" t="s">
        <v>5268</v>
      </c>
      <c r="E292" s="650" t="s">
        <v>5269</v>
      </c>
      <c r="F292" s="653"/>
      <c r="G292" s="653"/>
      <c r="H292" s="653"/>
      <c r="I292" s="653"/>
      <c r="J292" s="653"/>
      <c r="K292" s="653"/>
      <c r="L292" s="653"/>
      <c r="M292" s="653"/>
      <c r="N292" s="653">
        <v>1</v>
      </c>
      <c r="O292" s="653">
        <v>11519.18</v>
      </c>
      <c r="P292" s="666"/>
      <c r="Q292" s="654">
        <v>11519.18</v>
      </c>
    </row>
    <row r="293" spans="1:17" ht="14.4" customHeight="1" x14ac:dyDescent="0.3">
      <c r="A293" s="649" t="s">
        <v>575</v>
      </c>
      <c r="B293" s="650" t="s">
        <v>5085</v>
      </c>
      <c r="C293" s="650" t="s">
        <v>4890</v>
      </c>
      <c r="D293" s="650" t="s">
        <v>5270</v>
      </c>
      <c r="E293" s="650" t="s">
        <v>5271</v>
      </c>
      <c r="F293" s="653">
        <v>1</v>
      </c>
      <c r="G293" s="653">
        <v>183.44</v>
      </c>
      <c r="H293" s="653">
        <v>1</v>
      </c>
      <c r="I293" s="653">
        <v>183.44</v>
      </c>
      <c r="J293" s="653"/>
      <c r="K293" s="653"/>
      <c r="L293" s="653"/>
      <c r="M293" s="653"/>
      <c r="N293" s="653"/>
      <c r="O293" s="653"/>
      <c r="P293" s="666"/>
      <c r="Q293" s="654"/>
    </row>
    <row r="294" spans="1:17" ht="14.4" customHeight="1" x14ac:dyDescent="0.3">
      <c r="A294" s="649" t="s">
        <v>575</v>
      </c>
      <c r="B294" s="650" t="s">
        <v>5085</v>
      </c>
      <c r="C294" s="650" t="s">
        <v>4890</v>
      </c>
      <c r="D294" s="650" t="s">
        <v>5272</v>
      </c>
      <c r="E294" s="650" t="s">
        <v>5271</v>
      </c>
      <c r="F294" s="653">
        <v>3</v>
      </c>
      <c r="G294" s="653">
        <v>3797.43</v>
      </c>
      <c r="H294" s="653">
        <v>1</v>
      </c>
      <c r="I294" s="653">
        <v>1265.81</v>
      </c>
      <c r="J294" s="653">
        <v>2.61</v>
      </c>
      <c r="K294" s="653">
        <v>3303.74</v>
      </c>
      <c r="L294" s="653">
        <v>0.86999365360256808</v>
      </c>
      <c r="M294" s="653">
        <v>1265.8007662835248</v>
      </c>
      <c r="N294" s="653">
        <v>3</v>
      </c>
      <c r="O294" s="653">
        <v>3797.41</v>
      </c>
      <c r="P294" s="666">
        <v>0.99999473328013944</v>
      </c>
      <c r="Q294" s="654">
        <v>1265.8033333333333</v>
      </c>
    </row>
    <row r="295" spans="1:17" ht="14.4" customHeight="1" x14ac:dyDescent="0.3">
      <c r="A295" s="649" t="s">
        <v>575</v>
      </c>
      <c r="B295" s="650" t="s">
        <v>5085</v>
      </c>
      <c r="C295" s="650" t="s">
        <v>4890</v>
      </c>
      <c r="D295" s="650" t="s">
        <v>5273</v>
      </c>
      <c r="E295" s="650" t="s">
        <v>5274</v>
      </c>
      <c r="F295" s="653"/>
      <c r="G295" s="653"/>
      <c r="H295" s="653"/>
      <c r="I295" s="653"/>
      <c r="J295" s="653">
        <v>1</v>
      </c>
      <c r="K295" s="653">
        <v>114</v>
      </c>
      <c r="L295" s="653"/>
      <c r="M295" s="653">
        <v>114</v>
      </c>
      <c r="N295" s="653"/>
      <c r="O295" s="653"/>
      <c r="P295" s="666"/>
      <c r="Q295" s="654"/>
    </row>
    <row r="296" spans="1:17" ht="14.4" customHeight="1" x14ac:dyDescent="0.3">
      <c r="A296" s="649" t="s">
        <v>575</v>
      </c>
      <c r="B296" s="650" t="s">
        <v>5085</v>
      </c>
      <c r="C296" s="650" t="s">
        <v>4890</v>
      </c>
      <c r="D296" s="650" t="s">
        <v>5275</v>
      </c>
      <c r="E296" s="650" t="s">
        <v>5274</v>
      </c>
      <c r="F296" s="653">
        <v>23</v>
      </c>
      <c r="G296" s="653">
        <v>2002.15</v>
      </c>
      <c r="H296" s="653">
        <v>1</v>
      </c>
      <c r="I296" s="653">
        <v>87.05</v>
      </c>
      <c r="J296" s="653">
        <v>98</v>
      </c>
      <c r="K296" s="653">
        <v>8530.9000000000015</v>
      </c>
      <c r="L296" s="653">
        <v>4.2608695652173916</v>
      </c>
      <c r="M296" s="653">
        <v>87.050000000000011</v>
      </c>
      <c r="N296" s="653">
        <v>97</v>
      </c>
      <c r="O296" s="653">
        <v>8443.85</v>
      </c>
      <c r="P296" s="666">
        <v>4.2173913043478262</v>
      </c>
      <c r="Q296" s="654">
        <v>87.05</v>
      </c>
    </row>
    <row r="297" spans="1:17" ht="14.4" customHeight="1" x14ac:dyDescent="0.3">
      <c r="A297" s="649" t="s">
        <v>575</v>
      </c>
      <c r="B297" s="650" t="s">
        <v>5085</v>
      </c>
      <c r="C297" s="650" t="s">
        <v>4890</v>
      </c>
      <c r="D297" s="650" t="s">
        <v>5276</v>
      </c>
      <c r="E297" s="650" t="s">
        <v>5274</v>
      </c>
      <c r="F297" s="653">
        <v>16</v>
      </c>
      <c r="G297" s="653">
        <v>2064.48</v>
      </c>
      <c r="H297" s="653">
        <v>1</v>
      </c>
      <c r="I297" s="653">
        <v>129.03</v>
      </c>
      <c r="J297" s="653">
        <v>16</v>
      </c>
      <c r="K297" s="653">
        <v>2064.48</v>
      </c>
      <c r="L297" s="653">
        <v>1</v>
      </c>
      <c r="M297" s="653">
        <v>129.03</v>
      </c>
      <c r="N297" s="653">
        <v>16</v>
      </c>
      <c r="O297" s="653">
        <v>2064.48</v>
      </c>
      <c r="P297" s="666">
        <v>1</v>
      </c>
      <c r="Q297" s="654">
        <v>129.03</v>
      </c>
    </row>
    <row r="298" spans="1:17" ht="14.4" customHeight="1" x14ac:dyDescent="0.3">
      <c r="A298" s="649" t="s">
        <v>575</v>
      </c>
      <c r="B298" s="650" t="s">
        <v>5085</v>
      </c>
      <c r="C298" s="650" t="s">
        <v>4890</v>
      </c>
      <c r="D298" s="650" t="s">
        <v>5277</v>
      </c>
      <c r="E298" s="650" t="s">
        <v>5274</v>
      </c>
      <c r="F298" s="653"/>
      <c r="G298" s="653"/>
      <c r="H298" s="653"/>
      <c r="I298" s="653"/>
      <c r="J298" s="653">
        <v>2</v>
      </c>
      <c r="K298" s="653">
        <v>337.86</v>
      </c>
      <c r="L298" s="653"/>
      <c r="M298" s="653">
        <v>168.93</v>
      </c>
      <c r="N298" s="653"/>
      <c r="O298" s="653"/>
      <c r="P298" s="666"/>
      <c r="Q298" s="654"/>
    </row>
    <row r="299" spans="1:17" ht="14.4" customHeight="1" x14ac:dyDescent="0.3">
      <c r="A299" s="649" t="s">
        <v>575</v>
      </c>
      <c r="B299" s="650" t="s">
        <v>5085</v>
      </c>
      <c r="C299" s="650" t="s">
        <v>4890</v>
      </c>
      <c r="D299" s="650" t="s">
        <v>5278</v>
      </c>
      <c r="E299" s="650" t="s">
        <v>5279</v>
      </c>
      <c r="F299" s="653">
        <v>8</v>
      </c>
      <c r="G299" s="653">
        <v>7007.44</v>
      </c>
      <c r="H299" s="653">
        <v>1</v>
      </c>
      <c r="I299" s="653">
        <v>875.93</v>
      </c>
      <c r="J299" s="653">
        <v>2</v>
      </c>
      <c r="K299" s="653">
        <v>1751.86</v>
      </c>
      <c r="L299" s="653">
        <v>0.25</v>
      </c>
      <c r="M299" s="653">
        <v>875.93</v>
      </c>
      <c r="N299" s="653">
        <v>8</v>
      </c>
      <c r="O299" s="653">
        <v>7007.44</v>
      </c>
      <c r="P299" s="666">
        <v>1</v>
      </c>
      <c r="Q299" s="654">
        <v>875.93</v>
      </c>
    </row>
    <row r="300" spans="1:17" ht="14.4" customHeight="1" x14ac:dyDescent="0.3">
      <c r="A300" s="649" t="s">
        <v>575</v>
      </c>
      <c r="B300" s="650" t="s">
        <v>5085</v>
      </c>
      <c r="C300" s="650" t="s">
        <v>4890</v>
      </c>
      <c r="D300" s="650" t="s">
        <v>5280</v>
      </c>
      <c r="E300" s="650" t="s">
        <v>5281</v>
      </c>
      <c r="F300" s="653">
        <v>4</v>
      </c>
      <c r="G300" s="653">
        <v>2045.8</v>
      </c>
      <c r="H300" s="653">
        <v>1</v>
      </c>
      <c r="I300" s="653">
        <v>511.45</v>
      </c>
      <c r="J300" s="653">
        <v>5</v>
      </c>
      <c r="K300" s="653">
        <v>2557.25</v>
      </c>
      <c r="L300" s="653">
        <v>1.25</v>
      </c>
      <c r="M300" s="653">
        <v>511.45</v>
      </c>
      <c r="N300" s="653">
        <v>2</v>
      </c>
      <c r="O300" s="653">
        <v>1022.9</v>
      </c>
      <c r="P300" s="666">
        <v>0.5</v>
      </c>
      <c r="Q300" s="654">
        <v>511.45</v>
      </c>
    </row>
    <row r="301" spans="1:17" ht="14.4" customHeight="1" x14ac:dyDescent="0.3">
      <c r="A301" s="649" t="s">
        <v>575</v>
      </c>
      <c r="B301" s="650" t="s">
        <v>5085</v>
      </c>
      <c r="C301" s="650" t="s">
        <v>4890</v>
      </c>
      <c r="D301" s="650" t="s">
        <v>5282</v>
      </c>
      <c r="E301" s="650" t="s">
        <v>5283</v>
      </c>
      <c r="F301" s="653">
        <v>1.0999999999999999</v>
      </c>
      <c r="G301" s="653">
        <v>1059.03</v>
      </c>
      <c r="H301" s="653">
        <v>1</v>
      </c>
      <c r="I301" s="653">
        <v>962.75454545454556</v>
      </c>
      <c r="J301" s="653">
        <v>2.5999999999999996</v>
      </c>
      <c r="K301" s="653">
        <v>2503.19</v>
      </c>
      <c r="L301" s="653">
        <v>2.3636629746088405</v>
      </c>
      <c r="M301" s="653">
        <v>962.76538461538473</v>
      </c>
      <c r="N301" s="653">
        <v>3</v>
      </c>
      <c r="O301" s="653">
        <v>2888.27</v>
      </c>
      <c r="P301" s="666">
        <v>2.7272787362019963</v>
      </c>
      <c r="Q301" s="654">
        <v>962.75666666666666</v>
      </c>
    </row>
    <row r="302" spans="1:17" ht="14.4" customHeight="1" x14ac:dyDescent="0.3">
      <c r="A302" s="649" t="s">
        <v>575</v>
      </c>
      <c r="B302" s="650" t="s">
        <v>5085</v>
      </c>
      <c r="C302" s="650" t="s">
        <v>4890</v>
      </c>
      <c r="D302" s="650" t="s">
        <v>5284</v>
      </c>
      <c r="E302" s="650" t="s">
        <v>5283</v>
      </c>
      <c r="F302" s="653">
        <v>1.4000000000000001</v>
      </c>
      <c r="G302" s="653">
        <v>159.25</v>
      </c>
      <c r="H302" s="653">
        <v>1</v>
      </c>
      <c r="I302" s="653">
        <v>113.74999999999999</v>
      </c>
      <c r="J302" s="653">
        <v>1</v>
      </c>
      <c r="K302" s="653">
        <v>114.6</v>
      </c>
      <c r="L302" s="653">
        <v>0.71962323390894811</v>
      </c>
      <c r="M302" s="653">
        <v>114.6</v>
      </c>
      <c r="N302" s="653">
        <v>0.99999999999999989</v>
      </c>
      <c r="O302" s="653">
        <v>114.60000000000002</v>
      </c>
      <c r="P302" s="666">
        <v>0.71962323390894833</v>
      </c>
      <c r="Q302" s="654">
        <v>114.60000000000004</v>
      </c>
    </row>
    <row r="303" spans="1:17" ht="14.4" customHeight="1" x14ac:dyDescent="0.3">
      <c r="A303" s="649" t="s">
        <v>575</v>
      </c>
      <c r="B303" s="650" t="s">
        <v>5085</v>
      </c>
      <c r="C303" s="650" t="s">
        <v>4890</v>
      </c>
      <c r="D303" s="650" t="s">
        <v>5285</v>
      </c>
      <c r="E303" s="650" t="s">
        <v>5283</v>
      </c>
      <c r="F303" s="653">
        <v>0.1</v>
      </c>
      <c r="G303" s="653">
        <v>13.79</v>
      </c>
      <c r="H303" s="653">
        <v>1</v>
      </c>
      <c r="I303" s="653">
        <v>137.89999999999998</v>
      </c>
      <c r="J303" s="653">
        <v>2.2000000000000002</v>
      </c>
      <c r="K303" s="653">
        <v>303.41999999999996</v>
      </c>
      <c r="L303" s="653">
        <v>22.002900652646844</v>
      </c>
      <c r="M303" s="653">
        <v>137.91818181818178</v>
      </c>
      <c r="N303" s="653">
        <v>0.1</v>
      </c>
      <c r="O303" s="653">
        <v>13.79</v>
      </c>
      <c r="P303" s="666">
        <v>1</v>
      </c>
      <c r="Q303" s="654">
        <v>137.89999999999998</v>
      </c>
    </row>
    <row r="304" spans="1:17" ht="14.4" customHeight="1" x14ac:dyDescent="0.3">
      <c r="A304" s="649" t="s">
        <v>575</v>
      </c>
      <c r="B304" s="650" t="s">
        <v>5085</v>
      </c>
      <c r="C304" s="650" t="s">
        <v>4890</v>
      </c>
      <c r="D304" s="650" t="s">
        <v>5286</v>
      </c>
      <c r="E304" s="650" t="s">
        <v>5283</v>
      </c>
      <c r="F304" s="653">
        <v>7.3999999999999986</v>
      </c>
      <c r="G304" s="653">
        <v>4658.8999999999996</v>
      </c>
      <c r="H304" s="653">
        <v>1</v>
      </c>
      <c r="I304" s="653">
        <v>629.58108108108115</v>
      </c>
      <c r="J304" s="653">
        <v>9.8999999999999986</v>
      </c>
      <c r="K304" s="653">
        <v>6232.89</v>
      </c>
      <c r="L304" s="653">
        <v>1.3378458434394387</v>
      </c>
      <c r="M304" s="653">
        <v>629.58484848484864</v>
      </c>
      <c r="N304" s="653">
        <v>7.6</v>
      </c>
      <c r="O304" s="653">
        <v>4784.7800000000007</v>
      </c>
      <c r="P304" s="666">
        <v>1.0270192534718499</v>
      </c>
      <c r="Q304" s="654">
        <v>629.57631578947382</v>
      </c>
    </row>
    <row r="305" spans="1:17" ht="14.4" customHeight="1" x14ac:dyDescent="0.3">
      <c r="A305" s="649" t="s">
        <v>575</v>
      </c>
      <c r="B305" s="650" t="s">
        <v>5085</v>
      </c>
      <c r="C305" s="650" t="s">
        <v>4890</v>
      </c>
      <c r="D305" s="650" t="s">
        <v>5287</v>
      </c>
      <c r="E305" s="650" t="s">
        <v>5288</v>
      </c>
      <c r="F305" s="653">
        <v>2</v>
      </c>
      <c r="G305" s="653">
        <v>2339.6999999999998</v>
      </c>
      <c r="H305" s="653">
        <v>1</v>
      </c>
      <c r="I305" s="653">
        <v>1169.8499999999999</v>
      </c>
      <c r="J305" s="653">
        <v>1</v>
      </c>
      <c r="K305" s="653">
        <v>1169.8499999999999</v>
      </c>
      <c r="L305" s="653">
        <v>0.5</v>
      </c>
      <c r="M305" s="653">
        <v>1169.8499999999999</v>
      </c>
      <c r="N305" s="653"/>
      <c r="O305" s="653"/>
      <c r="P305" s="666"/>
      <c r="Q305" s="654"/>
    </row>
    <row r="306" spans="1:17" ht="14.4" customHeight="1" x14ac:dyDescent="0.3">
      <c r="A306" s="649" t="s">
        <v>575</v>
      </c>
      <c r="B306" s="650" t="s">
        <v>5085</v>
      </c>
      <c r="C306" s="650" t="s">
        <v>4890</v>
      </c>
      <c r="D306" s="650" t="s">
        <v>5289</v>
      </c>
      <c r="E306" s="650" t="s">
        <v>5290</v>
      </c>
      <c r="F306" s="653"/>
      <c r="G306" s="653"/>
      <c r="H306" s="653"/>
      <c r="I306" s="653"/>
      <c r="J306" s="653">
        <v>4</v>
      </c>
      <c r="K306" s="653">
        <v>14722.16</v>
      </c>
      <c r="L306" s="653"/>
      <c r="M306" s="653">
        <v>3680.54</v>
      </c>
      <c r="N306" s="653"/>
      <c r="O306" s="653"/>
      <c r="P306" s="666"/>
      <c r="Q306" s="654"/>
    </row>
    <row r="307" spans="1:17" ht="14.4" customHeight="1" x14ac:dyDescent="0.3">
      <c r="A307" s="649" t="s">
        <v>575</v>
      </c>
      <c r="B307" s="650" t="s">
        <v>5085</v>
      </c>
      <c r="C307" s="650" t="s">
        <v>4890</v>
      </c>
      <c r="D307" s="650" t="s">
        <v>5291</v>
      </c>
      <c r="E307" s="650" t="s">
        <v>5290</v>
      </c>
      <c r="F307" s="653">
        <v>1</v>
      </c>
      <c r="G307" s="653">
        <v>2111.8000000000002</v>
      </c>
      <c r="H307" s="653">
        <v>1</v>
      </c>
      <c r="I307" s="653">
        <v>2111.8000000000002</v>
      </c>
      <c r="J307" s="653">
        <v>8</v>
      </c>
      <c r="K307" s="653">
        <v>16894.400000000001</v>
      </c>
      <c r="L307" s="653">
        <v>8</v>
      </c>
      <c r="M307" s="653">
        <v>2111.8000000000002</v>
      </c>
      <c r="N307" s="653">
        <v>1</v>
      </c>
      <c r="O307" s="653">
        <v>2111.8000000000002</v>
      </c>
      <c r="P307" s="666">
        <v>1</v>
      </c>
      <c r="Q307" s="654">
        <v>2111.8000000000002</v>
      </c>
    </row>
    <row r="308" spans="1:17" ht="14.4" customHeight="1" x14ac:dyDescent="0.3">
      <c r="A308" s="649" t="s">
        <v>575</v>
      </c>
      <c r="B308" s="650" t="s">
        <v>5085</v>
      </c>
      <c r="C308" s="650" t="s">
        <v>4890</v>
      </c>
      <c r="D308" s="650" t="s">
        <v>5292</v>
      </c>
      <c r="E308" s="650" t="s">
        <v>5293</v>
      </c>
      <c r="F308" s="653">
        <v>27</v>
      </c>
      <c r="G308" s="653">
        <v>27925.83</v>
      </c>
      <c r="H308" s="653">
        <v>1</v>
      </c>
      <c r="I308" s="653">
        <v>1034.29</v>
      </c>
      <c r="J308" s="653">
        <v>30</v>
      </c>
      <c r="K308" s="653">
        <v>31028.699999999997</v>
      </c>
      <c r="L308" s="653">
        <v>1.1111111111111109</v>
      </c>
      <c r="M308" s="653">
        <v>1034.29</v>
      </c>
      <c r="N308" s="653">
        <v>12</v>
      </c>
      <c r="O308" s="653">
        <v>12411.48</v>
      </c>
      <c r="P308" s="666">
        <v>0.44444444444444442</v>
      </c>
      <c r="Q308" s="654">
        <v>1034.29</v>
      </c>
    </row>
    <row r="309" spans="1:17" ht="14.4" customHeight="1" x14ac:dyDescent="0.3">
      <c r="A309" s="649" t="s">
        <v>575</v>
      </c>
      <c r="B309" s="650" t="s">
        <v>5085</v>
      </c>
      <c r="C309" s="650" t="s">
        <v>4890</v>
      </c>
      <c r="D309" s="650" t="s">
        <v>5294</v>
      </c>
      <c r="E309" s="650" t="s">
        <v>5293</v>
      </c>
      <c r="F309" s="653">
        <v>55</v>
      </c>
      <c r="G309" s="653">
        <v>60476.9</v>
      </c>
      <c r="H309" s="653">
        <v>1</v>
      </c>
      <c r="I309" s="653">
        <v>1099.58</v>
      </c>
      <c r="J309" s="653">
        <v>25</v>
      </c>
      <c r="K309" s="653">
        <v>27489.5</v>
      </c>
      <c r="L309" s="653">
        <v>0.45454545454545453</v>
      </c>
      <c r="M309" s="653">
        <v>1099.58</v>
      </c>
      <c r="N309" s="653">
        <v>46</v>
      </c>
      <c r="O309" s="653">
        <v>50580.680000000008</v>
      </c>
      <c r="P309" s="666">
        <v>0.83636363636363642</v>
      </c>
      <c r="Q309" s="654">
        <v>1099.5800000000002</v>
      </c>
    </row>
    <row r="310" spans="1:17" ht="14.4" customHeight="1" x14ac:dyDescent="0.3">
      <c r="A310" s="649" t="s">
        <v>575</v>
      </c>
      <c r="B310" s="650" t="s">
        <v>5085</v>
      </c>
      <c r="C310" s="650" t="s">
        <v>4890</v>
      </c>
      <c r="D310" s="650" t="s">
        <v>5295</v>
      </c>
      <c r="E310" s="650" t="s">
        <v>5293</v>
      </c>
      <c r="F310" s="653">
        <v>64</v>
      </c>
      <c r="G310" s="653">
        <v>75546.880000000005</v>
      </c>
      <c r="H310" s="653">
        <v>1</v>
      </c>
      <c r="I310" s="653">
        <v>1180.42</v>
      </c>
      <c r="J310" s="653">
        <v>37</v>
      </c>
      <c r="K310" s="653">
        <v>43675.54</v>
      </c>
      <c r="L310" s="653">
        <v>0.578125</v>
      </c>
      <c r="M310" s="653">
        <v>1180.42</v>
      </c>
      <c r="N310" s="653">
        <v>71</v>
      </c>
      <c r="O310" s="653">
        <v>83809.820000000007</v>
      </c>
      <c r="P310" s="666">
        <v>1.109375</v>
      </c>
      <c r="Q310" s="654">
        <v>1180.42</v>
      </c>
    </row>
    <row r="311" spans="1:17" ht="14.4" customHeight="1" x14ac:dyDescent="0.3">
      <c r="A311" s="649" t="s">
        <v>575</v>
      </c>
      <c r="B311" s="650" t="s">
        <v>5085</v>
      </c>
      <c r="C311" s="650" t="s">
        <v>4890</v>
      </c>
      <c r="D311" s="650" t="s">
        <v>5296</v>
      </c>
      <c r="E311" s="650" t="s">
        <v>5293</v>
      </c>
      <c r="F311" s="653">
        <v>42</v>
      </c>
      <c r="G311" s="653">
        <v>52406.759999999995</v>
      </c>
      <c r="H311" s="653">
        <v>1</v>
      </c>
      <c r="I311" s="653">
        <v>1247.78</v>
      </c>
      <c r="J311" s="653">
        <v>15</v>
      </c>
      <c r="K311" s="653">
        <v>18716.699999999997</v>
      </c>
      <c r="L311" s="653">
        <v>0.3571428571428571</v>
      </c>
      <c r="M311" s="653">
        <v>1247.7799999999997</v>
      </c>
      <c r="N311" s="653">
        <v>60</v>
      </c>
      <c r="O311" s="653">
        <v>74866.799999999988</v>
      </c>
      <c r="P311" s="666">
        <v>1.4285714285714284</v>
      </c>
      <c r="Q311" s="654">
        <v>1247.7799999999997</v>
      </c>
    </row>
    <row r="312" spans="1:17" ht="14.4" customHeight="1" x14ac:dyDescent="0.3">
      <c r="A312" s="649" t="s">
        <v>575</v>
      </c>
      <c r="B312" s="650" t="s">
        <v>5085</v>
      </c>
      <c r="C312" s="650" t="s">
        <v>4890</v>
      </c>
      <c r="D312" s="650" t="s">
        <v>5297</v>
      </c>
      <c r="E312" s="650" t="s">
        <v>5293</v>
      </c>
      <c r="F312" s="653">
        <v>5</v>
      </c>
      <c r="G312" s="653">
        <v>6881.45</v>
      </c>
      <c r="H312" s="653">
        <v>1</v>
      </c>
      <c r="I312" s="653">
        <v>1376.29</v>
      </c>
      <c r="J312" s="653">
        <v>6</v>
      </c>
      <c r="K312" s="653">
        <v>8257.74</v>
      </c>
      <c r="L312" s="653">
        <v>1.2</v>
      </c>
      <c r="M312" s="653">
        <v>1376.29</v>
      </c>
      <c r="N312" s="653"/>
      <c r="O312" s="653"/>
      <c r="P312" s="666"/>
      <c r="Q312" s="654"/>
    </row>
    <row r="313" spans="1:17" ht="14.4" customHeight="1" x14ac:dyDescent="0.3">
      <c r="A313" s="649" t="s">
        <v>575</v>
      </c>
      <c r="B313" s="650" t="s">
        <v>5085</v>
      </c>
      <c r="C313" s="650" t="s">
        <v>4890</v>
      </c>
      <c r="D313" s="650" t="s">
        <v>5298</v>
      </c>
      <c r="E313" s="650" t="s">
        <v>5299</v>
      </c>
      <c r="F313" s="653">
        <v>5</v>
      </c>
      <c r="G313" s="653">
        <v>53129.2</v>
      </c>
      <c r="H313" s="653">
        <v>1</v>
      </c>
      <c r="I313" s="653">
        <v>10625.84</v>
      </c>
      <c r="J313" s="653">
        <v>2</v>
      </c>
      <c r="K313" s="653">
        <v>21251.68</v>
      </c>
      <c r="L313" s="653">
        <v>0.4</v>
      </c>
      <c r="M313" s="653">
        <v>10625.84</v>
      </c>
      <c r="N313" s="653">
        <v>5</v>
      </c>
      <c r="O313" s="653">
        <v>53129.2</v>
      </c>
      <c r="P313" s="666">
        <v>1</v>
      </c>
      <c r="Q313" s="654">
        <v>10625.84</v>
      </c>
    </row>
    <row r="314" spans="1:17" ht="14.4" customHeight="1" x14ac:dyDescent="0.3">
      <c r="A314" s="649" t="s">
        <v>575</v>
      </c>
      <c r="B314" s="650" t="s">
        <v>5085</v>
      </c>
      <c r="C314" s="650" t="s">
        <v>4890</v>
      </c>
      <c r="D314" s="650" t="s">
        <v>5300</v>
      </c>
      <c r="E314" s="650" t="s">
        <v>5301</v>
      </c>
      <c r="F314" s="653"/>
      <c r="G314" s="653"/>
      <c r="H314" s="653"/>
      <c r="I314" s="653"/>
      <c r="J314" s="653"/>
      <c r="K314" s="653"/>
      <c r="L314" s="653"/>
      <c r="M314" s="653"/>
      <c r="N314" s="653">
        <v>13</v>
      </c>
      <c r="O314" s="653">
        <v>33338.5</v>
      </c>
      <c r="P314" s="666"/>
      <c r="Q314" s="654">
        <v>2564.5</v>
      </c>
    </row>
    <row r="315" spans="1:17" ht="14.4" customHeight="1" x14ac:dyDescent="0.3">
      <c r="A315" s="649" t="s">
        <v>575</v>
      </c>
      <c r="B315" s="650" t="s">
        <v>5085</v>
      </c>
      <c r="C315" s="650" t="s">
        <v>4890</v>
      </c>
      <c r="D315" s="650" t="s">
        <v>5302</v>
      </c>
      <c r="E315" s="650" t="s">
        <v>5303</v>
      </c>
      <c r="F315" s="653">
        <v>2.2000000000000002</v>
      </c>
      <c r="G315" s="653">
        <v>4276.58</v>
      </c>
      <c r="H315" s="653">
        <v>1</v>
      </c>
      <c r="I315" s="653">
        <v>1943.8999999999999</v>
      </c>
      <c r="J315" s="653"/>
      <c r="K315" s="653"/>
      <c r="L315" s="653"/>
      <c r="M315" s="653"/>
      <c r="N315" s="653">
        <v>8</v>
      </c>
      <c r="O315" s="653">
        <v>15551.2</v>
      </c>
      <c r="P315" s="666">
        <v>3.6363636363636367</v>
      </c>
      <c r="Q315" s="654">
        <v>1943.9</v>
      </c>
    </row>
    <row r="316" spans="1:17" ht="14.4" customHeight="1" x14ac:dyDescent="0.3">
      <c r="A316" s="649" t="s">
        <v>575</v>
      </c>
      <c r="B316" s="650" t="s">
        <v>5085</v>
      </c>
      <c r="C316" s="650" t="s">
        <v>4890</v>
      </c>
      <c r="D316" s="650" t="s">
        <v>5304</v>
      </c>
      <c r="E316" s="650" t="s">
        <v>5305</v>
      </c>
      <c r="F316" s="653">
        <v>2.2000000000000002</v>
      </c>
      <c r="G316" s="653">
        <v>4276.58</v>
      </c>
      <c r="H316" s="653">
        <v>1</v>
      </c>
      <c r="I316" s="653">
        <v>1943.8999999999999</v>
      </c>
      <c r="J316" s="653"/>
      <c r="K316" s="653"/>
      <c r="L316" s="653"/>
      <c r="M316" s="653"/>
      <c r="N316" s="653">
        <v>8</v>
      </c>
      <c r="O316" s="653">
        <v>15551.2</v>
      </c>
      <c r="P316" s="666">
        <v>3.6363636363636367</v>
      </c>
      <c r="Q316" s="654">
        <v>1943.9</v>
      </c>
    </row>
    <row r="317" spans="1:17" ht="14.4" customHeight="1" x14ac:dyDescent="0.3">
      <c r="A317" s="649" t="s">
        <v>575</v>
      </c>
      <c r="B317" s="650" t="s">
        <v>5085</v>
      </c>
      <c r="C317" s="650" t="s">
        <v>4890</v>
      </c>
      <c r="D317" s="650" t="s">
        <v>5306</v>
      </c>
      <c r="E317" s="650" t="s">
        <v>5307</v>
      </c>
      <c r="F317" s="653">
        <v>10</v>
      </c>
      <c r="G317" s="653">
        <v>38880</v>
      </c>
      <c r="H317" s="653">
        <v>1</v>
      </c>
      <c r="I317" s="653">
        <v>3888</v>
      </c>
      <c r="J317" s="653"/>
      <c r="K317" s="653"/>
      <c r="L317" s="653"/>
      <c r="M317" s="653"/>
      <c r="N317" s="653"/>
      <c r="O317" s="653"/>
      <c r="P317" s="666"/>
      <c r="Q317" s="654"/>
    </row>
    <row r="318" spans="1:17" ht="14.4" customHeight="1" x14ac:dyDescent="0.3">
      <c r="A318" s="649" t="s">
        <v>575</v>
      </c>
      <c r="B318" s="650" t="s">
        <v>5085</v>
      </c>
      <c r="C318" s="650" t="s">
        <v>4890</v>
      </c>
      <c r="D318" s="650" t="s">
        <v>5308</v>
      </c>
      <c r="E318" s="650" t="s">
        <v>5309</v>
      </c>
      <c r="F318" s="653"/>
      <c r="G318" s="653"/>
      <c r="H318" s="653"/>
      <c r="I318" s="653"/>
      <c r="J318" s="653">
        <v>3</v>
      </c>
      <c r="K318" s="653">
        <v>6351.87</v>
      </c>
      <c r="L318" s="653"/>
      <c r="M318" s="653">
        <v>2117.29</v>
      </c>
      <c r="N318" s="653"/>
      <c r="O318" s="653"/>
      <c r="P318" s="666"/>
      <c r="Q318" s="654"/>
    </row>
    <row r="319" spans="1:17" ht="14.4" customHeight="1" x14ac:dyDescent="0.3">
      <c r="A319" s="649" t="s">
        <v>575</v>
      </c>
      <c r="B319" s="650" t="s">
        <v>5085</v>
      </c>
      <c r="C319" s="650" t="s">
        <v>4890</v>
      </c>
      <c r="D319" s="650" t="s">
        <v>5310</v>
      </c>
      <c r="E319" s="650" t="s">
        <v>5311</v>
      </c>
      <c r="F319" s="653">
        <v>17</v>
      </c>
      <c r="G319" s="653">
        <v>8492.01</v>
      </c>
      <c r="H319" s="653">
        <v>1</v>
      </c>
      <c r="I319" s="653">
        <v>499.53000000000003</v>
      </c>
      <c r="J319" s="653">
        <v>26</v>
      </c>
      <c r="K319" s="653">
        <v>12987.779999999999</v>
      </c>
      <c r="L319" s="653">
        <v>1.5294117647058822</v>
      </c>
      <c r="M319" s="653">
        <v>499.53</v>
      </c>
      <c r="N319" s="653">
        <v>38</v>
      </c>
      <c r="O319" s="653">
        <v>18982.14</v>
      </c>
      <c r="P319" s="666">
        <v>2.2352941176470589</v>
      </c>
      <c r="Q319" s="654">
        <v>499.53</v>
      </c>
    </row>
    <row r="320" spans="1:17" ht="14.4" customHeight="1" x14ac:dyDescent="0.3">
      <c r="A320" s="649" t="s">
        <v>575</v>
      </c>
      <c r="B320" s="650" t="s">
        <v>5085</v>
      </c>
      <c r="C320" s="650" t="s">
        <v>4890</v>
      </c>
      <c r="D320" s="650" t="s">
        <v>5312</v>
      </c>
      <c r="E320" s="650" t="s">
        <v>5311</v>
      </c>
      <c r="F320" s="653"/>
      <c r="G320" s="653"/>
      <c r="H320" s="653"/>
      <c r="I320" s="653"/>
      <c r="J320" s="653">
        <v>1</v>
      </c>
      <c r="K320" s="653">
        <v>426.98</v>
      </c>
      <c r="L320" s="653"/>
      <c r="M320" s="653">
        <v>426.98</v>
      </c>
      <c r="N320" s="653">
        <v>2</v>
      </c>
      <c r="O320" s="653">
        <v>853.96</v>
      </c>
      <c r="P320" s="666"/>
      <c r="Q320" s="654">
        <v>426.98</v>
      </c>
    </row>
    <row r="321" spans="1:17" ht="14.4" customHeight="1" x14ac:dyDescent="0.3">
      <c r="A321" s="649" t="s">
        <v>575</v>
      </c>
      <c r="B321" s="650" t="s">
        <v>5085</v>
      </c>
      <c r="C321" s="650" t="s">
        <v>4890</v>
      </c>
      <c r="D321" s="650" t="s">
        <v>5313</v>
      </c>
      <c r="E321" s="650" t="s">
        <v>5314</v>
      </c>
      <c r="F321" s="653">
        <v>5</v>
      </c>
      <c r="G321" s="653">
        <v>48289.350000000006</v>
      </c>
      <c r="H321" s="653">
        <v>1</v>
      </c>
      <c r="I321" s="653">
        <v>9657.8700000000008</v>
      </c>
      <c r="J321" s="653">
        <v>6</v>
      </c>
      <c r="K321" s="653">
        <v>57947.220000000008</v>
      </c>
      <c r="L321" s="653">
        <v>1.2</v>
      </c>
      <c r="M321" s="653">
        <v>9657.8700000000008</v>
      </c>
      <c r="N321" s="653">
        <v>10</v>
      </c>
      <c r="O321" s="653">
        <v>96578.7</v>
      </c>
      <c r="P321" s="666">
        <v>1.9999999999999998</v>
      </c>
      <c r="Q321" s="654">
        <v>9657.869999999999</v>
      </c>
    </row>
    <row r="322" spans="1:17" ht="14.4" customHeight="1" x14ac:dyDescent="0.3">
      <c r="A322" s="649" t="s">
        <v>575</v>
      </c>
      <c r="B322" s="650" t="s">
        <v>5085</v>
      </c>
      <c r="C322" s="650" t="s">
        <v>4890</v>
      </c>
      <c r="D322" s="650" t="s">
        <v>5315</v>
      </c>
      <c r="E322" s="650" t="s">
        <v>5274</v>
      </c>
      <c r="F322" s="653">
        <v>121</v>
      </c>
      <c r="G322" s="653">
        <v>8351.42</v>
      </c>
      <c r="H322" s="653">
        <v>1</v>
      </c>
      <c r="I322" s="653">
        <v>69.02</v>
      </c>
      <c r="J322" s="653">
        <v>171</v>
      </c>
      <c r="K322" s="653">
        <v>11802.420000000002</v>
      </c>
      <c r="L322" s="653">
        <v>1.4132231404958679</v>
      </c>
      <c r="M322" s="653">
        <v>69.02000000000001</v>
      </c>
      <c r="N322" s="653">
        <v>201</v>
      </c>
      <c r="O322" s="653">
        <v>13873.02</v>
      </c>
      <c r="P322" s="666">
        <v>1.6611570247933884</v>
      </c>
      <c r="Q322" s="654">
        <v>69.02</v>
      </c>
    </row>
    <row r="323" spans="1:17" ht="14.4" customHeight="1" x14ac:dyDescent="0.3">
      <c r="A323" s="649" t="s">
        <v>575</v>
      </c>
      <c r="B323" s="650" t="s">
        <v>5085</v>
      </c>
      <c r="C323" s="650" t="s">
        <v>4890</v>
      </c>
      <c r="D323" s="650" t="s">
        <v>5316</v>
      </c>
      <c r="E323" s="650" t="s">
        <v>5274</v>
      </c>
      <c r="F323" s="653">
        <v>21</v>
      </c>
      <c r="G323" s="653">
        <v>1784.58</v>
      </c>
      <c r="H323" s="653">
        <v>1</v>
      </c>
      <c r="I323" s="653">
        <v>84.97999999999999</v>
      </c>
      <c r="J323" s="653">
        <v>23</v>
      </c>
      <c r="K323" s="653">
        <v>1954.54</v>
      </c>
      <c r="L323" s="653">
        <v>1.0952380952380953</v>
      </c>
      <c r="M323" s="653">
        <v>84.98</v>
      </c>
      <c r="N323" s="653">
        <v>33</v>
      </c>
      <c r="O323" s="653">
        <v>2804.34</v>
      </c>
      <c r="P323" s="666">
        <v>1.5714285714285716</v>
      </c>
      <c r="Q323" s="654">
        <v>84.98</v>
      </c>
    </row>
    <row r="324" spans="1:17" ht="14.4" customHeight="1" x14ac:dyDescent="0.3">
      <c r="A324" s="649" t="s">
        <v>575</v>
      </c>
      <c r="B324" s="650" t="s">
        <v>5085</v>
      </c>
      <c r="C324" s="650" t="s">
        <v>4890</v>
      </c>
      <c r="D324" s="650" t="s">
        <v>5317</v>
      </c>
      <c r="E324" s="650" t="s">
        <v>5318</v>
      </c>
      <c r="F324" s="653"/>
      <c r="G324" s="653"/>
      <c r="H324" s="653"/>
      <c r="I324" s="653"/>
      <c r="J324" s="653"/>
      <c r="K324" s="653"/>
      <c r="L324" s="653"/>
      <c r="M324" s="653"/>
      <c r="N324" s="653">
        <v>1</v>
      </c>
      <c r="O324" s="653">
        <v>4348.4799999999996</v>
      </c>
      <c r="P324" s="666"/>
      <c r="Q324" s="654">
        <v>4348.4799999999996</v>
      </c>
    </row>
    <row r="325" spans="1:17" ht="14.4" customHeight="1" x14ac:dyDescent="0.3">
      <c r="A325" s="649" t="s">
        <v>575</v>
      </c>
      <c r="B325" s="650" t="s">
        <v>5085</v>
      </c>
      <c r="C325" s="650" t="s">
        <v>4890</v>
      </c>
      <c r="D325" s="650" t="s">
        <v>5319</v>
      </c>
      <c r="E325" s="650" t="s">
        <v>5320</v>
      </c>
      <c r="F325" s="653"/>
      <c r="G325" s="653"/>
      <c r="H325" s="653"/>
      <c r="I325" s="653"/>
      <c r="J325" s="653"/>
      <c r="K325" s="653"/>
      <c r="L325" s="653"/>
      <c r="M325" s="653"/>
      <c r="N325" s="653">
        <v>1</v>
      </c>
      <c r="O325" s="653">
        <v>5440.91</v>
      </c>
      <c r="P325" s="666"/>
      <c r="Q325" s="654">
        <v>5440.91</v>
      </c>
    </row>
    <row r="326" spans="1:17" ht="14.4" customHeight="1" x14ac:dyDescent="0.3">
      <c r="A326" s="649" t="s">
        <v>575</v>
      </c>
      <c r="B326" s="650" t="s">
        <v>5085</v>
      </c>
      <c r="C326" s="650" t="s">
        <v>4890</v>
      </c>
      <c r="D326" s="650" t="s">
        <v>5321</v>
      </c>
      <c r="E326" s="650" t="s">
        <v>5322</v>
      </c>
      <c r="F326" s="653"/>
      <c r="G326" s="653"/>
      <c r="H326" s="653"/>
      <c r="I326" s="653"/>
      <c r="J326" s="653"/>
      <c r="K326" s="653"/>
      <c r="L326" s="653"/>
      <c r="M326" s="653"/>
      <c r="N326" s="653">
        <v>1</v>
      </c>
      <c r="O326" s="653">
        <v>6832.75</v>
      </c>
      <c r="P326" s="666"/>
      <c r="Q326" s="654">
        <v>6832.75</v>
      </c>
    </row>
    <row r="327" spans="1:17" ht="14.4" customHeight="1" x14ac:dyDescent="0.3">
      <c r="A327" s="649" t="s">
        <v>575</v>
      </c>
      <c r="B327" s="650" t="s">
        <v>5085</v>
      </c>
      <c r="C327" s="650" t="s">
        <v>4890</v>
      </c>
      <c r="D327" s="650" t="s">
        <v>5323</v>
      </c>
      <c r="E327" s="650" t="s">
        <v>5267</v>
      </c>
      <c r="F327" s="653"/>
      <c r="G327" s="653"/>
      <c r="H327" s="653"/>
      <c r="I327" s="653"/>
      <c r="J327" s="653">
        <v>1</v>
      </c>
      <c r="K327" s="653">
        <v>1370.07</v>
      </c>
      <c r="L327" s="653"/>
      <c r="M327" s="653">
        <v>1370.07</v>
      </c>
      <c r="N327" s="653"/>
      <c r="O327" s="653"/>
      <c r="P327" s="666"/>
      <c r="Q327" s="654"/>
    </row>
    <row r="328" spans="1:17" ht="14.4" customHeight="1" x14ac:dyDescent="0.3">
      <c r="A328" s="649" t="s">
        <v>575</v>
      </c>
      <c r="B328" s="650" t="s">
        <v>5085</v>
      </c>
      <c r="C328" s="650" t="s">
        <v>4890</v>
      </c>
      <c r="D328" s="650" t="s">
        <v>5324</v>
      </c>
      <c r="E328" s="650" t="s">
        <v>5267</v>
      </c>
      <c r="F328" s="653">
        <v>21</v>
      </c>
      <c r="G328" s="653">
        <v>14973.420000000002</v>
      </c>
      <c r="H328" s="653">
        <v>1</v>
      </c>
      <c r="I328" s="653">
        <v>713.0200000000001</v>
      </c>
      <c r="J328" s="653">
        <v>42</v>
      </c>
      <c r="K328" s="653">
        <v>29946.84</v>
      </c>
      <c r="L328" s="653">
        <v>1.9999999999999998</v>
      </c>
      <c r="M328" s="653">
        <v>713.02</v>
      </c>
      <c r="N328" s="653">
        <v>24</v>
      </c>
      <c r="O328" s="653">
        <v>17112.48</v>
      </c>
      <c r="P328" s="666">
        <v>1.1428571428571428</v>
      </c>
      <c r="Q328" s="654">
        <v>713.02</v>
      </c>
    </row>
    <row r="329" spans="1:17" ht="14.4" customHeight="1" x14ac:dyDescent="0.3">
      <c r="A329" s="649" t="s">
        <v>575</v>
      </c>
      <c r="B329" s="650" t="s">
        <v>5085</v>
      </c>
      <c r="C329" s="650" t="s">
        <v>4890</v>
      </c>
      <c r="D329" s="650" t="s">
        <v>5325</v>
      </c>
      <c r="E329" s="650" t="s">
        <v>5326</v>
      </c>
      <c r="F329" s="653">
        <v>38</v>
      </c>
      <c r="G329" s="653">
        <v>8742.66</v>
      </c>
      <c r="H329" s="653">
        <v>1</v>
      </c>
      <c r="I329" s="653">
        <v>230.07</v>
      </c>
      <c r="J329" s="653">
        <v>85</v>
      </c>
      <c r="K329" s="653">
        <v>19555.95</v>
      </c>
      <c r="L329" s="653">
        <v>2.236842105263158</v>
      </c>
      <c r="M329" s="653">
        <v>230.07000000000002</v>
      </c>
      <c r="N329" s="653">
        <v>36</v>
      </c>
      <c r="O329" s="653">
        <v>8282.52</v>
      </c>
      <c r="P329" s="666">
        <v>0.94736842105263164</v>
      </c>
      <c r="Q329" s="654">
        <v>230.07000000000002</v>
      </c>
    </row>
    <row r="330" spans="1:17" ht="14.4" customHeight="1" x14ac:dyDescent="0.3">
      <c r="A330" s="649" t="s">
        <v>575</v>
      </c>
      <c r="B330" s="650" t="s">
        <v>5085</v>
      </c>
      <c r="C330" s="650" t="s">
        <v>4890</v>
      </c>
      <c r="D330" s="650" t="s">
        <v>5327</v>
      </c>
      <c r="E330" s="650" t="s">
        <v>5328</v>
      </c>
      <c r="F330" s="653">
        <v>4</v>
      </c>
      <c r="G330" s="653">
        <v>493.32</v>
      </c>
      <c r="H330" s="653">
        <v>1</v>
      </c>
      <c r="I330" s="653">
        <v>123.33</v>
      </c>
      <c r="J330" s="653">
        <v>16</v>
      </c>
      <c r="K330" s="653">
        <v>1973.2800000000002</v>
      </c>
      <c r="L330" s="653">
        <v>4.0000000000000009</v>
      </c>
      <c r="M330" s="653">
        <v>123.33000000000001</v>
      </c>
      <c r="N330" s="653">
        <v>3</v>
      </c>
      <c r="O330" s="653">
        <v>369.99</v>
      </c>
      <c r="P330" s="666">
        <v>0.75</v>
      </c>
      <c r="Q330" s="654">
        <v>123.33</v>
      </c>
    </row>
    <row r="331" spans="1:17" ht="14.4" customHeight="1" x14ac:dyDescent="0.3">
      <c r="A331" s="649" t="s">
        <v>575</v>
      </c>
      <c r="B331" s="650" t="s">
        <v>5085</v>
      </c>
      <c r="C331" s="650" t="s">
        <v>4890</v>
      </c>
      <c r="D331" s="650" t="s">
        <v>5329</v>
      </c>
      <c r="E331" s="650" t="s">
        <v>5328</v>
      </c>
      <c r="F331" s="653">
        <v>5</v>
      </c>
      <c r="G331" s="653">
        <v>456</v>
      </c>
      <c r="H331" s="653">
        <v>1</v>
      </c>
      <c r="I331" s="653">
        <v>91.2</v>
      </c>
      <c r="J331" s="653">
        <v>3</v>
      </c>
      <c r="K331" s="653">
        <v>273.60000000000002</v>
      </c>
      <c r="L331" s="653">
        <v>0.60000000000000009</v>
      </c>
      <c r="M331" s="653">
        <v>91.2</v>
      </c>
      <c r="N331" s="653"/>
      <c r="O331" s="653"/>
      <c r="P331" s="666"/>
      <c r="Q331" s="654"/>
    </row>
    <row r="332" spans="1:17" ht="14.4" customHeight="1" x14ac:dyDescent="0.3">
      <c r="A332" s="649" t="s">
        <v>575</v>
      </c>
      <c r="B332" s="650" t="s">
        <v>5085</v>
      </c>
      <c r="C332" s="650" t="s">
        <v>4890</v>
      </c>
      <c r="D332" s="650" t="s">
        <v>5330</v>
      </c>
      <c r="E332" s="650" t="s">
        <v>2161</v>
      </c>
      <c r="F332" s="653">
        <v>10</v>
      </c>
      <c r="G332" s="653">
        <v>2176.4</v>
      </c>
      <c r="H332" s="653">
        <v>1</v>
      </c>
      <c r="I332" s="653">
        <v>217.64000000000001</v>
      </c>
      <c r="J332" s="653">
        <v>7</v>
      </c>
      <c r="K332" s="653">
        <v>1523.48</v>
      </c>
      <c r="L332" s="653">
        <v>0.7</v>
      </c>
      <c r="M332" s="653">
        <v>217.64000000000001</v>
      </c>
      <c r="N332" s="653">
        <v>12</v>
      </c>
      <c r="O332" s="653">
        <v>2611.6799999999998</v>
      </c>
      <c r="P332" s="666">
        <v>1.2</v>
      </c>
      <c r="Q332" s="654">
        <v>217.64</v>
      </c>
    </row>
    <row r="333" spans="1:17" ht="14.4" customHeight="1" x14ac:dyDescent="0.3">
      <c r="A333" s="649" t="s">
        <v>575</v>
      </c>
      <c r="B333" s="650" t="s">
        <v>5085</v>
      </c>
      <c r="C333" s="650" t="s">
        <v>4890</v>
      </c>
      <c r="D333" s="650" t="s">
        <v>5331</v>
      </c>
      <c r="E333" s="650" t="s">
        <v>2161</v>
      </c>
      <c r="F333" s="653">
        <v>5</v>
      </c>
      <c r="G333" s="653">
        <v>1326.55</v>
      </c>
      <c r="H333" s="653">
        <v>1</v>
      </c>
      <c r="I333" s="653">
        <v>265.31</v>
      </c>
      <c r="J333" s="653">
        <v>10</v>
      </c>
      <c r="K333" s="653">
        <v>2653.1</v>
      </c>
      <c r="L333" s="653">
        <v>2</v>
      </c>
      <c r="M333" s="653">
        <v>265.31</v>
      </c>
      <c r="N333" s="653">
        <v>3</v>
      </c>
      <c r="O333" s="653">
        <v>795.93000000000006</v>
      </c>
      <c r="P333" s="666">
        <v>0.60000000000000009</v>
      </c>
      <c r="Q333" s="654">
        <v>265.31</v>
      </c>
    </row>
    <row r="334" spans="1:17" ht="14.4" customHeight="1" x14ac:dyDescent="0.3">
      <c r="A334" s="649" t="s">
        <v>575</v>
      </c>
      <c r="B334" s="650" t="s">
        <v>5085</v>
      </c>
      <c r="C334" s="650" t="s">
        <v>4890</v>
      </c>
      <c r="D334" s="650" t="s">
        <v>5332</v>
      </c>
      <c r="E334" s="650" t="s">
        <v>5333</v>
      </c>
      <c r="F334" s="653"/>
      <c r="G334" s="653"/>
      <c r="H334" s="653"/>
      <c r="I334" s="653"/>
      <c r="J334" s="653">
        <v>1</v>
      </c>
      <c r="K334" s="653">
        <v>487.09</v>
      </c>
      <c r="L334" s="653"/>
      <c r="M334" s="653">
        <v>487.09</v>
      </c>
      <c r="N334" s="653"/>
      <c r="O334" s="653"/>
      <c r="P334" s="666"/>
      <c r="Q334" s="654"/>
    </row>
    <row r="335" spans="1:17" ht="14.4" customHeight="1" x14ac:dyDescent="0.3">
      <c r="A335" s="649" t="s">
        <v>575</v>
      </c>
      <c r="B335" s="650" t="s">
        <v>5085</v>
      </c>
      <c r="C335" s="650" t="s">
        <v>4890</v>
      </c>
      <c r="D335" s="650" t="s">
        <v>5334</v>
      </c>
      <c r="E335" s="650" t="s">
        <v>5335</v>
      </c>
      <c r="F335" s="653">
        <v>11</v>
      </c>
      <c r="G335" s="653">
        <v>5699.98</v>
      </c>
      <c r="H335" s="653">
        <v>1</v>
      </c>
      <c r="I335" s="653">
        <v>518.17999999999995</v>
      </c>
      <c r="J335" s="653">
        <v>24</v>
      </c>
      <c r="K335" s="653">
        <v>12436.32</v>
      </c>
      <c r="L335" s="653">
        <v>2.1818181818181821</v>
      </c>
      <c r="M335" s="653">
        <v>518.17999999999995</v>
      </c>
      <c r="N335" s="653">
        <v>12</v>
      </c>
      <c r="O335" s="653">
        <v>6218.16</v>
      </c>
      <c r="P335" s="666">
        <v>1.0909090909090911</v>
      </c>
      <c r="Q335" s="654">
        <v>518.17999999999995</v>
      </c>
    </row>
    <row r="336" spans="1:17" ht="14.4" customHeight="1" x14ac:dyDescent="0.3">
      <c r="A336" s="649" t="s">
        <v>575</v>
      </c>
      <c r="B336" s="650" t="s">
        <v>5085</v>
      </c>
      <c r="C336" s="650" t="s">
        <v>4890</v>
      </c>
      <c r="D336" s="650" t="s">
        <v>5336</v>
      </c>
      <c r="E336" s="650" t="s">
        <v>5337</v>
      </c>
      <c r="F336" s="653">
        <v>25</v>
      </c>
      <c r="G336" s="653">
        <v>25857.25</v>
      </c>
      <c r="H336" s="653">
        <v>1</v>
      </c>
      <c r="I336" s="653">
        <v>1034.29</v>
      </c>
      <c r="J336" s="653">
        <v>26</v>
      </c>
      <c r="K336" s="653">
        <v>26891.54</v>
      </c>
      <c r="L336" s="653">
        <v>1.04</v>
      </c>
      <c r="M336" s="653">
        <v>1034.29</v>
      </c>
      <c r="N336" s="653">
        <v>9</v>
      </c>
      <c r="O336" s="653">
        <v>9308.61</v>
      </c>
      <c r="P336" s="666">
        <v>0.36000000000000004</v>
      </c>
      <c r="Q336" s="654">
        <v>1034.29</v>
      </c>
    </row>
    <row r="337" spans="1:17" ht="14.4" customHeight="1" x14ac:dyDescent="0.3">
      <c r="A337" s="649" t="s">
        <v>575</v>
      </c>
      <c r="B337" s="650" t="s">
        <v>5085</v>
      </c>
      <c r="C337" s="650" t="s">
        <v>4890</v>
      </c>
      <c r="D337" s="650" t="s">
        <v>5338</v>
      </c>
      <c r="E337" s="650" t="s">
        <v>5271</v>
      </c>
      <c r="F337" s="653">
        <v>25</v>
      </c>
      <c r="G337" s="653">
        <v>2280</v>
      </c>
      <c r="H337" s="653">
        <v>1</v>
      </c>
      <c r="I337" s="653">
        <v>91.2</v>
      </c>
      <c r="J337" s="653">
        <v>5</v>
      </c>
      <c r="K337" s="653">
        <v>456</v>
      </c>
      <c r="L337" s="653">
        <v>0.2</v>
      </c>
      <c r="M337" s="653">
        <v>91.2</v>
      </c>
      <c r="N337" s="653">
        <v>1</v>
      </c>
      <c r="O337" s="653">
        <v>91.2</v>
      </c>
      <c r="P337" s="666">
        <v>0.04</v>
      </c>
      <c r="Q337" s="654">
        <v>91.2</v>
      </c>
    </row>
    <row r="338" spans="1:17" ht="14.4" customHeight="1" x14ac:dyDescent="0.3">
      <c r="A338" s="649" t="s">
        <v>575</v>
      </c>
      <c r="B338" s="650" t="s">
        <v>5085</v>
      </c>
      <c r="C338" s="650" t="s">
        <v>4890</v>
      </c>
      <c r="D338" s="650" t="s">
        <v>5339</v>
      </c>
      <c r="E338" s="650" t="s">
        <v>5274</v>
      </c>
      <c r="F338" s="653">
        <v>21</v>
      </c>
      <c r="G338" s="653">
        <v>2023.9799999999998</v>
      </c>
      <c r="H338" s="653">
        <v>1</v>
      </c>
      <c r="I338" s="653">
        <v>96.38</v>
      </c>
      <c r="J338" s="653">
        <v>21</v>
      </c>
      <c r="K338" s="653">
        <v>2023.9799999999998</v>
      </c>
      <c r="L338" s="653">
        <v>1</v>
      </c>
      <c r="M338" s="653">
        <v>96.38</v>
      </c>
      <c r="N338" s="653">
        <v>3</v>
      </c>
      <c r="O338" s="653">
        <v>289.14</v>
      </c>
      <c r="P338" s="666">
        <v>0.14285714285714288</v>
      </c>
      <c r="Q338" s="654">
        <v>96.38</v>
      </c>
    </row>
    <row r="339" spans="1:17" ht="14.4" customHeight="1" x14ac:dyDescent="0.3">
      <c r="A339" s="649" t="s">
        <v>575</v>
      </c>
      <c r="B339" s="650" t="s">
        <v>5085</v>
      </c>
      <c r="C339" s="650" t="s">
        <v>4890</v>
      </c>
      <c r="D339" s="650" t="s">
        <v>5340</v>
      </c>
      <c r="E339" s="650" t="s">
        <v>5274</v>
      </c>
      <c r="F339" s="653">
        <v>212</v>
      </c>
      <c r="G339" s="653">
        <v>25700.75</v>
      </c>
      <c r="H339" s="653">
        <v>1</v>
      </c>
      <c r="I339" s="653">
        <v>121.22995283018868</v>
      </c>
      <c r="J339" s="653">
        <v>81</v>
      </c>
      <c r="K339" s="653">
        <v>9821.25</v>
      </c>
      <c r="L339" s="653">
        <v>0.38213865354123905</v>
      </c>
      <c r="M339" s="653">
        <v>121.25</v>
      </c>
      <c r="N339" s="653">
        <v>36</v>
      </c>
      <c r="O339" s="653">
        <v>4365</v>
      </c>
      <c r="P339" s="666">
        <v>0.16983940157388402</v>
      </c>
      <c r="Q339" s="654">
        <v>121.25</v>
      </c>
    </row>
    <row r="340" spans="1:17" ht="14.4" customHeight="1" x14ac:dyDescent="0.3">
      <c r="A340" s="649" t="s">
        <v>575</v>
      </c>
      <c r="B340" s="650" t="s">
        <v>5085</v>
      </c>
      <c r="C340" s="650" t="s">
        <v>4890</v>
      </c>
      <c r="D340" s="650" t="s">
        <v>5341</v>
      </c>
      <c r="E340" s="650" t="s">
        <v>5274</v>
      </c>
      <c r="F340" s="653">
        <v>4</v>
      </c>
      <c r="G340" s="653">
        <v>414.56</v>
      </c>
      <c r="H340" s="653">
        <v>1</v>
      </c>
      <c r="I340" s="653">
        <v>103.64</v>
      </c>
      <c r="J340" s="653">
        <v>7</v>
      </c>
      <c r="K340" s="653">
        <v>725.48</v>
      </c>
      <c r="L340" s="653">
        <v>1.75</v>
      </c>
      <c r="M340" s="653">
        <v>103.64</v>
      </c>
      <c r="N340" s="653">
        <v>6</v>
      </c>
      <c r="O340" s="653">
        <v>621.84</v>
      </c>
      <c r="P340" s="666">
        <v>1.5</v>
      </c>
      <c r="Q340" s="654">
        <v>103.64</v>
      </c>
    </row>
    <row r="341" spans="1:17" ht="14.4" customHeight="1" x14ac:dyDescent="0.3">
      <c r="A341" s="649" t="s">
        <v>575</v>
      </c>
      <c r="B341" s="650" t="s">
        <v>5085</v>
      </c>
      <c r="C341" s="650" t="s">
        <v>4890</v>
      </c>
      <c r="D341" s="650" t="s">
        <v>5342</v>
      </c>
      <c r="E341" s="650" t="s">
        <v>5274</v>
      </c>
      <c r="F341" s="653">
        <v>6</v>
      </c>
      <c r="G341" s="653">
        <v>684</v>
      </c>
      <c r="H341" s="653">
        <v>1</v>
      </c>
      <c r="I341" s="653">
        <v>114</v>
      </c>
      <c r="J341" s="653"/>
      <c r="K341" s="653"/>
      <c r="L341" s="653"/>
      <c r="M341" s="653"/>
      <c r="N341" s="653">
        <v>2</v>
      </c>
      <c r="O341" s="653">
        <v>228</v>
      </c>
      <c r="P341" s="666">
        <v>0.33333333333333331</v>
      </c>
      <c r="Q341" s="654">
        <v>114</v>
      </c>
    </row>
    <row r="342" spans="1:17" ht="14.4" customHeight="1" x14ac:dyDescent="0.3">
      <c r="A342" s="649" t="s">
        <v>575</v>
      </c>
      <c r="B342" s="650" t="s">
        <v>5085</v>
      </c>
      <c r="C342" s="650" t="s">
        <v>4890</v>
      </c>
      <c r="D342" s="650" t="s">
        <v>5343</v>
      </c>
      <c r="E342" s="650" t="s">
        <v>5274</v>
      </c>
      <c r="F342" s="653"/>
      <c r="G342" s="653"/>
      <c r="H342" s="653"/>
      <c r="I342" s="653"/>
      <c r="J342" s="653">
        <v>7</v>
      </c>
      <c r="K342" s="653">
        <v>1204.28</v>
      </c>
      <c r="L342" s="653"/>
      <c r="M342" s="653">
        <v>172.04</v>
      </c>
      <c r="N342" s="653">
        <v>1</v>
      </c>
      <c r="O342" s="653">
        <v>172.04</v>
      </c>
      <c r="P342" s="666"/>
      <c r="Q342" s="654">
        <v>172.04</v>
      </c>
    </row>
    <row r="343" spans="1:17" ht="14.4" customHeight="1" x14ac:dyDescent="0.3">
      <c r="A343" s="649" t="s">
        <v>575</v>
      </c>
      <c r="B343" s="650" t="s">
        <v>5085</v>
      </c>
      <c r="C343" s="650" t="s">
        <v>4890</v>
      </c>
      <c r="D343" s="650" t="s">
        <v>5344</v>
      </c>
      <c r="E343" s="650" t="s">
        <v>5274</v>
      </c>
      <c r="F343" s="653">
        <v>138</v>
      </c>
      <c r="G343" s="653">
        <v>12442.079999999998</v>
      </c>
      <c r="H343" s="653">
        <v>1</v>
      </c>
      <c r="I343" s="653">
        <v>90.159999999999982</v>
      </c>
      <c r="J343" s="653">
        <v>150</v>
      </c>
      <c r="K343" s="653">
        <v>13524</v>
      </c>
      <c r="L343" s="653">
        <v>1.0869565217391306</v>
      </c>
      <c r="M343" s="653">
        <v>90.16</v>
      </c>
      <c r="N343" s="653">
        <v>139</v>
      </c>
      <c r="O343" s="653">
        <v>12532.24</v>
      </c>
      <c r="P343" s="666">
        <v>1.0072463768115942</v>
      </c>
      <c r="Q343" s="654">
        <v>90.16</v>
      </c>
    </row>
    <row r="344" spans="1:17" ht="14.4" customHeight="1" x14ac:dyDescent="0.3">
      <c r="A344" s="649" t="s">
        <v>575</v>
      </c>
      <c r="B344" s="650" t="s">
        <v>5085</v>
      </c>
      <c r="C344" s="650" t="s">
        <v>4890</v>
      </c>
      <c r="D344" s="650" t="s">
        <v>5345</v>
      </c>
      <c r="E344" s="650" t="s">
        <v>5274</v>
      </c>
      <c r="F344" s="653">
        <v>1</v>
      </c>
      <c r="G344" s="653">
        <v>99.49</v>
      </c>
      <c r="H344" s="653">
        <v>1</v>
      </c>
      <c r="I344" s="653">
        <v>99.49</v>
      </c>
      <c r="J344" s="653"/>
      <c r="K344" s="653"/>
      <c r="L344" s="653"/>
      <c r="M344" s="653"/>
      <c r="N344" s="653"/>
      <c r="O344" s="653"/>
      <c r="P344" s="666"/>
      <c r="Q344" s="654"/>
    </row>
    <row r="345" spans="1:17" ht="14.4" customHeight="1" x14ac:dyDescent="0.3">
      <c r="A345" s="649" t="s">
        <v>575</v>
      </c>
      <c r="B345" s="650" t="s">
        <v>5085</v>
      </c>
      <c r="C345" s="650" t="s">
        <v>4890</v>
      </c>
      <c r="D345" s="650" t="s">
        <v>5346</v>
      </c>
      <c r="E345" s="650" t="s">
        <v>5347</v>
      </c>
      <c r="F345" s="653">
        <v>4</v>
      </c>
      <c r="G345" s="653">
        <v>829.08</v>
      </c>
      <c r="H345" s="653">
        <v>1</v>
      </c>
      <c r="I345" s="653">
        <v>207.27</v>
      </c>
      <c r="J345" s="653">
        <v>7</v>
      </c>
      <c r="K345" s="653">
        <v>1450.89</v>
      </c>
      <c r="L345" s="653">
        <v>1.75</v>
      </c>
      <c r="M345" s="653">
        <v>207.27</v>
      </c>
      <c r="N345" s="653"/>
      <c r="O345" s="653"/>
      <c r="P345" s="666"/>
      <c r="Q345" s="654"/>
    </row>
    <row r="346" spans="1:17" ht="14.4" customHeight="1" x14ac:dyDescent="0.3">
      <c r="A346" s="649" t="s">
        <v>575</v>
      </c>
      <c r="B346" s="650" t="s">
        <v>5085</v>
      </c>
      <c r="C346" s="650" t="s">
        <v>4890</v>
      </c>
      <c r="D346" s="650" t="s">
        <v>5348</v>
      </c>
      <c r="E346" s="650" t="s">
        <v>5347</v>
      </c>
      <c r="F346" s="653">
        <v>2</v>
      </c>
      <c r="G346" s="653">
        <v>466.36</v>
      </c>
      <c r="H346" s="653">
        <v>1</v>
      </c>
      <c r="I346" s="653">
        <v>233.18</v>
      </c>
      <c r="J346" s="653"/>
      <c r="K346" s="653"/>
      <c r="L346" s="653"/>
      <c r="M346" s="653"/>
      <c r="N346" s="653"/>
      <c r="O346" s="653"/>
      <c r="P346" s="666"/>
      <c r="Q346" s="654"/>
    </row>
    <row r="347" spans="1:17" ht="14.4" customHeight="1" x14ac:dyDescent="0.3">
      <c r="A347" s="649" t="s">
        <v>575</v>
      </c>
      <c r="B347" s="650" t="s">
        <v>5085</v>
      </c>
      <c r="C347" s="650" t="s">
        <v>4890</v>
      </c>
      <c r="D347" s="650" t="s">
        <v>5349</v>
      </c>
      <c r="E347" s="650" t="s">
        <v>5350</v>
      </c>
      <c r="F347" s="653"/>
      <c r="G347" s="653"/>
      <c r="H347" s="653"/>
      <c r="I347" s="653"/>
      <c r="J347" s="653">
        <v>2</v>
      </c>
      <c r="K347" s="653">
        <v>8904.1200000000008</v>
      </c>
      <c r="L347" s="653"/>
      <c r="M347" s="653">
        <v>4452.0600000000004</v>
      </c>
      <c r="N347" s="653">
        <v>2</v>
      </c>
      <c r="O347" s="653">
        <v>8904.1200000000008</v>
      </c>
      <c r="P347" s="666"/>
      <c r="Q347" s="654">
        <v>4452.0600000000004</v>
      </c>
    </row>
    <row r="348" spans="1:17" ht="14.4" customHeight="1" x14ac:dyDescent="0.3">
      <c r="A348" s="649" t="s">
        <v>575</v>
      </c>
      <c r="B348" s="650" t="s">
        <v>5085</v>
      </c>
      <c r="C348" s="650" t="s">
        <v>4890</v>
      </c>
      <c r="D348" s="650" t="s">
        <v>5351</v>
      </c>
      <c r="E348" s="650" t="s">
        <v>5352</v>
      </c>
      <c r="F348" s="653">
        <v>1</v>
      </c>
      <c r="G348" s="653">
        <v>85.5</v>
      </c>
      <c r="H348" s="653">
        <v>1</v>
      </c>
      <c r="I348" s="653">
        <v>85.5</v>
      </c>
      <c r="J348" s="653">
        <v>5</v>
      </c>
      <c r="K348" s="653">
        <v>427.5</v>
      </c>
      <c r="L348" s="653">
        <v>5</v>
      </c>
      <c r="M348" s="653">
        <v>85.5</v>
      </c>
      <c r="N348" s="653"/>
      <c r="O348" s="653"/>
      <c r="P348" s="666"/>
      <c r="Q348" s="654"/>
    </row>
    <row r="349" spans="1:17" ht="14.4" customHeight="1" x14ac:dyDescent="0.3">
      <c r="A349" s="649" t="s">
        <v>575</v>
      </c>
      <c r="B349" s="650" t="s">
        <v>5085</v>
      </c>
      <c r="C349" s="650" t="s">
        <v>4890</v>
      </c>
      <c r="D349" s="650" t="s">
        <v>5353</v>
      </c>
      <c r="E349" s="650" t="s">
        <v>5354</v>
      </c>
      <c r="F349" s="653">
        <v>2</v>
      </c>
      <c r="G349" s="653">
        <v>362.4</v>
      </c>
      <c r="H349" s="653">
        <v>1</v>
      </c>
      <c r="I349" s="653">
        <v>181.2</v>
      </c>
      <c r="J349" s="653"/>
      <c r="K349" s="653"/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575</v>
      </c>
      <c r="B350" s="650" t="s">
        <v>5085</v>
      </c>
      <c r="C350" s="650" t="s">
        <v>4890</v>
      </c>
      <c r="D350" s="650" t="s">
        <v>5355</v>
      </c>
      <c r="E350" s="650" t="s">
        <v>5354</v>
      </c>
      <c r="F350" s="653">
        <v>1</v>
      </c>
      <c r="G350" s="653">
        <v>144.69999999999999</v>
      </c>
      <c r="H350" s="653">
        <v>1</v>
      </c>
      <c r="I350" s="653">
        <v>144.69999999999999</v>
      </c>
      <c r="J350" s="653"/>
      <c r="K350" s="653"/>
      <c r="L350" s="653"/>
      <c r="M350" s="653"/>
      <c r="N350" s="653"/>
      <c r="O350" s="653"/>
      <c r="P350" s="666"/>
      <c r="Q350" s="654"/>
    </row>
    <row r="351" spans="1:17" ht="14.4" customHeight="1" x14ac:dyDescent="0.3">
      <c r="A351" s="649" t="s">
        <v>575</v>
      </c>
      <c r="B351" s="650" t="s">
        <v>5085</v>
      </c>
      <c r="C351" s="650" t="s">
        <v>4890</v>
      </c>
      <c r="D351" s="650" t="s">
        <v>5356</v>
      </c>
      <c r="E351" s="650" t="s">
        <v>5357</v>
      </c>
      <c r="F351" s="653"/>
      <c r="G351" s="653"/>
      <c r="H351" s="653"/>
      <c r="I351" s="653"/>
      <c r="J351" s="653"/>
      <c r="K351" s="653"/>
      <c r="L351" s="653"/>
      <c r="M351" s="653"/>
      <c r="N351" s="653">
        <v>2</v>
      </c>
      <c r="O351" s="653">
        <v>3662.5</v>
      </c>
      <c r="P351" s="666"/>
      <c r="Q351" s="654">
        <v>1831.25</v>
      </c>
    </row>
    <row r="352" spans="1:17" ht="14.4" customHeight="1" x14ac:dyDescent="0.3">
      <c r="A352" s="649" t="s">
        <v>575</v>
      </c>
      <c r="B352" s="650" t="s">
        <v>5085</v>
      </c>
      <c r="C352" s="650" t="s">
        <v>4890</v>
      </c>
      <c r="D352" s="650" t="s">
        <v>5358</v>
      </c>
      <c r="E352" s="650" t="s">
        <v>5359</v>
      </c>
      <c r="F352" s="653"/>
      <c r="G352" s="653"/>
      <c r="H352" s="653"/>
      <c r="I352" s="653"/>
      <c r="J352" s="653"/>
      <c r="K352" s="653"/>
      <c r="L352" s="653"/>
      <c r="M352" s="653"/>
      <c r="N352" s="653">
        <v>2</v>
      </c>
      <c r="O352" s="653">
        <v>25363.96</v>
      </c>
      <c r="P352" s="666"/>
      <c r="Q352" s="654">
        <v>12681.98</v>
      </c>
    </row>
    <row r="353" spans="1:17" ht="14.4" customHeight="1" x14ac:dyDescent="0.3">
      <c r="A353" s="649" t="s">
        <v>575</v>
      </c>
      <c r="B353" s="650" t="s">
        <v>5085</v>
      </c>
      <c r="C353" s="650" t="s">
        <v>4890</v>
      </c>
      <c r="D353" s="650" t="s">
        <v>5360</v>
      </c>
      <c r="E353" s="650" t="s">
        <v>5361</v>
      </c>
      <c r="F353" s="653">
        <v>3</v>
      </c>
      <c r="G353" s="653">
        <v>14190</v>
      </c>
      <c r="H353" s="653">
        <v>1</v>
      </c>
      <c r="I353" s="653">
        <v>4730</v>
      </c>
      <c r="J353" s="653">
        <v>2</v>
      </c>
      <c r="K353" s="653">
        <v>9804</v>
      </c>
      <c r="L353" s="653">
        <v>0.69090909090909092</v>
      </c>
      <c r="M353" s="653">
        <v>4902</v>
      </c>
      <c r="N353" s="653">
        <v>7</v>
      </c>
      <c r="O353" s="653">
        <v>34314</v>
      </c>
      <c r="P353" s="666">
        <v>2.418181818181818</v>
      </c>
      <c r="Q353" s="654">
        <v>4902</v>
      </c>
    </row>
    <row r="354" spans="1:17" ht="14.4" customHeight="1" x14ac:dyDescent="0.3">
      <c r="A354" s="649" t="s">
        <v>575</v>
      </c>
      <c r="B354" s="650" t="s">
        <v>5085</v>
      </c>
      <c r="C354" s="650" t="s">
        <v>4890</v>
      </c>
      <c r="D354" s="650" t="s">
        <v>5362</v>
      </c>
      <c r="E354" s="650" t="s">
        <v>5363</v>
      </c>
      <c r="F354" s="653"/>
      <c r="G354" s="653"/>
      <c r="H354" s="653"/>
      <c r="I354" s="653"/>
      <c r="J354" s="653"/>
      <c r="K354" s="653"/>
      <c r="L354" s="653"/>
      <c r="M354" s="653"/>
      <c r="N354" s="653">
        <v>2</v>
      </c>
      <c r="O354" s="653">
        <v>9638</v>
      </c>
      <c r="P354" s="666"/>
      <c r="Q354" s="654">
        <v>4819</v>
      </c>
    </row>
    <row r="355" spans="1:17" ht="14.4" customHeight="1" x14ac:dyDescent="0.3">
      <c r="A355" s="649" t="s">
        <v>575</v>
      </c>
      <c r="B355" s="650" t="s">
        <v>5085</v>
      </c>
      <c r="C355" s="650" t="s">
        <v>4890</v>
      </c>
      <c r="D355" s="650" t="s">
        <v>5364</v>
      </c>
      <c r="E355" s="650" t="s">
        <v>5365</v>
      </c>
      <c r="F355" s="653">
        <v>18</v>
      </c>
      <c r="G355" s="653">
        <v>88424</v>
      </c>
      <c r="H355" s="653">
        <v>1</v>
      </c>
      <c r="I355" s="653">
        <v>4912.4444444444443</v>
      </c>
      <c r="J355" s="653">
        <v>10</v>
      </c>
      <c r="K355" s="653">
        <v>49900</v>
      </c>
      <c r="L355" s="653">
        <v>0.56432642721433091</v>
      </c>
      <c r="M355" s="653">
        <v>4990</v>
      </c>
      <c r="N355" s="653">
        <v>5</v>
      </c>
      <c r="O355" s="653">
        <v>24950</v>
      </c>
      <c r="P355" s="666">
        <v>0.28216321360716545</v>
      </c>
      <c r="Q355" s="654">
        <v>4990</v>
      </c>
    </row>
    <row r="356" spans="1:17" ht="14.4" customHeight="1" x14ac:dyDescent="0.3">
      <c r="A356" s="649" t="s">
        <v>575</v>
      </c>
      <c r="B356" s="650" t="s">
        <v>5085</v>
      </c>
      <c r="C356" s="650" t="s">
        <v>4890</v>
      </c>
      <c r="D356" s="650" t="s">
        <v>5366</v>
      </c>
      <c r="E356" s="650" t="s">
        <v>5367</v>
      </c>
      <c r="F356" s="653">
        <v>2</v>
      </c>
      <c r="G356" s="653">
        <v>2972.3</v>
      </c>
      <c r="H356" s="653">
        <v>1</v>
      </c>
      <c r="I356" s="653">
        <v>1486.15</v>
      </c>
      <c r="J356" s="653">
        <v>1</v>
      </c>
      <c r="K356" s="653">
        <v>1486.15</v>
      </c>
      <c r="L356" s="653">
        <v>0.5</v>
      </c>
      <c r="M356" s="653">
        <v>1486.15</v>
      </c>
      <c r="N356" s="653"/>
      <c r="O356" s="653"/>
      <c r="P356" s="666"/>
      <c r="Q356" s="654"/>
    </row>
    <row r="357" spans="1:17" ht="14.4" customHeight="1" x14ac:dyDescent="0.3">
      <c r="A357" s="649" t="s">
        <v>575</v>
      </c>
      <c r="B357" s="650" t="s">
        <v>5085</v>
      </c>
      <c r="C357" s="650" t="s">
        <v>4890</v>
      </c>
      <c r="D357" s="650" t="s">
        <v>5368</v>
      </c>
      <c r="E357" s="650" t="s">
        <v>5369</v>
      </c>
      <c r="F357" s="653">
        <v>1</v>
      </c>
      <c r="G357" s="653">
        <v>2916.33</v>
      </c>
      <c r="H357" s="653">
        <v>1</v>
      </c>
      <c r="I357" s="653">
        <v>2916.33</v>
      </c>
      <c r="J357" s="653">
        <v>1</v>
      </c>
      <c r="K357" s="653">
        <v>2916.33</v>
      </c>
      <c r="L357" s="653">
        <v>1</v>
      </c>
      <c r="M357" s="653">
        <v>2916.33</v>
      </c>
      <c r="N357" s="653">
        <v>2</v>
      </c>
      <c r="O357" s="653">
        <v>5832.66</v>
      </c>
      <c r="P357" s="666">
        <v>2</v>
      </c>
      <c r="Q357" s="654">
        <v>2916.33</v>
      </c>
    </row>
    <row r="358" spans="1:17" ht="14.4" customHeight="1" x14ac:dyDescent="0.3">
      <c r="A358" s="649" t="s">
        <v>575</v>
      </c>
      <c r="B358" s="650" t="s">
        <v>5085</v>
      </c>
      <c r="C358" s="650" t="s">
        <v>4890</v>
      </c>
      <c r="D358" s="650" t="s">
        <v>5370</v>
      </c>
      <c r="E358" s="650" t="s">
        <v>5371</v>
      </c>
      <c r="F358" s="653">
        <v>1</v>
      </c>
      <c r="G358" s="653">
        <v>4290.55</v>
      </c>
      <c r="H358" s="653">
        <v>1</v>
      </c>
      <c r="I358" s="653">
        <v>4290.55</v>
      </c>
      <c r="J358" s="653"/>
      <c r="K358" s="653"/>
      <c r="L358" s="653"/>
      <c r="M358" s="653"/>
      <c r="N358" s="653"/>
      <c r="O358" s="653"/>
      <c r="P358" s="666"/>
      <c r="Q358" s="654"/>
    </row>
    <row r="359" spans="1:17" ht="14.4" customHeight="1" x14ac:dyDescent="0.3">
      <c r="A359" s="649" t="s">
        <v>575</v>
      </c>
      <c r="B359" s="650" t="s">
        <v>5085</v>
      </c>
      <c r="C359" s="650" t="s">
        <v>4890</v>
      </c>
      <c r="D359" s="650" t="s">
        <v>5372</v>
      </c>
      <c r="E359" s="650" t="s">
        <v>5373</v>
      </c>
      <c r="F359" s="653">
        <v>1</v>
      </c>
      <c r="G359" s="653">
        <v>3199.25</v>
      </c>
      <c r="H359" s="653">
        <v>1</v>
      </c>
      <c r="I359" s="653">
        <v>3199.25</v>
      </c>
      <c r="J359" s="653">
        <v>1</v>
      </c>
      <c r="K359" s="653">
        <v>3199.25</v>
      </c>
      <c r="L359" s="653">
        <v>1</v>
      </c>
      <c r="M359" s="653">
        <v>3199.25</v>
      </c>
      <c r="N359" s="653"/>
      <c r="O359" s="653"/>
      <c r="P359" s="666"/>
      <c r="Q359" s="654"/>
    </row>
    <row r="360" spans="1:17" ht="14.4" customHeight="1" x14ac:dyDescent="0.3">
      <c r="A360" s="649" t="s">
        <v>575</v>
      </c>
      <c r="B360" s="650" t="s">
        <v>5085</v>
      </c>
      <c r="C360" s="650" t="s">
        <v>4890</v>
      </c>
      <c r="D360" s="650" t="s">
        <v>5374</v>
      </c>
      <c r="E360" s="650" t="s">
        <v>5375</v>
      </c>
      <c r="F360" s="653">
        <v>2</v>
      </c>
      <c r="G360" s="653">
        <v>3262</v>
      </c>
      <c r="H360" s="653">
        <v>1</v>
      </c>
      <c r="I360" s="653">
        <v>1631</v>
      </c>
      <c r="J360" s="653">
        <v>8</v>
      </c>
      <c r="K360" s="653">
        <v>13048</v>
      </c>
      <c r="L360" s="653">
        <v>4</v>
      </c>
      <c r="M360" s="653">
        <v>1631</v>
      </c>
      <c r="N360" s="653"/>
      <c r="O360" s="653"/>
      <c r="P360" s="666"/>
      <c r="Q360" s="654"/>
    </row>
    <row r="361" spans="1:17" ht="14.4" customHeight="1" x14ac:dyDescent="0.3">
      <c r="A361" s="649" t="s">
        <v>575</v>
      </c>
      <c r="B361" s="650" t="s">
        <v>5085</v>
      </c>
      <c r="C361" s="650" t="s">
        <v>4890</v>
      </c>
      <c r="D361" s="650" t="s">
        <v>5376</v>
      </c>
      <c r="E361" s="650" t="s">
        <v>5377</v>
      </c>
      <c r="F361" s="653">
        <v>3</v>
      </c>
      <c r="G361" s="653">
        <v>8503.3499999999985</v>
      </c>
      <c r="H361" s="653">
        <v>1</v>
      </c>
      <c r="I361" s="653">
        <v>2834.4499999999994</v>
      </c>
      <c r="J361" s="653"/>
      <c r="K361" s="653"/>
      <c r="L361" s="653"/>
      <c r="M361" s="653"/>
      <c r="N361" s="653">
        <v>2</v>
      </c>
      <c r="O361" s="653">
        <v>5668.9</v>
      </c>
      <c r="P361" s="666">
        <v>0.66666666666666674</v>
      </c>
      <c r="Q361" s="654">
        <v>2834.45</v>
      </c>
    </row>
    <row r="362" spans="1:17" ht="14.4" customHeight="1" x14ac:dyDescent="0.3">
      <c r="A362" s="649" t="s">
        <v>575</v>
      </c>
      <c r="B362" s="650" t="s">
        <v>5085</v>
      </c>
      <c r="C362" s="650" t="s">
        <v>4890</v>
      </c>
      <c r="D362" s="650" t="s">
        <v>5378</v>
      </c>
      <c r="E362" s="650" t="s">
        <v>5377</v>
      </c>
      <c r="F362" s="653">
        <v>1</v>
      </c>
      <c r="G362" s="653">
        <v>4064.62</v>
      </c>
      <c r="H362" s="653">
        <v>1</v>
      </c>
      <c r="I362" s="653">
        <v>4064.62</v>
      </c>
      <c r="J362" s="653"/>
      <c r="K362" s="653"/>
      <c r="L362" s="653"/>
      <c r="M362" s="653"/>
      <c r="N362" s="653"/>
      <c r="O362" s="653"/>
      <c r="P362" s="666"/>
      <c r="Q362" s="654"/>
    </row>
    <row r="363" spans="1:17" ht="14.4" customHeight="1" x14ac:dyDescent="0.3">
      <c r="A363" s="649" t="s">
        <v>575</v>
      </c>
      <c r="B363" s="650" t="s">
        <v>5085</v>
      </c>
      <c r="C363" s="650" t="s">
        <v>4890</v>
      </c>
      <c r="D363" s="650" t="s">
        <v>5379</v>
      </c>
      <c r="E363" s="650" t="s">
        <v>5377</v>
      </c>
      <c r="F363" s="653">
        <v>2</v>
      </c>
      <c r="G363" s="653">
        <v>8603.9</v>
      </c>
      <c r="H363" s="653">
        <v>1</v>
      </c>
      <c r="I363" s="653">
        <v>4301.95</v>
      </c>
      <c r="J363" s="653"/>
      <c r="K363" s="653"/>
      <c r="L363" s="653"/>
      <c r="M363" s="653"/>
      <c r="N363" s="653">
        <v>1</v>
      </c>
      <c r="O363" s="653">
        <v>4301.95</v>
      </c>
      <c r="P363" s="666">
        <v>0.5</v>
      </c>
      <c r="Q363" s="654">
        <v>4301.95</v>
      </c>
    </row>
    <row r="364" spans="1:17" ht="14.4" customHeight="1" x14ac:dyDescent="0.3">
      <c r="A364" s="649" t="s">
        <v>575</v>
      </c>
      <c r="B364" s="650" t="s">
        <v>5085</v>
      </c>
      <c r="C364" s="650" t="s">
        <v>4890</v>
      </c>
      <c r="D364" s="650" t="s">
        <v>5380</v>
      </c>
      <c r="E364" s="650" t="s">
        <v>5381</v>
      </c>
      <c r="F364" s="653">
        <v>3</v>
      </c>
      <c r="G364" s="653">
        <v>10876</v>
      </c>
      <c r="H364" s="653">
        <v>1</v>
      </c>
      <c r="I364" s="653">
        <v>3625.3333333333335</v>
      </c>
      <c r="J364" s="653"/>
      <c r="K364" s="653"/>
      <c r="L364" s="653"/>
      <c r="M364" s="653"/>
      <c r="N364" s="653"/>
      <c r="O364" s="653"/>
      <c r="P364" s="666"/>
      <c r="Q364" s="654"/>
    </row>
    <row r="365" spans="1:17" ht="14.4" customHeight="1" x14ac:dyDescent="0.3">
      <c r="A365" s="649" t="s">
        <v>575</v>
      </c>
      <c r="B365" s="650" t="s">
        <v>5085</v>
      </c>
      <c r="C365" s="650" t="s">
        <v>4890</v>
      </c>
      <c r="D365" s="650" t="s">
        <v>5382</v>
      </c>
      <c r="E365" s="650" t="s">
        <v>5383</v>
      </c>
      <c r="F365" s="653">
        <v>15</v>
      </c>
      <c r="G365" s="653">
        <v>18716.699999999997</v>
      </c>
      <c r="H365" s="653">
        <v>1</v>
      </c>
      <c r="I365" s="653">
        <v>1247.7799999999997</v>
      </c>
      <c r="J365" s="653">
        <v>23</v>
      </c>
      <c r="K365" s="653">
        <v>28698.939999999995</v>
      </c>
      <c r="L365" s="653">
        <v>1.5333333333333332</v>
      </c>
      <c r="M365" s="653">
        <v>1247.7799999999997</v>
      </c>
      <c r="N365" s="653">
        <v>10</v>
      </c>
      <c r="O365" s="653">
        <v>12477.8</v>
      </c>
      <c r="P365" s="666">
        <v>0.66666666666666674</v>
      </c>
      <c r="Q365" s="654">
        <v>1247.78</v>
      </c>
    </row>
    <row r="366" spans="1:17" ht="14.4" customHeight="1" x14ac:dyDescent="0.3">
      <c r="A366" s="649" t="s">
        <v>575</v>
      </c>
      <c r="B366" s="650" t="s">
        <v>5085</v>
      </c>
      <c r="C366" s="650" t="s">
        <v>4890</v>
      </c>
      <c r="D366" s="650" t="s">
        <v>5384</v>
      </c>
      <c r="E366" s="650" t="s">
        <v>5383</v>
      </c>
      <c r="F366" s="653">
        <v>37</v>
      </c>
      <c r="G366" s="653">
        <v>52609.929999999993</v>
      </c>
      <c r="H366" s="653">
        <v>1</v>
      </c>
      <c r="I366" s="653">
        <v>1421.8899999999999</v>
      </c>
      <c r="J366" s="653">
        <v>23</v>
      </c>
      <c r="K366" s="653">
        <v>32703.47</v>
      </c>
      <c r="L366" s="653">
        <v>0.62162162162162171</v>
      </c>
      <c r="M366" s="653">
        <v>1421.89</v>
      </c>
      <c r="N366" s="653">
        <v>25</v>
      </c>
      <c r="O366" s="653">
        <v>35547.25</v>
      </c>
      <c r="P366" s="666">
        <v>0.67567567567567577</v>
      </c>
      <c r="Q366" s="654">
        <v>1421.89</v>
      </c>
    </row>
    <row r="367" spans="1:17" ht="14.4" customHeight="1" x14ac:dyDescent="0.3">
      <c r="A367" s="649" t="s">
        <v>575</v>
      </c>
      <c r="B367" s="650" t="s">
        <v>5085</v>
      </c>
      <c r="C367" s="650" t="s">
        <v>4890</v>
      </c>
      <c r="D367" s="650" t="s">
        <v>5385</v>
      </c>
      <c r="E367" s="650" t="s">
        <v>5383</v>
      </c>
      <c r="F367" s="653">
        <v>31</v>
      </c>
      <c r="G367" s="653">
        <v>51339.409999999996</v>
      </c>
      <c r="H367" s="653">
        <v>1</v>
      </c>
      <c r="I367" s="653">
        <v>1656.11</v>
      </c>
      <c r="J367" s="653">
        <v>21</v>
      </c>
      <c r="K367" s="653">
        <v>34778.31</v>
      </c>
      <c r="L367" s="653">
        <v>0.67741935483870963</v>
      </c>
      <c r="M367" s="653">
        <v>1656.11</v>
      </c>
      <c r="N367" s="653">
        <v>20</v>
      </c>
      <c r="O367" s="653">
        <v>33122.199999999997</v>
      </c>
      <c r="P367" s="666">
        <v>0.64516129032258063</v>
      </c>
      <c r="Q367" s="654">
        <v>1656.11</v>
      </c>
    </row>
    <row r="368" spans="1:17" ht="14.4" customHeight="1" x14ac:dyDescent="0.3">
      <c r="A368" s="649" t="s">
        <v>575</v>
      </c>
      <c r="B368" s="650" t="s">
        <v>5085</v>
      </c>
      <c r="C368" s="650" t="s">
        <v>4890</v>
      </c>
      <c r="D368" s="650" t="s">
        <v>5386</v>
      </c>
      <c r="E368" s="650" t="s">
        <v>5383</v>
      </c>
      <c r="F368" s="653">
        <v>9</v>
      </c>
      <c r="G368" s="653">
        <v>16014.960000000001</v>
      </c>
      <c r="H368" s="653">
        <v>1</v>
      </c>
      <c r="I368" s="653">
        <v>1779.44</v>
      </c>
      <c r="J368" s="653">
        <v>7</v>
      </c>
      <c r="K368" s="653">
        <v>12456.08</v>
      </c>
      <c r="L368" s="653">
        <v>0.77777777777777768</v>
      </c>
      <c r="M368" s="653">
        <v>1779.44</v>
      </c>
      <c r="N368" s="653"/>
      <c r="O368" s="653"/>
      <c r="P368" s="666"/>
      <c r="Q368" s="654"/>
    </row>
    <row r="369" spans="1:17" ht="14.4" customHeight="1" x14ac:dyDescent="0.3">
      <c r="A369" s="649" t="s">
        <v>575</v>
      </c>
      <c r="B369" s="650" t="s">
        <v>5085</v>
      </c>
      <c r="C369" s="650" t="s">
        <v>4890</v>
      </c>
      <c r="D369" s="650" t="s">
        <v>5387</v>
      </c>
      <c r="E369" s="650" t="s">
        <v>5388</v>
      </c>
      <c r="F369" s="653">
        <v>2</v>
      </c>
      <c r="G369" s="653">
        <v>18741.599999999999</v>
      </c>
      <c r="H369" s="653">
        <v>1</v>
      </c>
      <c r="I369" s="653">
        <v>9370.7999999999993</v>
      </c>
      <c r="J369" s="653"/>
      <c r="K369" s="653"/>
      <c r="L369" s="653"/>
      <c r="M369" s="653"/>
      <c r="N369" s="653"/>
      <c r="O369" s="653"/>
      <c r="P369" s="666"/>
      <c r="Q369" s="654"/>
    </row>
    <row r="370" spans="1:17" ht="14.4" customHeight="1" x14ac:dyDescent="0.3">
      <c r="A370" s="649" t="s">
        <v>575</v>
      </c>
      <c r="B370" s="650" t="s">
        <v>5085</v>
      </c>
      <c r="C370" s="650" t="s">
        <v>4890</v>
      </c>
      <c r="D370" s="650" t="s">
        <v>5389</v>
      </c>
      <c r="E370" s="650" t="s">
        <v>5388</v>
      </c>
      <c r="F370" s="653">
        <v>1</v>
      </c>
      <c r="G370" s="653">
        <v>10408.200000000001</v>
      </c>
      <c r="H370" s="653">
        <v>1</v>
      </c>
      <c r="I370" s="653">
        <v>10408.200000000001</v>
      </c>
      <c r="J370" s="653"/>
      <c r="K370" s="653"/>
      <c r="L370" s="653"/>
      <c r="M370" s="653"/>
      <c r="N370" s="653"/>
      <c r="O370" s="653"/>
      <c r="P370" s="666"/>
      <c r="Q370" s="654"/>
    </row>
    <row r="371" spans="1:17" ht="14.4" customHeight="1" x14ac:dyDescent="0.3">
      <c r="A371" s="649" t="s">
        <v>575</v>
      </c>
      <c r="B371" s="650" t="s">
        <v>5085</v>
      </c>
      <c r="C371" s="650" t="s">
        <v>4890</v>
      </c>
      <c r="D371" s="650" t="s">
        <v>5390</v>
      </c>
      <c r="E371" s="650" t="s">
        <v>5391</v>
      </c>
      <c r="F371" s="653">
        <v>30</v>
      </c>
      <c r="G371" s="653">
        <v>42594.6</v>
      </c>
      <c r="H371" s="653">
        <v>1</v>
      </c>
      <c r="I371" s="653">
        <v>1419.82</v>
      </c>
      <c r="J371" s="653">
        <v>27</v>
      </c>
      <c r="K371" s="653">
        <v>38335.14</v>
      </c>
      <c r="L371" s="653">
        <v>0.9</v>
      </c>
      <c r="M371" s="653">
        <v>1419.82</v>
      </c>
      <c r="N371" s="653">
        <v>53</v>
      </c>
      <c r="O371" s="653">
        <v>75250.459999999992</v>
      </c>
      <c r="P371" s="666">
        <v>1.7666666666666666</v>
      </c>
      <c r="Q371" s="654">
        <v>1419.82</v>
      </c>
    </row>
    <row r="372" spans="1:17" ht="14.4" customHeight="1" x14ac:dyDescent="0.3">
      <c r="A372" s="649" t="s">
        <v>575</v>
      </c>
      <c r="B372" s="650" t="s">
        <v>5085</v>
      </c>
      <c r="C372" s="650" t="s">
        <v>4890</v>
      </c>
      <c r="D372" s="650" t="s">
        <v>5392</v>
      </c>
      <c r="E372" s="650" t="s">
        <v>5391</v>
      </c>
      <c r="F372" s="653">
        <v>13</v>
      </c>
      <c r="G372" s="653">
        <v>20114.770000000004</v>
      </c>
      <c r="H372" s="653">
        <v>1</v>
      </c>
      <c r="I372" s="653">
        <v>1547.2900000000004</v>
      </c>
      <c r="J372" s="653">
        <v>23</v>
      </c>
      <c r="K372" s="653">
        <v>35587.67</v>
      </c>
      <c r="L372" s="653">
        <v>1.7692307692307687</v>
      </c>
      <c r="M372" s="653">
        <v>1547.29</v>
      </c>
      <c r="N372" s="653">
        <v>21</v>
      </c>
      <c r="O372" s="653">
        <v>32493.090000000004</v>
      </c>
      <c r="P372" s="666">
        <v>1.6153846153846152</v>
      </c>
      <c r="Q372" s="654">
        <v>1547.2900000000002</v>
      </c>
    </row>
    <row r="373" spans="1:17" ht="14.4" customHeight="1" x14ac:dyDescent="0.3">
      <c r="A373" s="649" t="s">
        <v>575</v>
      </c>
      <c r="B373" s="650" t="s">
        <v>5085</v>
      </c>
      <c r="C373" s="650" t="s">
        <v>4890</v>
      </c>
      <c r="D373" s="650" t="s">
        <v>5393</v>
      </c>
      <c r="E373" s="650" t="s">
        <v>5391</v>
      </c>
      <c r="F373" s="653">
        <v>2</v>
      </c>
      <c r="G373" s="653">
        <v>3289.42</v>
      </c>
      <c r="H373" s="653">
        <v>1</v>
      </c>
      <c r="I373" s="653">
        <v>1644.71</v>
      </c>
      <c r="J373" s="653">
        <v>1</v>
      </c>
      <c r="K373" s="653">
        <v>1644.71</v>
      </c>
      <c r="L373" s="653">
        <v>0.5</v>
      </c>
      <c r="M373" s="653">
        <v>1644.71</v>
      </c>
      <c r="N373" s="653">
        <v>1</v>
      </c>
      <c r="O373" s="653">
        <v>1644.71</v>
      </c>
      <c r="P373" s="666">
        <v>0.5</v>
      </c>
      <c r="Q373" s="654">
        <v>1644.71</v>
      </c>
    </row>
    <row r="374" spans="1:17" ht="14.4" customHeight="1" x14ac:dyDescent="0.3">
      <c r="A374" s="649" t="s">
        <v>575</v>
      </c>
      <c r="B374" s="650" t="s">
        <v>5085</v>
      </c>
      <c r="C374" s="650" t="s">
        <v>4890</v>
      </c>
      <c r="D374" s="650" t="s">
        <v>5394</v>
      </c>
      <c r="E374" s="650" t="s">
        <v>5391</v>
      </c>
      <c r="F374" s="653"/>
      <c r="G374" s="653"/>
      <c r="H374" s="653"/>
      <c r="I374" s="653"/>
      <c r="J374" s="653">
        <v>1</v>
      </c>
      <c r="K374" s="653">
        <v>1783.58</v>
      </c>
      <c r="L374" s="653"/>
      <c r="M374" s="653">
        <v>1783.58</v>
      </c>
      <c r="N374" s="653"/>
      <c r="O374" s="653"/>
      <c r="P374" s="666"/>
      <c r="Q374" s="654"/>
    </row>
    <row r="375" spans="1:17" ht="14.4" customHeight="1" x14ac:dyDescent="0.3">
      <c r="A375" s="649" t="s">
        <v>575</v>
      </c>
      <c r="B375" s="650" t="s">
        <v>5085</v>
      </c>
      <c r="C375" s="650" t="s">
        <v>4890</v>
      </c>
      <c r="D375" s="650" t="s">
        <v>5395</v>
      </c>
      <c r="E375" s="650" t="s">
        <v>5396</v>
      </c>
      <c r="F375" s="653">
        <v>2</v>
      </c>
      <c r="G375" s="653">
        <v>3469.74</v>
      </c>
      <c r="H375" s="653">
        <v>1</v>
      </c>
      <c r="I375" s="653">
        <v>1734.87</v>
      </c>
      <c r="J375" s="653"/>
      <c r="K375" s="653"/>
      <c r="L375" s="653"/>
      <c r="M375" s="653"/>
      <c r="N375" s="653"/>
      <c r="O375" s="653"/>
      <c r="P375" s="666"/>
      <c r="Q375" s="654"/>
    </row>
    <row r="376" spans="1:17" ht="14.4" customHeight="1" x14ac:dyDescent="0.3">
      <c r="A376" s="649" t="s">
        <v>575</v>
      </c>
      <c r="B376" s="650" t="s">
        <v>5085</v>
      </c>
      <c r="C376" s="650" t="s">
        <v>4890</v>
      </c>
      <c r="D376" s="650" t="s">
        <v>5397</v>
      </c>
      <c r="E376" s="650" t="s">
        <v>5396</v>
      </c>
      <c r="F376" s="653">
        <v>3</v>
      </c>
      <c r="G376" s="653">
        <v>5658.54</v>
      </c>
      <c r="H376" s="653">
        <v>1</v>
      </c>
      <c r="I376" s="653">
        <v>1886.18</v>
      </c>
      <c r="J376" s="653"/>
      <c r="K376" s="653"/>
      <c r="L376" s="653"/>
      <c r="M376" s="653"/>
      <c r="N376" s="653"/>
      <c r="O376" s="653"/>
      <c r="P376" s="666"/>
      <c r="Q376" s="654"/>
    </row>
    <row r="377" spans="1:17" ht="14.4" customHeight="1" x14ac:dyDescent="0.3">
      <c r="A377" s="649" t="s">
        <v>575</v>
      </c>
      <c r="B377" s="650" t="s">
        <v>5085</v>
      </c>
      <c r="C377" s="650" t="s">
        <v>4890</v>
      </c>
      <c r="D377" s="650" t="s">
        <v>5398</v>
      </c>
      <c r="E377" s="650" t="s">
        <v>5396</v>
      </c>
      <c r="F377" s="653">
        <v>2</v>
      </c>
      <c r="G377" s="653">
        <v>4068.76</v>
      </c>
      <c r="H377" s="653">
        <v>1</v>
      </c>
      <c r="I377" s="653">
        <v>2034.38</v>
      </c>
      <c r="J377" s="653"/>
      <c r="K377" s="653"/>
      <c r="L377" s="653"/>
      <c r="M377" s="653"/>
      <c r="N377" s="653"/>
      <c r="O377" s="653"/>
      <c r="P377" s="666"/>
      <c r="Q377" s="654"/>
    </row>
    <row r="378" spans="1:17" ht="14.4" customHeight="1" x14ac:dyDescent="0.3">
      <c r="A378" s="649" t="s">
        <v>575</v>
      </c>
      <c r="B378" s="650" t="s">
        <v>5085</v>
      </c>
      <c r="C378" s="650" t="s">
        <v>4890</v>
      </c>
      <c r="D378" s="650" t="s">
        <v>5399</v>
      </c>
      <c r="E378" s="650" t="s">
        <v>5396</v>
      </c>
      <c r="F378" s="653">
        <v>1</v>
      </c>
      <c r="G378" s="653">
        <v>2228.1799999999998</v>
      </c>
      <c r="H378" s="653">
        <v>1</v>
      </c>
      <c r="I378" s="653">
        <v>2228.1799999999998</v>
      </c>
      <c r="J378" s="653"/>
      <c r="K378" s="653"/>
      <c r="L378" s="653"/>
      <c r="M378" s="653"/>
      <c r="N378" s="653"/>
      <c r="O378" s="653"/>
      <c r="P378" s="666"/>
      <c r="Q378" s="654"/>
    </row>
    <row r="379" spans="1:17" ht="14.4" customHeight="1" x14ac:dyDescent="0.3">
      <c r="A379" s="649" t="s">
        <v>575</v>
      </c>
      <c r="B379" s="650" t="s">
        <v>5085</v>
      </c>
      <c r="C379" s="650" t="s">
        <v>4890</v>
      </c>
      <c r="D379" s="650" t="s">
        <v>5400</v>
      </c>
      <c r="E379" s="650" t="s">
        <v>5401</v>
      </c>
      <c r="F379" s="653">
        <v>9</v>
      </c>
      <c r="G379" s="653">
        <v>7103.61</v>
      </c>
      <c r="H379" s="653">
        <v>1</v>
      </c>
      <c r="I379" s="653">
        <v>789.29</v>
      </c>
      <c r="J379" s="653">
        <v>41</v>
      </c>
      <c r="K379" s="653">
        <v>32360.89</v>
      </c>
      <c r="L379" s="653">
        <v>4.5555555555555554</v>
      </c>
      <c r="M379" s="653">
        <v>789.29</v>
      </c>
      <c r="N379" s="653">
        <v>41</v>
      </c>
      <c r="O379" s="653">
        <v>32360.889999999996</v>
      </c>
      <c r="P379" s="666">
        <v>4.5555555555555554</v>
      </c>
      <c r="Q379" s="654">
        <v>789.28999999999985</v>
      </c>
    </row>
    <row r="380" spans="1:17" ht="14.4" customHeight="1" x14ac:dyDescent="0.3">
      <c r="A380" s="649" t="s">
        <v>575</v>
      </c>
      <c r="B380" s="650" t="s">
        <v>5085</v>
      </c>
      <c r="C380" s="650" t="s">
        <v>4890</v>
      </c>
      <c r="D380" s="650" t="s">
        <v>5402</v>
      </c>
      <c r="E380" s="650" t="s">
        <v>5396</v>
      </c>
      <c r="F380" s="653">
        <v>1</v>
      </c>
      <c r="G380" s="653">
        <v>2478.98</v>
      </c>
      <c r="H380" s="653">
        <v>1</v>
      </c>
      <c r="I380" s="653">
        <v>2478.98</v>
      </c>
      <c r="J380" s="653"/>
      <c r="K380" s="653"/>
      <c r="L380" s="653"/>
      <c r="M380" s="653"/>
      <c r="N380" s="653"/>
      <c r="O380" s="653"/>
      <c r="P380" s="666"/>
      <c r="Q380" s="654"/>
    </row>
    <row r="381" spans="1:17" ht="14.4" customHeight="1" x14ac:dyDescent="0.3">
      <c r="A381" s="649" t="s">
        <v>575</v>
      </c>
      <c r="B381" s="650" t="s">
        <v>5085</v>
      </c>
      <c r="C381" s="650" t="s">
        <v>4890</v>
      </c>
      <c r="D381" s="650" t="s">
        <v>5403</v>
      </c>
      <c r="E381" s="650" t="s">
        <v>5404</v>
      </c>
      <c r="F381" s="653">
        <v>5</v>
      </c>
      <c r="G381" s="653">
        <v>41112.550000000003</v>
      </c>
      <c r="H381" s="653">
        <v>1</v>
      </c>
      <c r="I381" s="653">
        <v>8222.51</v>
      </c>
      <c r="J381" s="653">
        <v>4</v>
      </c>
      <c r="K381" s="653">
        <v>32890.04</v>
      </c>
      <c r="L381" s="653">
        <v>0.79999999999999993</v>
      </c>
      <c r="M381" s="653">
        <v>8222.51</v>
      </c>
      <c r="N381" s="653">
        <v>6</v>
      </c>
      <c r="O381" s="653">
        <v>49335.06</v>
      </c>
      <c r="P381" s="666">
        <v>1.2</v>
      </c>
      <c r="Q381" s="654">
        <v>8222.51</v>
      </c>
    </row>
    <row r="382" spans="1:17" ht="14.4" customHeight="1" x14ac:dyDescent="0.3">
      <c r="A382" s="649" t="s">
        <v>575</v>
      </c>
      <c r="B382" s="650" t="s">
        <v>5085</v>
      </c>
      <c r="C382" s="650" t="s">
        <v>4890</v>
      </c>
      <c r="D382" s="650" t="s">
        <v>5405</v>
      </c>
      <c r="E382" s="650" t="s">
        <v>5406</v>
      </c>
      <c r="F382" s="653">
        <v>6</v>
      </c>
      <c r="G382" s="653">
        <v>24670.800000000003</v>
      </c>
      <c r="H382" s="653">
        <v>1</v>
      </c>
      <c r="I382" s="653">
        <v>4111.8</v>
      </c>
      <c r="J382" s="653">
        <v>9</v>
      </c>
      <c r="K382" s="653">
        <v>38351.879999999997</v>
      </c>
      <c r="L382" s="653">
        <v>1.5545454545454542</v>
      </c>
      <c r="M382" s="653">
        <v>4261.32</v>
      </c>
      <c r="N382" s="653"/>
      <c r="O382" s="653"/>
      <c r="P382" s="666"/>
      <c r="Q382" s="654"/>
    </row>
    <row r="383" spans="1:17" ht="14.4" customHeight="1" x14ac:dyDescent="0.3">
      <c r="A383" s="649" t="s">
        <v>575</v>
      </c>
      <c r="B383" s="650" t="s">
        <v>5085</v>
      </c>
      <c r="C383" s="650" t="s">
        <v>4890</v>
      </c>
      <c r="D383" s="650" t="s">
        <v>5086</v>
      </c>
      <c r="E383" s="650" t="s">
        <v>5087</v>
      </c>
      <c r="F383" s="653"/>
      <c r="G383" s="653"/>
      <c r="H383" s="653"/>
      <c r="I383" s="653"/>
      <c r="J383" s="653">
        <v>1</v>
      </c>
      <c r="K383" s="653">
        <v>386.67</v>
      </c>
      <c r="L383" s="653"/>
      <c r="M383" s="653">
        <v>386.67</v>
      </c>
      <c r="N383" s="653"/>
      <c r="O383" s="653"/>
      <c r="P383" s="666"/>
      <c r="Q383" s="654"/>
    </row>
    <row r="384" spans="1:17" ht="14.4" customHeight="1" x14ac:dyDescent="0.3">
      <c r="A384" s="649" t="s">
        <v>575</v>
      </c>
      <c r="B384" s="650" t="s">
        <v>5085</v>
      </c>
      <c r="C384" s="650" t="s">
        <v>4890</v>
      </c>
      <c r="D384" s="650" t="s">
        <v>5407</v>
      </c>
      <c r="E384" s="650" t="s">
        <v>5087</v>
      </c>
      <c r="F384" s="653">
        <v>14</v>
      </c>
      <c r="G384" s="653">
        <v>4352.6000000000004</v>
      </c>
      <c r="H384" s="653">
        <v>1</v>
      </c>
      <c r="I384" s="653">
        <v>310.90000000000003</v>
      </c>
      <c r="J384" s="653">
        <v>5</v>
      </c>
      <c r="K384" s="653">
        <v>1611.05</v>
      </c>
      <c r="L384" s="653">
        <v>0.37013509166934699</v>
      </c>
      <c r="M384" s="653">
        <v>322.20999999999998</v>
      </c>
      <c r="N384" s="653"/>
      <c r="O384" s="653"/>
      <c r="P384" s="666"/>
      <c r="Q384" s="654"/>
    </row>
    <row r="385" spans="1:17" ht="14.4" customHeight="1" x14ac:dyDescent="0.3">
      <c r="A385" s="649" t="s">
        <v>575</v>
      </c>
      <c r="B385" s="650" t="s">
        <v>5085</v>
      </c>
      <c r="C385" s="650" t="s">
        <v>4890</v>
      </c>
      <c r="D385" s="650" t="s">
        <v>5408</v>
      </c>
      <c r="E385" s="650" t="s">
        <v>5409</v>
      </c>
      <c r="F385" s="653">
        <v>2</v>
      </c>
      <c r="G385" s="653">
        <v>10412.76</v>
      </c>
      <c r="H385" s="653">
        <v>1</v>
      </c>
      <c r="I385" s="653">
        <v>5206.38</v>
      </c>
      <c r="J385" s="653"/>
      <c r="K385" s="653"/>
      <c r="L385" s="653"/>
      <c r="M385" s="653"/>
      <c r="N385" s="653"/>
      <c r="O385" s="653"/>
      <c r="P385" s="666"/>
      <c r="Q385" s="654"/>
    </row>
    <row r="386" spans="1:17" ht="14.4" customHeight="1" x14ac:dyDescent="0.3">
      <c r="A386" s="649" t="s">
        <v>575</v>
      </c>
      <c r="B386" s="650" t="s">
        <v>5085</v>
      </c>
      <c r="C386" s="650" t="s">
        <v>4890</v>
      </c>
      <c r="D386" s="650" t="s">
        <v>5410</v>
      </c>
      <c r="E386" s="650" t="s">
        <v>5391</v>
      </c>
      <c r="F386" s="653">
        <v>41</v>
      </c>
      <c r="G386" s="653">
        <v>52263.929999999993</v>
      </c>
      <c r="H386" s="653">
        <v>1</v>
      </c>
      <c r="I386" s="653">
        <v>1274.7299999999998</v>
      </c>
      <c r="J386" s="653">
        <v>23</v>
      </c>
      <c r="K386" s="653">
        <v>29318.79</v>
      </c>
      <c r="L386" s="653">
        <v>0.56097560975609762</v>
      </c>
      <c r="M386" s="653">
        <v>1274.73</v>
      </c>
      <c r="N386" s="653">
        <v>54</v>
      </c>
      <c r="O386" s="653">
        <v>68835.420000000013</v>
      </c>
      <c r="P386" s="666">
        <v>1.3170731707317078</v>
      </c>
      <c r="Q386" s="654">
        <v>1274.7300000000002</v>
      </c>
    </row>
    <row r="387" spans="1:17" ht="14.4" customHeight="1" x14ac:dyDescent="0.3">
      <c r="A387" s="649" t="s">
        <v>575</v>
      </c>
      <c r="B387" s="650" t="s">
        <v>5085</v>
      </c>
      <c r="C387" s="650" t="s">
        <v>4890</v>
      </c>
      <c r="D387" s="650" t="s">
        <v>5411</v>
      </c>
      <c r="E387" s="650" t="s">
        <v>5412</v>
      </c>
      <c r="F387" s="653">
        <v>4</v>
      </c>
      <c r="G387" s="653">
        <v>50562.12</v>
      </c>
      <c r="H387" s="653">
        <v>1</v>
      </c>
      <c r="I387" s="653">
        <v>12640.53</v>
      </c>
      <c r="J387" s="653">
        <v>5</v>
      </c>
      <c r="K387" s="653">
        <v>63202.65</v>
      </c>
      <c r="L387" s="653">
        <v>1.25</v>
      </c>
      <c r="M387" s="653">
        <v>12640.53</v>
      </c>
      <c r="N387" s="653">
        <v>4</v>
      </c>
      <c r="O387" s="653">
        <v>50562.119999999995</v>
      </c>
      <c r="P387" s="666">
        <v>0.99999999999999989</v>
      </c>
      <c r="Q387" s="654">
        <v>12640.529999999999</v>
      </c>
    </row>
    <row r="388" spans="1:17" ht="14.4" customHeight="1" x14ac:dyDescent="0.3">
      <c r="A388" s="649" t="s">
        <v>575</v>
      </c>
      <c r="B388" s="650" t="s">
        <v>5085</v>
      </c>
      <c r="C388" s="650" t="s">
        <v>4890</v>
      </c>
      <c r="D388" s="650" t="s">
        <v>5413</v>
      </c>
      <c r="E388" s="650" t="s">
        <v>5414</v>
      </c>
      <c r="F388" s="653">
        <v>1</v>
      </c>
      <c r="G388" s="653">
        <v>1048.8</v>
      </c>
      <c r="H388" s="653">
        <v>1</v>
      </c>
      <c r="I388" s="653">
        <v>1048.8</v>
      </c>
      <c r="J388" s="653"/>
      <c r="K388" s="653"/>
      <c r="L388" s="653"/>
      <c r="M388" s="653"/>
      <c r="N388" s="653"/>
      <c r="O388" s="653"/>
      <c r="P388" s="666"/>
      <c r="Q388" s="654"/>
    </row>
    <row r="389" spans="1:17" ht="14.4" customHeight="1" x14ac:dyDescent="0.3">
      <c r="A389" s="649" t="s">
        <v>575</v>
      </c>
      <c r="B389" s="650" t="s">
        <v>5085</v>
      </c>
      <c r="C389" s="650" t="s">
        <v>4890</v>
      </c>
      <c r="D389" s="650" t="s">
        <v>5415</v>
      </c>
      <c r="E389" s="650" t="s">
        <v>5416</v>
      </c>
      <c r="F389" s="653">
        <v>5</v>
      </c>
      <c r="G389" s="653">
        <v>62259.549999999996</v>
      </c>
      <c r="H389" s="653">
        <v>1</v>
      </c>
      <c r="I389" s="653">
        <v>12451.91</v>
      </c>
      <c r="J389" s="653">
        <v>2</v>
      </c>
      <c r="K389" s="653">
        <v>24903.82</v>
      </c>
      <c r="L389" s="653">
        <v>0.4</v>
      </c>
      <c r="M389" s="653">
        <v>12451.91</v>
      </c>
      <c r="N389" s="653">
        <v>4</v>
      </c>
      <c r="O389" s="653">
        <v>49807.64</v>
      </c>
      <c r="P389" s="666">
        <v>0.8</v>
      </c>
      <c r="Q389" s="654">
        <v>12451.91</v>
      </c>
    </row>
    <row r="390" spans="1:17" ht="14.4" customHeight="1" x14ac:dyDescent="0.3">
      <c r="A390" s="649" t="s">
        <v>575</v>
      </c>
      <c r="B390" s="650" t="s">
        <v>5085</v>
      </c>
      <c r="C390" s="650" t="s">
        <v>4890</v>
      </c>
      <c r="D390" s="650" t="s">
        <v>5417</v>
      </c>
      <c r="E390" s="650" t="s">
        <v>5416</v>
      </c>
      <c r="F390" s="653">
        <v>1</v>
      </c>
      <c r="G390" s="653">
        <v>13282.04</v>
      </c>
      <c r="H390" s="653">
        <v>1</v>
      </c>
      <c r="I390" s="653">
        <v>13282.04</v>
      </c>
      <c r="J390" s="653"/>
      <c r="K390" s="653"/>
      <c r="L390" s="653"/>
      <c r="M390" s="653"/>
      <c r="N390" s="653"/>
      <c r="O390" s="653"/>
      <c r="P390" s="666"/>
      <c r="Q390" s="654"/>
    </row>
    <row r="391" spans="1:17" ht="14.4" customHeight="1" x14ac:dyDescent="0.3">
      <c r="A391" s="649" t="s">
        <v>575</v>
      </c>
      <c r="B391" s="650" t="s">
        <v>5085</v>
      </c>
      <c r="C391" s="650" t="s">
        <v>4890</v>
      </c>
      <c r="D391" s="650" t="s">
        <v>5418</v>
      </c>
      <c r="E391" s="650" t="s">
        <v>5414</v>
      </c>
      <c r="F391" s="653">
        <v>3</v>
      </c>
      <c r="G391" s="653">
        <v>3618</v>
      </c>
      <c r="H391" s="653">
        <v>1</v>
      </c>
      <c r="I391" s="653">
        <v>1206</v>
      </c>
      <c r="J391" s="653">
        <v>5</v>
      </c>
      <c r="K391" s="653">
        <v>6030</v>
      </c>
      <c r="L391" s="653">
        <v>1.6666666666666667</v>
      </c>
      <c r="M391" s="653">
        <v>1206</v>
      </c>
      <c r="N391" s="653"/>
      <c r="O391" s="653"/>
      <c r="P391" s="666"/>
      <c r="Q391" s="654"/>
    </row>
    <row r="392" spans="1:17" ht="14.4" customHeight="1" x14ac:dyDescent="0.3">
      <c r="A392" s="649" t="s">
        <v>575</v>
      </c>
      <c r="B392" s="650" t="s">
        <v>5085</v>
      </c>
      <c r="C392" s="650" t="s">
        <v>4890</v>
      </c>
      <c r="D392" s="650" t="s">
        <v>5419</v>
      </c>
      <c r="E392" s="650" t="s">
        <v>5414</v>
      </c>
      <c r="F392" s="653">
        <v>23</v>
      </c>
      <c r="G392" s="653">
        <v>29256</v>
      </c>
      <c r="H392" s="653">
        <v>1</v>
      </c>
      <c r="I392" s="653">
        <v>1272</v>
      </c>
      <c r="J392" s="653">
        <v>6</v>
      </c>
      <c r="K392" s="653">
        <v>7632</v>
      </c>
      <c r="L392" s="653">
        <v>0.2608695652173913</v>
      </c>
      <c r="M392" s="653">
        <v>1272</v>
      </c>
      <c r="N392" s="653"/>
      <c r="O392" s="653"/>
      <c r="P392" s="666"/>
      <c r="Q392" s="654"/>
    </row>
    <row r="393" spans="1:17" ht="14.4" customHeight="1" x14ac:dyDescent="0.3">
      <c r="A393" s="649" t="s">
        <v>575</v>
      </c>
      <c r="B393" s="650" t="s">
        <v>5085</v>
      </c>
      <c r="C393" s="650" t="s">
        <v>4890</v>
      </c>
      <c r="D393" s="650" t="s">
        <v>5420</v>
      </c>
      <c r="E393" s="650" t="s">
        <v>5421</v>
      </c>
      <c r="F393" s="653">
        <v>1</v>
      </c>
      <c r="G393" s="653">
        <v>11545.09</v>
      </c>
      <c r="H393" s="653">
        <v>1</v>
      </c>
      <c r="I393" s="653">
        <v>11545.09</v>
      </c>
      <c r="J393" s="653"/>
      <c r="K393" s="653"/>
      <c r="L393" s="653"/>
      <c r="M393" s="653"/>
      <c r="N393" s="653"/>
      <c r="O393" s="653"/>
      <c r="P393" s="666"/>
      <c r="Q393" s="654"/>
    </row>
    <row r="394" spans="1:17" ht="14.4" customHeight="1" x14ac:dyDescent="0.3">
      <c r="A394" s="649" t="s">
        <v>575</v>
      </c>
      <c r="B394" s="650" t="s">
        <v>5085</v>
      </c>
      <c r="C394" s="650" t="s">
        <v>4890</v>
      </c>
      <c r="D394" s="650" t="s">
        <v>5422</v>
      </c>
      <c r="E394" s="650" t="s">
        <v>5423</v>
      </c>
      <c r="F394" s="653">
        <v>1</v>
      </c>
      <c r="G394" s="653">
        <v>10628.95</v>
      </c>
      <c r="H394" s="653">
        <v>1</v>
      </c>
      <c r="I394" s="653">
        <v>10628.95</v>
      </c>
      <c r="J394" s="653"/>
      <c r="K394" s="653"/>
      <c r="L394" s="653"/>
      <c r="M394" s="653"/>
      <c r="N394" s="653">
        <v>1</v>
      </c>
      <c r="O394" s="653">
        <v>10628.95</v>
      </c>
      <c r="P394" s="666">
        <v>1</v>
      </c>
      <c r="Q394" s="654">
        <v>10628.95</v>
      </c>
    </row>
    <row r="395" spans="1:17" ht="14.4" customHeight="1" x14ac:dyDescent="0.3">
      <c r="A395" s="649" t="s">
        <v>575</v>
      </c>
      <c r="B395" s="650" t="s">
        <v>5085</v>
      </c>
      <c r="C395" s="650" t="s">
        <v>4890</v>
      </c>
      <c r="D395" s="650" t="s">
        <v>5424</v>
      </c>
      <c r="E395" s="650" t="s">
        <v>5425</v>
      </c>
      <c r="F395" s="653">
        <v>2</v>
      </c>
      <c r="G395" s="653">
        <v>74318</v>
      </c>
      <c r="H395" s="653">
        <v>1</v>
      </c>
      <c r="I395" s="653">
        <v>37159</v>
      </c>
      <c r="J395" s="653">
        <v>1</v>
      </c>
      <c r="K395" s="653">
        <v>37159</v>
      </c>
      <c r="L395" s="653">
        <v>0.5</v>
      </c>
      <c r="M395" s="653">
        <v>37159</v>
      </c>
      <c r="N395" s="653">
        <v>3</v>
      </c>
      <c r="O395" s="653">
        <v>111477</v>
      </c>
      <c r="P395" s="666">
        <v>1.5</v>
      </c>
      <c r="Q395" s="654">
        <v>37159</v>
      </c>
    </row>
    <row r="396" spans="1:17" ht="14.4" customHeight="1" x14ac:dyDescent="0.3">
      <c r="A396" s="649" t="s">
        <v>575</v>
      </c>
      <c r="B396" s="650" t="s">
        <v>5085</v>
      </c>
      <c r="C396" s="650" t="s">
        <v>4890</v>
      </c>
      <c r="D396" s="650" t="s">
        <v>5426</v>
      </c>
      <c r="E396" s="650" t="s">
        <v>5427</v>
      </c>
      <c r="F396" s="653">
        <v>1</v>
      </c>
      <c r="G396" s="653">
        <v>9636</v>
      </c>
      <c r="H396" s="653">
        <v>1</v>
      </c>
      <c r="I396" s="653">
        <v>9636</v>
      </c>
      <c r="J396" s="653">
        <v>1</v>
      </c>
      <c r="K396" s="653">
        <v>9986.4</v>
      </c>
      <c r="L396" s="653">
        <v>1.0363636363636364</v>
      </c>
      <c r="M396" s="653">
        <v>9986.4</v>
      </c>
      <c r="N396" s="653">
        <v>3</v>
      </c>
      <c r="O396" s="653">
        <v>29958</v>
      </c>
      <c r="P396" s="666">
        <v>3.108966376089664</v>
      </c>
      <c r="Q396" s="654">
        <v>9986</v>
      </c>
    </row>
    <row r="397" spans="1:17" ht="14.4" customHeight="1" x14ac:dyDescent="0.3">
      <c r="A397" s="649" t="s">
        <v>575</v>
      </c>
      <c r="B397" s="650" t="s">
        <v>5085</v>
      </c>
      <c r="C397" s="650" t="s">
        <v>4890</v>
      </c>
      <c r="D397" s="650" t="s">
        <v>5428</v>
      </c>
      <c r="E397" s="650" t="s">
        <v>5429</v>
      </c>
      <c r="F397" s="653">
        <v>1</v>
      </c>
      <c r="G397" s="653">
        <v>20761</v>
      </c>
      <c r="H397" s="653">
        <v>1</v>
      </c>
      <c r="I397" s="653">
        <v>20761</v>
      </c>
      <c r="J397" s="653"/>
      <c r="K397" s="653"/>
      <c r="L397" s="653"/>
      <c r="M397" s="653"/>
      <c r="N397" s="653"/>
      <c r="O397" s="653"/>
      <c r="P397" s="666"/>
      <c r="Q397" s="654"/>
    </row>
    <row r="398" spans="1:17" ht="14.4" customHeight="1" x14ac:dyDescent="0.3">
      <c r="A398" s="649" t="s">
        <v>575</v>
      </c>
      <c r="B398" s="650" t="s">
        <v>5085</v>
      </c>
      <c r="C398" s="650" t="s">
        <v>4890</v>
      </c>
      <c r="D398" s="650" t="s">
        <v>5430</v>
      </c>
      <c r="E398" s="650" t="s">
        <v>5431</v>
      </c>
      <c r="F398" s="653">
        <v>2</v>
      </c>
      <c r="G398" s="653">
        <v>4530</v>
      </c>
      <c r="H398" s="653">
        <v>1</v>
      </c>
      <c r="I398" s="653">
        <v>2265</v>
      </c>
      <c r="J398" s="653">
        <v>1</v>
      </c>
      <c r="K398" s="653">
        <v>2347.36</v>
      </c>
      <c r="L398" s="653">
        <v>0.5181810154525387</v>
      </c>
      <c r="M398" s="653">
        <v>2347.36</v>
      </c>
      <c r="N398" s="653">
        <v>2</v>
      </c>
      <c r="O398" s="653">
        <v>4694</v>
      </c>
      <c r="P398" s="666">
        <v>1.0362030905077262</v>
      </c>
      <c r="Q398" s="654">
        <v>2347</v>
      </c>
    </row>
    <row r="399" spans="1:17" ht="14.4" customHeight="1" x14ac:dyDescent="0.3">
      <c r="A399" s="649" t="s">
        <v>575</v>
      </c>
      <c r="B399" s="650" t="s">
        <v>5085</v>
      </c>
      <c r="C399" s="650" t="s">
        <v>4890</v>
      </c>
      <c r="D399" s="650" t="s">
        <v>5432</v>
      </c>
      <c r="E399" s="650" t="s">
        <v>5433</v>
      </c>
      <c r="F399" s="653"/>
      <c r="G399" s="653"/>
      <c r="H399" s="653"/>
      <c r="I399" s="653"/>
      <c r="J399" s="653"/>
      <c r="K399" s="653"/>
      <c r="L399" s="653"/>
      <c r="M399" s="653"/>
      <c r="N399" s="653">
        <v>1</v>
      </c>
      <c r="O399" s="653">
        <v>6086</v>
      </c>
      <c r="P399" s="666"/>
      <c r="Q399" s="654">
        <v>6086</v>
      </c>
    </row>
    <row r="400" spans="1:17" ht="14.4" customHeight="1" x14ac:dyDescent="0.3">
      <c r="A400" s="649" t="s">
        <v>575</v>
      </c>
      <c r="B400" s="650" t="s">
        <v>5085</v>
      </c>
      <c r="C400" s="650" t="s">
        <v>4890</v>
      </c>
      <c r="D400" s="650" t="s">
        <v>5434</v>
      </c>
      <c r="E400" s="650" t="s">
        <v>5435</v>
      </c>
      <c r="F400" s="653">
        <v>6</v>
      </c>
      <c r="G400" s="653">
        <v>6571.3799999999992</v>
      </c>
      <c r="H400" s="653">
        <v>1</v>
      </c>
      <c r="I400" s="653">
        <v>1095.2299999999998</v>
      </c>
      <c r="J400" s="653">
        <v>5</v>
      </c>
      <c r="K400" s="653">
        <v>5476.15</v>
      </c>
      <c r="L400" s="653">
        <v>0.83333333333333337</v>
      </c>
      <c r="M400" s="653">
        <v>1095.23</v>
      </c>
      <c r="N400" s="653">
        <v>7</v>
      </c>
      <c r="O400" s="653">
        <v>7666.6100000000006</v>
      </c>
      <c r="P400" s="666">
        <v>1.166666666666667</v>
      </c>
      <c r="Q400" s="654">
        <v>1095.23</v>
      </c>
    </row>
    <row r="401" spans="1:17" ht="14.4" customHeight="1" x14ac:dyDescent="0.3">
      <c r="A401" s="649" t="s">
        <v>575</v>
      </c>
      <c r="B401" s="650" t="s">
        <v>5085</v>
      </c>
      <c r="C401" s="650" t="s">
        <v>4890</v>
      </c>
      <c r="D401" s="650" t="s">
        <v>5436</v>
      </c>
      <c r="E401" s="650" t="s">
        <v>5437</v>
      </c>
      <c r="F401" s="653">
        <v>2</v>
      </c>
      <c r="G401" s="653">
        <v>23348</v>
      </c>
      <c r="H401" s="653">
        <v>1</v>
      </c>
      <c r="I401" s="653">
        <v>11674</v>
      </c>
      <c r="J401" s="653">
        <v>4</v>
      </c>
      <c r="K401" s="653">
        <v>46696</v>
      </c>
      <c r="L401" s="653">
        <v>2</v>
      </c>
      <c r="M401" s="653">
        <v>11674</v>
      </c>
      <c r="N401" s="653">
        <v>1</v>
      </c>
      <c r="O401" s="653">
        <v>11674</v>
      </c>
      <c r="P401" s="666">
        <v>0.5</v>
      </c>
      <c r="Q401" s="654">
        <v>11674</v>
      </c>
    </row>
    <row r="402" spans="1:17" ht="14.4" customHeight="1" x14ac:dyDescent="0.3">
      <c r="A402" s="649" t="s">
        <v>575</v>
      </c>
      <c r="B402" s="650" t="s">
        <v>5085</v>
      </c>
      <c r="C402" s="650" t="s">
        <v>4890</v>
      </c>
      <c r="D402" s="650" t="s">
        <v>5438</v>
      </c>
      <c r="E402" s="650" t="s">
        <v>5439</v>
      </c>
      <c r="F402" s="653">
        <v>17</v>
      </c>
      <c r="G402" s="653">
        <v>15345.39</v>
      </c>
      <c r="H402" s="653">
        <v>1</v>
      </c>
      <c r="I402" s="653">
        <v>902.67</v>
      </c>
      <c r="J402" s="653">
        <v>3</v>
      </c>
      <c r="K402" s="653">
        <v>2708.01</v>
      </c>
      <c r="L402" s="653">
        <v>0.17647058823529413</v>
      </c>
      <c r="M402" s="653">
        <v>902.67000000000007</v>
      </c>
      <c r="N402" s="653">
        <v>21</v>
      </c>
      <c r="O402" s="653">
        <v>18956.07</v>
      </c>
      <c r="P402" s="666">
        <v>1.2352941176470589</v>
      </c>
      <c r="Q402" s="654">
        <v>902.67</v>
      </c>
    </row>
    <row r="403" spans="1:17" ht="14.4" customHeight="1" x14ac:dyDescent="0.3">
      <c r="A403" s="649" t="s">
        <v>575</v>
      </c>
      <c r="B403" s="650" t="s">
        <v>5085</v>
      </c>
      <c r="C403" s="650" t="s">
        <v>4890</v>
      </c>
      <c r="D403" s="650" t="s">
        <v>5440</v>
      </c>
      <c r="E403" s="650" t="s">
        <v>5439</v>
      </c>
      <c r="F403" s="653">
        <v>19</v>
      </c>
      <c r="G403" s="653">
        <v>19558.980000000003</v>
      </c>
      <c r="H403" s="653">
        <v>1</v>
      </c>
      <c r="I403" s="653">
        <v>1029.42</v>
      </c>
      <c r="J403" s="653">
        <v>19</v>
      </c>
      <c r="K403" s="653">
        <v>19558.980000000003</v>
      </c>
      <c r="L403" s="653">
        <v>1</v>
      </c>
      <c r="M403" s="653">
        <v>1029.42</v>
      </c>
      <c r="N403" s="653">
        <v>12</v>
      </c>
      <c r="O403" s="653">
        <v>12353.04</v>
      </c>
      <c r="P403" s="666">
        <v>0.63157894736842102</v>
      </c>
      <c r="Q403" s="654">
        <v>1029.42</v>
      </c>
    </row>
    <row r="404" spans="1:17" ht="14.4" customHeight="1" x14ac:dyDescent="0.3">
      <c r="A404" s="649" t="s">
        <v>575</v>
      </c>
      <c r="B404" s="650" t="s">
        <v>5085</v>
      </c>
      <c r="C404" s="650" t="s">
        <v>4890</v>
      </c>
      <c r="D404" s="650" t="s">
        <v>5441</v>
      </c>
      <c r="E404" s="650" t="s">
        <v>5442</v>
      </c>
      <c r="F404" s="653"/>
      <c r="G404" s="653"/>
      <c r="H404" s="653"/>
      <c r="I404" s="653"/>
      <c r="J404" s="653"/>
      <c r="K404" s="653"/>
      <c r="L404" s="653"/>
      <c r="M404" s="653"/>
      <c r="N404" s="653">
        <v>1</v>
      </c>
      <c r="O404" s="653">
        <v>1037.19</v>
      </c>
      <c r="P404" s="666"/>
      <c r="Q404" s="654">
        <v>1037.19</v>
      </c>
    </row>
    <row r="405" spans="1:17" ht="14.4" customHeight="1" x14ac:dyDescent="0.3">
      <c r="A405" s="649" t="s">
        <v>575</v>
      </c>
      <c r="B405" s="650" t="s">
        <v>5085</v>
      </c>
      <c r="C405" s="650" t="s">
        <v>4890</v>
      </c>
      <c r="D405" s="650" t="s">
        <v>5443</v>
      </c>
      <c r="E405" s="650" t="s">
        <v>5444</v>
      </c>
      <c r="F405" s="653">
        <v>4</v>
      </c>
      <c r="G405" s="653">
        <v>38017.96</v>
      </c>
      <c r="H405" s="653">
        <v>1</v>
      </c>
      <c r="I405" s="653">
        <v>9504.49</v>
      </c>
      <c r="J405" s="653"/>
      <c r="K405" s="653"/>
      <c r="L405" s="653"/>
      <c r="M405" s="653"/>
      <c r="N405" s="653">
        <v>6</v>
      </c>
      <c r="O405" s="653">
        <v>57026.94</v>
      </c>
      <c r="P405" s="666">
        <v>1.5</v>
      </c>
      <c r="Q405" s="654">
        <v>9504.49</v>
      </c>
    </row>
    <row r="406" spans="1:17" ht="14.4" customHeight="1" x14ac:dyDescent="0.3">
      <c r="A406" s="649" t="s">
        <v>575</v>
      </c>
      <c r="B406" s="650" t="s">
        <v>5085</v>
      </c>
      <c r="C406" s="650" t="s">
        <v>4890</v>
      </c>
      <c r="D406" s="650" t="s">
        <v>5445</v>
      </c>
      <c r="E406" s="650" t="s">
        <v>5446</v>
      </c>
      <c r="F406" s="653"/>
      <c r="G406" s="653"/>
      <c r="H406" s="653"/>
      <c r="I406" s="653"/>
      <c r="J406" s="653">
        <v>2</v>
      </c>
      <c r="K406" s="653">
        <v>6848.4</v>
      </c>
      <c r="L406" s="653"/>
      <c r="M406" s="653">
        <v>3424.2</v>
      </c>
      <c r="N406" s="653">
        <v>4</v>
      </c>
      <c r="O406" s="653">
        <v>13696.8</v>
      </c>
      <c r="P406" s="666"/>
      <c r="Q406" s="654">
        <v>3424.2</v>
      </c>
    </row>
    <row r="407" spans="1:17" ht="14.4" customHeight="1" x14ac:dyDescent="0.3">
      <c r="A407" s="649" t="s">
        <v>575</v>
      </c>
      <c r="B407" s="650" t="s">
        <v>5085</v>
      </c>
      <c r="C407" s="650" t="s">
        <v>4890</v>
      </c>
      <c r="D407" s="650" t="s">
        <v>5447</v>
      </c>
      <c r="E407" s="650" t="s">
        <v>5448</v>
      </c>
      <c r="F407" s="653">
        <v>1</v>
      </c>
      <c r="G407" s="653">
        <v>12855.2</v>
      </c>
      <c r="H407" s="653">
        <v>1</v>
      </c>
      <c r="I407" s="653">
        <v>12855.2</v>
      </c>
      <c r="J407" s="653"/>
      <c r="K407" s="653"/>
      <c r="L407" s="653"/>
      <c r="M407" s="653"/>
      <c r="N407" s="653"/>
      <c r="O407" s="653"/>
      <c r="P407" s="666"/>
      <c r="Q407" s="654"/>
    </row>
    <row r="408" spans="1:17" ht="14.4" customHeight="1" x14ac:dyDescent="0.3">
      <c r="A408" s="649" t="s">
        <v>575</v>
      </c>
      <c r="B408" s="650" t="s">
        <v>5085</v>
      </c>
      <c r="C408" s="650" t="s">
        <v>4890</v>
      </c>
      <c r="D408" s="650" t="s">
        <v>5449</v>
      </c>
      <c r="E408" s="650" t="s">
        <v>5450</v>
      </c>
      <c r="F408" s="653"/>
      <c r="G408" s="653"/>
      <c r="H408" s="653"/>
      <c r="I408" s="653"/>
      <c r="J408" s="653">
        <v>1</v>
      </c>
      <c r="K408" s="653">
        <v>9469.25</v>
      </c>
      <c r="L408" s="653"/>
      <c r="M408" s="653">
        <v>9469.25</v>
      </c>
      <c r="N408" s="653">
        <v>1</v>
      </c>
      <c r="O408" s="653">
        <v>9469.25</v>
      </c>
      <c r="P408" s="666"/>
      <c r="Q408" s="654">
        <v>9469.25</v>
      </c>
    </row>
    <row r="409" spans="1:17" ht="14.4" customHeight="1" x14ac:dyDescent="0.3">
      <c r="A409" s="649" t="s">
        <v>575</v>
      </c>
      <c r="B409" s="650" t="s">
        <v>5085</v>
      </c>
      <c r="C409" s="650" t="s">
        <v>4890</v>
      </c>
      <c r="D409" s="650" t="s">
        <v>5451</v>
      </c>
      <c r="E409" s="650" t="s">
        <v>5452</v>
      </c>
      <c r="F409" s="653">
        <v>3</v>
      </c>
      <c r="G409" s="653">
        <v>27555.870000000003</v>
      </c>
      <c r="H409" s="653">
        <v>1</v>
      </c>
      <c r="I409" s="653">
        <v>9185.2900000000009</v>
      </c>
      <c r="J409" s="653">
        <v>1</v>
      </c>
      <c r="K409" s="653">
        <v>9185.2900000000009</v>
      </c>
      <c r="L409" s="653">
        <v>0.33333333333333331</v>
      </c>
      <c r="M409" s="653">
        <v>9185.2900000000009</v>
      </c>
      <c r="N409" s="653"/>
      <c r="O409" s="653"/>
      <c r="P409" s="666"/>
      <c r="Q409" s="654"/>
    </row>
    <row r="410" spans="1:17" ht="14.4" customHeight="1" x14ac:dyDescent="0.3">
      <c r="A410" s="649" t="s">
        <v>575</v>
      </c>
      <c r="B410" s="650" t="s">
        <v>5085</v>
      </c>
      <c r="C410" s="650" t="s">
        <v>4890</v>
      </c>
      <c r="D410" s="650" t="s">
        <v>5453</v>
      </c>
      <c r="E410" s="650" t="s">
        <v>5454</v>
      </c>
      <c r="F410" s="653">
        <v>8</v>
      </c>
      <c r="G410" s="653">
        <v>4899.92</v>
      </c>
      <c r="H410" s="653">
        <v>1</v>
      </c>
      <c r="I410" s="653">
        <v>612.49</v>
      </c>
      <c r="J410" s="653"/>
      <c r="K410" s="653"/>
      <c r="L410" s="653"/>
      <c r="M410" s="653"/>
      <c r="N410" s="653"/>
      <c r="O410" s="653"/>
      <c r="P410" s="666"/>
      <c r="Q410" s="654"/>
    </row>
    <row r="411" spans="1:17" ht="14.4" customHeight="1" x14ac:dyDescent="0.3">
      <c r="A411" s="649" t="s">
        <v>575</v>
      </c>
      <c r="B411" s="650" t="s">
        <v>5085</v>
      </c>
      <c r="C411" s="650" t="s">
        <v>4890</v>
      </c>
      <c r="D411" s="650" t="s">
        <v>5455</v>
      </c>
      <c r="E411" s="650" t="s">
        <v>5454</v>
      </c>
      <c r="F411" s="653">
        <v>2</v>
      </c>
      <c r="G411" s="653">
        <v>1266.44</v>
      </c>
      <c r="H411" s="653">
        <v>1</v>
      </c>
      <c r="I411" s="653">
        <v>633.22</v>
      </c>
      <c r="J411" s="653">
        <v>1</v>
      </c>
      <c r="K411" s="653">
        <v>633.22</v>
      </c>
      <c r="L411" s="653">
        <v>0.5</v>
      </c>
      <c r="M411" s="653">
        <v>633.22</v>
      </c>
      <c r="N411" s="653"/>
      <c r="O411" s="653"/>
      <c r="P411" s="666"/>
      <c r="Q411" s="654"/>
    </row>
    <row r="412" spans="1:17" ht="14.4" customHeight="1" x14ac:dyDescent="0.3">
      <c r="A412" s="649" t="s">
        <v>575</v>
      </c>
      <c r="B412" s="650" t="s">
        <v>5085</v>
      </c>
      <c r="C412" s="650" t="s">
        <v>4890</v>
      </c>
      <c r="D412" s="650" t="s">
        <v>5456</v>
      </c>
      <c r="E412" s="650" t="s">
        <v>5454</v>
      </c>
      <c r="F412" s="653"/>
      <c r="G412" s="653"/>
      <c r="H412" s="653"/>
      <c r="I412" s="653"/>
      <c r="J412" s="653">
        <v>1</v>
      </c>
      <c r="K412" s="653">
        <v>689.18</v>
      </c>
      <c r="L412" s="653"/>
      <c r="M412" s="653">
        <v>689.18</v>
      </c>
      <c r="N412" s="653"/>
      <c r="O412" s="653"/>
      <c r="P412" s="666"/>
      <c r="Q412" s="654"/>
    </row>
    <row r="413" spans="1:17" ht="14.4" customHeight="1" x14ac:dyDescent="0.3">
      <c r="A413" s="649" t="s">
        <v>575</v>
      </c>
      <c r="B413" s="650" t="s">
        <v>5085</v>
      </c>
      <c r="C413" s="650" t="s">
        <v>4890</v>
      </c>
      <c r="D413" s="650" t="s">
        <v>5457</v>
      </c>
      <c r="E413" s="650" t="s">
        <v>5458</v>
      </c>
      <c r="F413" s="653">
        <v>10</v>
      </c>
      <c r="G413" s="653">
        <v>8933.5</v>
      </c>
      <c r="H413" s="653">
        <v>1</v>
      </c>
      <c r="I413" s="653">
        <v>893.35</v>
      </c>
      <c r="J413" s="653"/>
      <c r="K413" s="653"/>
      <c r="L413" s="653"/>
      <c r="M413" s="653"/>
      <c r="N413" s="653">
        <v>3</v>
      </c>
      <c r="O413" s="653">
        <v>2680.05</v>
      </c>
      <c r="P413" s="666">
        <v>0.30000000000000004</v>
      </c>
      <c r="Q413" s="654">
        <v>893.35</v>
      </c>
    </row>
    <row r="414" spans="1:17" ht="14.4" customHeight="1" x14ac:dyDescent="0.3">
      <c r="A414" s="649" t="s">
        <v>575</v>
      </c>
      <c r="B414" s="650" t="s">
        <v>5085</v>
      </c>
      <c r="C414" s="650" t="s">
        <v>4890</v>
      </c>
      <c r="D414" s="650" t="s">
        <v>5459</v>
      </c>
      <c r="E414" s="650" t="s">
        <v>5458</v>
      </c>
      <c r="F414" s="653">
        <v>7</v>
      </c>
      <c r="G414" s="653">
        <v>6986.1399999999994</v>
      </c>
      <c r="H414" s="653">
        <v>1</v>
      </c>
      <c r="I414" s="653">
        <v>998.01999999999987</v>
      </c>
      <c r="J414" s="653"/>
      <c r="K414" s="653"/>
      <c r="L414" s="653"/>
      <c r="M414" s="653"/>
      <c r="N414" s="653">
        <v>3</v>
      </c>
      <c r="O414" s="653">
        <v>2994.06</v>
      </c>
      <c r="P414" s="666">
        <v>0.4285714285714286</v>
      </c>
      <c r="Q414" s="654">
        <v>998.02</v>
      </c>
    </row>
    <row r="415" spans="1:17" ht="14.4" customHeight="1" x14ac:dyDescent="0.3">
      <c r="A415" s="649" t="s">
        <v>575</v>
      </c>
      <c r="B415" s="650" t="s">
        <v>5085</v>
      </c>
      <c r="C415" s="650" t="s">
        <v>4890</v>
      </c>
      <c r="D415" s="650" t="s">
        <v>5460</v>
      </c>
      <c r="E415" s="650" t="s">
        <v>5458</v>
      </c>
      <c r="F415" s="653">
        <v>1</v>
      </c>
      <c r="G415" s="653">
        <v>830.13</v>
      </c>
      <c r="H415" s="653">
        <v>1</v>
      </c>
      <c r="I415" s="653">
        <v>830.13</v>
      </c>
      <c r="J415" s="653"/>
      <c r="K415" s="653"/>
      <c r="L415" s="653"/>
      <c r="M415" s="653"/>
      <c r="N415" s="653"/>
      <c r="O415" s="653"/>
      <c r="P415" s="666"/>
      <c r="Q415" s="654"/>
    </row>
    <row r="416" spans="1:17" ht="14.4" customHeight="1" x14ac:dyDescent="0.3">
      <c r="A416" s="649" t="s">
        <v>575</v>
      </c>
      <c r="B416" s="650" t="s">
        <v>5085</v>
      </c>
      <c r="C416" s="650" t="s">
        <v>4890</v>
      </c>
      <c r="D416" s="650" t="s">
        <v>5461</v>
      </c>
      <c r="E416" s="650" t="s">
        <v>5462</v>
      </c>
      <c r="F416" s="653"/>
      <c r="G416" s="653"/>
      <c r="H416" s="653"/>
      <c r="I416" s="653"/>
      <c r="J416" s="653"/>
      <c r="K416" s="653"/>
      <c r="L416" s="653"/>
      <c r="M416" s="653"/>
      <c r="N416" s="653">
        <v>3</v>
      </c>
      <c r="O416" s="653">
        <v>1862.34</v>
      </c>
      <c r="P416" s="666"/>
      <c r="Q416" s="654">
        <v>620.78</v>
      </c>
    </row>
    <row r="417" spans="1:17" ht="14.4" customHeight="1" x14ac:dyDescent="0.3">
      <c r="A417" s="649" t="s">
        <v>575</v>
      </c>
      <c r="B417" s="650" t="s">
        <v>5085</v>
      </c>
      <c r="C417" s="650" t="s">
        <v>4890</v>
      </c>
      <c r="D417" s="650" t="s">
        <v>5463</v>
      </c>
      <c r="E417" s="650" t="s">
        <v>5462</v>
      </c>
      <c r="F417" s="653"/>
      <c r="G417" s="653"/>
      <c r="H417" s="653"/>
      <c r="I417" s="653"/>
      <c r="J417" s="653"/>
      <c r="K417" s="653"/>
      <c r="L417" s="653"/>
      <c r="M417" s="653"/>
      <c r="N417" s="653">
        <v>18</v>
      </c>
      <c r="O417" s="653">
        <v>11472.48</v>
      </c>
      <c r="P417" s="666"/>
      <c r="Q417" s="654">
        <v>637.36</v>
      </c>
    </row>
    <row r="418" spans="1:17" ht="14.4" customHeight="1" x14ac:dyDescent="0.3">
      <c r="A418" s="649" t="s">
        <v>575</v>
      </c>
      <c r="B418" s="650" t="s">
        <v>5085</v>
      </c>
      <c r="C418" s="650" t="s">
        <v>4890</v>
      </c>
      <c r="D418" s="650" t="s">
        <v>5464</v>
      </c>
      <c r="E418" s="650" t="s">
        <v>5465</v>
      </c>
      <c r="F418" s="653">
        <v>13</v>
      </c>
      <c r="G418" s="653">
        <v>3016</v>
      </c>
      <c r="H418" s="653">
        <v>1</v>
      </c>
      <c r="I418" s="653">
        <v>232</v>
      </c>
      <c r="J418" s="653">
        <v>22</v>
      </c>
      <c r="K418" s="653">
        <v>5289.68</v>
      </c>
      <c r="L418" s="653">
        <v>1.7538726790450929</v>
      </c>
      <c r="M418" s="653">
        <v>240.44000000000003</v>
      </c>
      <c r="N418" s="653"/>
      <c r="O418" s="653"/>
      <c r="P418" s="666"/>
      <c r="Q418" s="654"/>
    </row>
    <row r="419" spans="1:17" ht="14.4" customHeight="1" x14ac:dyDescent="0.3">
      <c r="A419" s="649" t="s">
        <v>575</v>
      </c>
      <c r="B419" s="650" t="s">
        <v>5085</v>
      </c>
      <c r="C419" s="650" t="s">
        <v>4890</v>
      </c>
      <c r="D419" s="650" t="s">
        <v>5466</v>
      </c>
      <c r="E419" s="650" t="s">
        <v>5467</v>
      </c>
      <c r="F419" s="653">
        <v>7</v>
      </c>
      <c r="G419" s="653">
        <v>4522</v>
      </c>
      <c r="H419" s="653">
        <v>1</v>
      </c>
      <c r="I419" s="653">
        <v>646</v>
      </c>
      <c r="J419" s="653">
        <v>2</v>
      </c>
      <c r="K419" s="653">
        <v>1338.98</v>
      </c>
      <c r="L419" s="653">
        <v>0.29610349402919062</v>
      </c>
      <c r="M419" s="653">
        <v>669.49</v>
      </c>
      <c r="N419" s="653">
        <v>6</v>
      </c>
      <c r="O419" s="653">
        <v>4016.9399999999996</v>
      </c>
      <c r="P419" s="666">
        <v>0.8883104820875718</v>
      </c>
      <c r="Q419" s="654">
        <v>669.4899999999999</v>
      </c>
    </row>
    <row r="420" spans="1:17" ht="14.4" customHeight="1" x14ac:dyDescent="0.3">
      <c r="A420" s="649" t="s">
        <v>575</v>
      </c>
      <c r="B420" s="650" t="s">
        <v>5085</v>
      </c>
      <c r="C420" s="650" t="s">
        <v>4890</v>
      </c>
      <c r="D420" s="650" t="s">
        <v>5468</v>
      </c>
      <c r="E420" s="650" t="s">
        <v>5467</v>
      </c>
      <c r="F420" s="653">
        <v>16</v>
      </c>
      <c r="G420" s="653">
        <v>10336</v>
      </c>
      <c r="H420" s="653">
        <v>1</v>
      </c>
      <c r="I420" s="653">
        <v>646</v>
      </c>
      <c r="J420" s="653">
        <v>14</v>
      </c>
      <c r="K420" s="653">
        <v>9372.86</v>
      </c>
      <c r="L420" s="653">
        <v>0.90681695046439637</v>
      </c>
      <c r="M420" s="653">
        <v>669.49</v>
      </c>
      <c r="N420" s="653">
        <v>4</v>
      </c>
      <c r="O420" s="653">
        <v>2677.96</v>
      </c>
      <c r="P420" s="666">
        <v>0.25909055727554181</v>
      </c>
      <c r="Q420" s="654">
        <v>669.49</v>
      </c>
    </row>
    <row r="421" spans="1:17" ht="14.4" customHeight="1" x14ac:dyDescent="0.3">
      <c r="A421" s="649" t="s">
        <v>575</v>
      </c>
      <c r="B421" s="650" t="s">
        <v>5085</v>
      </c>
      <c r="C421" s="650" t="s">
        <v>4890</v>
      </c>
      <c r="D421" s="650" t="s">
        <v>5469</v>
      </c>
      <c r="E421" s="650" t="s">
        <v>5470</v>
      </c>
      <c r="F421" s="653">
        <v>1</v>
      </c>
      <c r="G421" s="653">
        <v>9963</v>
      </c>
      <c r="H421" s="653">
        <v>1</v>
      </c>
      <c r="I421" s="653">
        <v>9963</v>
      </c>
      <c r="J421" s="653">
        <v>2</v>
      </c>
      <c r="K421" s="653">
        <v>31800</v>
      </c>
      <c r="L421" s="653">
        <v>3.1918096958747366</v>
      </c>
      <c r="M421" s="653">
        <v>15900</v>
      </c>
      <c r="N421" s="653"/>
      <c r="O421" s="653"/>
      <c r="P421" s="666"/>
      <c r="Q421" s="654"/>
    </row>
    <row r="422" spans="1:17" ht="14.4" customHeight="1" x14ac:dyDescent="0.3">
      <c r="A422" s="649" t="s">
        <v>575</v>
      </c>
      <c r="B422" s="650" t="s">
        <v>5085</v>
      </c>
      <c r="C422" s="650" t="s">
        <v>4890</v>
      </c>
      <c r="D422" s="650" t="s">
        <v>5471</v>
      </c>
      <c r="E422" s="650" t="s">
        <v>5472</v>
      </c>
      <c r="F422" s="653"/>
      <c r="G422" s="653"/>
      <c r="H422" s="653"/>
      <c r="I422" s="653"/>
      <c r="J422" s="653">
        <v>1</v>
      </c>
      <c r="K422" s="653">
        <v>9910</v>
      </c>
      <c r="L422" s="653"/>
      <c r="M422" s="653">
        <v>9910</v>
      </c>
      <c r="N422" s="653"/>
      <c r="O422" s="653"/>
      <c r="P422" s="666"/>
      <c r="Q422" s="654"/>
    </row>
    <row r="423" spans="1:17" ht="14.4" customHeight="1" x14ac:dyDescent="0.3">
      <c r="A423" s="649" t="s">
        <v>575</v>
      </c>
      <c r="B423" s="650" t="s">
        <v>5085</v>
      </c>
      <c r="C423" s="650" t="s">
        <v>4890</v>
      </c>
      <c r="D423" s="650" t="s">
        <v>5473</v>
      </c>
      <c r="E423" s="650" t="s">
        <v>5474</v>
      </c>
      <c r="F423" s="653"/>
      <c r="G423" s="653"/>
      <c r="H423" s="653"/>
      <c r="I423" s="653"/>
      <c r="J423" s="653"/>
      <c r="K423" s="653"/>
      <c r="L423" s="653"/>
      <c r="M423" s="653"/>
      <c r="N423" s="653">
        <v>2</v>
      </c>
      <c r="O423" s="653">
        <v>12230</v>
      </c>
      <c r="P423" s="666"/>
      <c r="Q423" s="654">
        <v>6115</v>
      </c>
    </row>
    <row r="424" spans="1:17" ht="14.4" customHeight="1" x14ac:dyDescent="0.3">
      <c r="A424" s="649" t="s">
        <v>575</v>
      </c>
      <c r="B424" s="650" t="s">
        <v>5085</v>
      </c>
      <c r="C424" s="650" t="s">
        <v>4890</v>
      </c>
      <c r="D424" s="650" t="s">
        <v>5475</v>
      </c>
      <c r="E424" s="650" t="s">
        <v>5476</v>
      </c>
      <c r="F424" s="653">
        <v>3</v>
      </c>
      <c r="G424" s="653">
        <v>1455.06</v>
      </c>
      <c r="H424" s="653">
        <v>1</v>
      </c>
      <c r="I424" s="653">
        <v>485.02</v>
      </c>
      <c r="J424" s="653">
        <v>7</v>
      </c>
      <c r="K424" s="653">
        <v>3395.14</v>
      </c>
      <c r="L424" s="653">
        <v>2.3333333333333335</v>
      </c>
      <c r="M424" s="653">
        <v>485.02</v>
      </c>
      <c r="N424" s="653"/>
      <c r="O424" s="653"/>
      <c r="P424" s="666"/>
      <c r="Q424" s="654"/>
    </row>
    <row r="425" spans="1:17" ht="14.4" customHeight="1" x14ac:dyDescent="0.3">
      <c r="A425" s="649" t="s">
        <v>575</v>
      </c>
      <c r="B425" s="650" t="s">
        <v>5085</v>
      </c>
      <c r="C425" s="650" t="s">
        <v>4890</v>
      </c>
      <c r="D425" s="650" t="s">
        <v>5477</v>
      </c>
      <c r="E425" s="650" t="s">
        <v>5476</v>
      </c>
      <c r="F425" s="653">
        <v>22</v>
      </c>
      <c r="G425" s="653">
        <v>7957.1799999999994</v>
      </c>
      <c r="H425" s="653">
        <v>1</v>
      </c>
      <c r="I425" s="653">
        <v>361.69</v>
      </c>
      <c r="J425" s="653">
        <v>15</v>
      </c>
      <c r="K425" s="653">
        <v>5425.3499999999995</v>
      </c>
      <c r="L425" s="653">
        <v>0.68181818181818177</v>
      </c>
      <c r="M425" s="653">
        <v>361.68999999999994</v>
      </c>
      <c r="N425" s="653">
        <v>44</v>
      </c>
      <c r="O425" s="653">
        <v>15914.359999999999</v>
      </c>
      <c r="P425" s="666">
        <v>2</v>
      </c>
      <c r="Q425" s="654">
        <v>361.69</v>
      </c>
    </row>
    <row r="426" spans="1:17" ht="14.4" customHeight="1" x14ac:dyDescent="0.3">
      <c r="A426" s="649" t="s">
        <v>575</v>
      </c>
      <c r="B426" s="650" t="s">
        <v>5085</v>
      </c>
      <c r="C426" s="650" t="s">
        <v>4890</v>
      </c>
      <c r="D426" s="650" t="s">
        <v>5478</v>
      </c>
      <c r="E426" s="650" t="s">
        <v>5479</v>
      </c>
      <c r="F426" s="653">
        <v>1</v>
      </c>
      <c r="G426" s="653">
        <v>3292.8</v>
      </c>
      <c r="H426" s="653">
        <v>1</v>
      </c>
      <c r="I426" s="653">
        <v>3292.8</v>
      </c>
      <c r="J426" s="653"/>
      <c r="K426" s="653"/>
      <c r="L426" s="653"/>
      <c r="M426" s="653"/>
      <c r="N426" s="653"/>
      <c r="O426" s="653"/>
      <c r="P426" s="666"/>
      <c r="Q426" s="654"/>
    </row>
    <row r="427" spans="1:17" ht="14.4" customHeight="1" x14ac:dyDescent="0.3">
      <c r="A427" s="649" t="s">
        <v>575</v>
      </c>
      <c r="B427" s="650" t="s">
        <v>5085</v>
      </c>
      <c r="C427" s="650" t="s">
        <v>4890</v>
      </c>
      <c r="D427" s="650" t="s">
        <v>5480</v>
      </c>
      <c r="E427" s="650" t="s">
        <v>5479</v>
      </c>
      <c r="F427" s="653">
        <v>7</v>
      </c>
      <c r="G427" s="653">
        <v>37867.199999999997</v>
      </c>
      <c r="H427" s="653">
        <v>1</v>
      </c>
      <c r="I427" s="653">
        <v>5409.5999999999995</v>
      </c>
      <c r="J427" s="653"/>
      <c r="K427" s="653"/>
      <c r="L427" s="653"/>
      <c r="M427" s="653"/>
      <c r="N427" s="653">
        <v>4</v>
      </c>
      <c r="O427" s="653">
        <v>21638.400000000001</v>
      </c>
      <c r="P427" s="666">
        <v>0.57142857142857151</v>
      </c>
      <c r="Q427" s="654">
        <v>5409.6</v>
      </c>
    </row>
    <row r="428" spans="1:17" ht="14.4" customHeight="1" x14ac:dyDescent="0.3">
      <c r="A428" s="649" t="s">
        <v>575</v>
      </c>
      <c r="B428" s="650" t="s">
        <v>5085</v>
      </c>
      <c r="C428" s="650" t="s">
        <v>4890</v>
      </c>
      <c r="D428" s="650" t="s">
        <v>5481</v>
      </c>
      <c r="E428" s="650" t="s">
        <v>5482</v>
      </c>
      <c r="F428" s="653">
        <v>2</v>
      </c>
      <c r="G428" s="653">
        <v>9953.24</v>
      </c>
      <c r="H428" s="653">
        <v>1</v>
      </c>
      <c r="I428" s="653">
        <v>4976.62</v>
      </c>
      <c r="J428" s="653"/>
      <c r="K428" s="653"/>
      <c r="L428" s="653"/>
      <c r="M428" s="653"/>
      <c r="N428" s="653"/>
      <c r="O428" s="653"/>
      <c r="P428" s="666"/>
      <c r="Q428" s="654"/>
    </row>
    <row r="429" spans="1:17" ht="14.4" customHeight="1" x14ac:dyDescent="0.3">
      <c r="A429" s="649" t="s">
        <v>575</v>
      </c>
      <c r="B429" s="650" t="s">
        <v>5085</v>
      </c>
      <c r="C429" s="650" t="s">
        <v>4890</v>
      </c>
      <c r="D429" s="650" t="s">
        <v>5483</v>
      </c>
      <c r="E429" s="650" t="s">
        <v>5484</v>
      </c>
      <c r="F429" s="653"/>
      <c r="G429" s="653"/>
      <c r="H429" s="653"/>
      <c r="I429" s="653"/>
      <c r="J429" s="653">
        <v>4</v>
      </c>
      <c r="K429" s="653">
        <v>11205.16</v>
      </c>
      <c r="L429" s="653"/>
      <c r="M429" s="653">
        <v>2801.29</v>
      </c>
      <c r="N429" s="653">
        <v>1</v>
      </c>
      <c r="O429" s="653">
        <v>2801.29</v>
      </c>
      <c r="P429" s="666"/>
      <c r="Q429" s="654">
        <v>2801.29</v>
      </c>
    </row>
    <row r="430" spans="1:17" ht="14.4" customHeight="1" x14ac:dyDescent="0.3">
      <c r="A430" s="649" t="s">
        <v>575</v>
      </c>
      <c r="B430" s="650" t="s">
        <v>5085</v>
      </c>
      <c r="C430" s="650" t="s">
        <v>4890</v>
      </c>
      <c r="D430" s="650" t="s">
        <v>5485</v>
      </c>
      <c r="E430" s="650" t="s">
        <v>5486</v>
      </c>
      <c r="F430" s="653">
        <v>1</v>
      </c>
      <c r="G430" s="653">
        <v>5028.4399999999996</v>
      </c>
      <c r="H430" s="653">
        <v>1</v>
      </c>
      <c r="I430" s="653">
        <v>5028.4399999999996</v>
      </c>
      <c r="J430" s="653"/>
      <c r="K430" s="653"/>
      <c r="L430" s="653"/>
      <c r="M430" s="653"/>
      <c r="N430" s="653"/>
      <c r="O430" s="653"/>
      <c r="P430" s="666"/>
      <c r="Q430" s="654"/>
    </row>
    <row r="431" spans="1:17" ht="14.4" customHeight="1" x14ac:dyDescent="0.3">
      <c r="A431" s="649" t="s">
        <v>575</v>
      </c>
      <c r="B431" s="650" t="s">
        <v>5085</v>
      </c>
      <c r="C431" s="650" t="s">
        <v>4890</v>
      </c>
      <c r="D431" s="650" t="s">
        <v>5487</v>
      </c>
      <c r="E431" s="650" t="s">
        <v>5488</v>
      </c>
      <c r="F431" s="653"/>
      <c r="G431" s="653"/>
      <c r="H431" s="653"/>
      <c r="I431" s="653"/>
      <c r="J431" s="653">
        <v>2</v>
      </c>
      <c r="K431" s="653">
        <v>13668</v>
      </c>
      <c r="L431" s="653"/>
      <c r="M431" s="653">
        <v>6834</v>
      </c>
      <c r="N431" s="653">
        <v>5</v>
      </c>
      <c r="O431" s="653">
        <v>34170</v>
      </c>
      <c r="P431" s="666"/>
      <c r="Q431" s="654">
        <v>6834</v>
      </c>
    </row>
    <row r="432" spans="1:17" ht="14.4" customHeight="1" x14ac:dyDescent="0.3">
      <c r="A432" s="649" t="s">
        <v>575</v>
      </c>
      <c r="B432" s="650" t="s">
        <v>5085</v>
      </c>
      <c r="C432" s="650" t="s">
        <v>4890</v>
      </c>
      <c r="D432" s="650" t="s">
        <v>5489</v>
      </c>
      <c r="E432" s="650" t="s">
        <v>5490</v>
      </c>
      <c r="F432" s="653">
        <v>3</v>
      </c>
      <c r="G432" s="653">
        <v>50264.009999999995</v>
      </c>
      <c r="H432" s="653">
        <v>1</v>
      </c>
      <c r="I432" s="653">
        <v>16754.669999999998</v>
      </c>
      <c r="J432" s="653">
        <v>1</v>
      </c>
      <c r="K432" s="653">
        <v>16754.669999999998</v>
      </c>
      <c r="L432" s="653">
        <v>0.33333333333333331</v>
      </c>
      <c r="M432" s="653">
        <v>16754.669999999998</v>
      </c>
      <c r="N432" s="653"/>
      <c r="O432" s="653"/>
      <c r="P432" s="666"/>
      <c r="Q432" s="654"/>
    </row>
    <row r="433" spans="1:17" ht="14.4" customHeight="1" x14ac:dyDescent="0.3">
      <c r="A433" s="649" t="s">
        <v>575</v>
      </c>
      <c r="B433" s="650" t="s">
        <v>5085</v>
      </c>
      <c r="C433" s="650" t="s">
        <v>4890</v>
      </c>
      <c r="D433" s="650" t="s">
        <v>5491</v>
      </c>
      <c r="E433" s="650" t="s">
        <v>5490</v>
      </c>
      <c r="F433" s="653">
        <v>3</v>
      </c>
      <c r="G433" s="653">
        <v>50264.009999999995</v>
      </c>
      <c r="H433" s="653">
        <v>1</v>
      </c>
      <c r="I433" s="653">
        <v>16754.669999999998</v>
      </c>
      <c r="J433" s="653">
        <v>1</v>
      </c>
      <c r="K433" s="653">
        <v>16754.669999999998</v>
      </c>
      <c r="L433" s="653">
        <v>0.33333333333333331</v>
      </c>
      <c r="M433" s="653">
        <v>16754.669999999998</v>
      </c>
      <c r="N433" s="653"/>
      <c r="O433" s="653"/>
      <c r="P433" s="666"/>
      <c r="Q433" s="654"/>
    </row>
    <row r="434" spans="1:17" ht="14.4" customHeight="1" x14ac:dyDescent="0.3">
      <c r="A434" s="649" t="s">
        <v>575</v>
      </c>
      <c r="B434" s="650" t="s">
        <v>5085</v>
      </c>
      <c r="C434" s="650" t="s">
        <v>4890</v>
      </c>
      <c r="D434" s="650" t="s">
        <v>5492</v>
      </c>
      <c r="E434" s="650" t="s">
        <v>5493</v>
      </c>
      <c r="F434" s="653"/>
      <c r="G434" s="653"/>
      <c r="H434" s="653"/>
      <c r="I434" s="653"/>
      <c r="J434" s="653"/>
      <c r="K434" s="653"/>
      <c r="L434" s="653"/>
      <c r="M434" s="653"/>
      <c r="N434" s="653">
        <v>1</v>
      </c>
      <c r="O434" s="653">
        <v>8471.24</v>
      </c>
      <c r="P434" s="666"/>
      <c r="Q434" s="654">
        <v>8471.24</v>
      </c>
    </row>
    <row r="435" spans="1:17" ht="14.4" customHeight="1" x14ac:dyDescent="0.3">
      <c r="A435" s="649" t="s">
        <v>575</v>
      </c>
      <c r="B435" s="650" t="s">
        <v>5085</v>
      </c>
      <c r="C435" s="650" t="s">
        <v>4890</v>
      </c>
      <c r="D435" s="650" t="s">
        <v>5494</v>
      </c>
      <c r="E435" s="650" t="s">
        <v>5495</v>
      </c>
      <c r="F435" s="653"/>
      <c r="G435" s="653"/>
      <c r="H435" s="653"/>
      <c r="I435" s="653"/>
      <c r="J435" s="653">
        <v>11</v>
      </c>
      <c r="K435" s="653">
        <v>9375.41</v>
      </c>
      <c r="L435" s="653"/>
      <c r="M435" s="653">
        <v>852.31</v>
      </c>
      <c r="N435" s="653">
        <v>13</v>
      </c>
      <c r="O435" s="653">
        <v>11080.029999999999</v>
      </c>
      <c r="P435" s="666"/>
      <c r="Q435" s="654">
        <v>852.31</v>
      </c>
    </row>
    <row r="436" spans="1:17" ht="14.4" customHeight="1" x14ac:dyDescent="0.3">
      <c r="A436" s="649" t="s">
        <v>575</v>
      </c>
      <c r="B436" s="650" t="s">
        <v>5085</v>
      </c>
      <c r="C436" s="650" t="s">
        <v>4890</v>
      </c>
      <c r="D436" s="650" t="s">
        <v>5496</v>
      </c>
      <c r="E436" s="650" t="s">
        <v>5497</v>
      </c>
      <c r="F436" s="653"/>
      <c r="G436" s="653"/>
      <c r="H436" s="653"/>
      <c r="I436" s="653"/>
      <c r="J436" s="653">
        <v>2</v>
      </c>
      <c r="K436" s="653">
        <v>25746.58</v>
      </c>
      <c r="L436" s="653"/>
      <c r="M436" s="653">
        <v>12873.29</v>
      </c>
      <c r="N436" s="653">
        <v>1</v>
      </c>
      <c r="O436" s="653">
        <v>12873.29</v>
      </c>
      <c r="P436" s="666"/>
      <c r="Q436" s="654">
        <v>12873.29</v>
      </c>
    </row>
    <row r="437" spans="1:17" ht="14.4" customHeight="1" x14ac:dyDescent="0.3">
      <c r="A437" s="649" t="s">
        <v>575</v>
      </c>
      <c r="B437" s="650" t="s">
        <v>5085</v>
      </c>
      <c r="C437" s="650" t="s">
        <v>4890</v>
      </c>
      <c r="D437" s="650" t="s">
        <v>5498</v>
      </c>
      <c r="E437" s="650" t="s">
        <v>5499</v>
      </c>
      <c r="F437" s="653"/>
      <c r="G437" s="653"/>
      <c r="H437" s="653"/>
      <c r="I437" s="653"/>
      <c r="J437" s="653">
        <v>2</v>
      </c>
      <c r="K437" s="653">
        <v>1500.66</v>
      </c>
      <c r="L437" s="653"/>
      <c r="M437" s="653">
        <v>750.33</v>
      </c>
      <c r="N437" s="653">
        <v>1</v>
      </c>
      <c r="O437" s="653">
        <v>750.33</v>
      </c>
      <c r="P437" s="666"/>
      <c r="Q437" s="654">
        <v>750.33</v>
      </c>
    </row>
    <row r="438" spans="1:17" ht="14.4" customHeight="1" x14ac:dyDescent="0.3">
      <c r="A438" s="649" t="s">
        <v>575</v>
      </c>
      <c r="B438" s="650" t="s">
        <v>5085</v>
      </c>
      <c r="C438" s="650" t="s">
        <v>4890</v>
      </c>
      <c r="D438" s="650" t="s">
        <v>5500</v>
      </c>
      <c r="E438" s="650" t="s">
        <v>5501</v>
      </c>
      <c r="F438" s="653"/>
      <c r="G438" s="653"/>
      <c r="H438" s="653"/>
      <c r="I438" s="653"/>
      <c r="J438" s="653"/>
      <c r="K438" s="653"/>
      <c r="L438" s="653"/>
      <c r="M438" s="653"/>
      <c r="N438" s="653">
        <v>1</v>
      </c>
      <c r="O438" s="653">
        <v>4735.3500000000004</v>
      </c>
      <c r="P438" s="666"/>
      <c r="Q438" s="654">
        <v>4735.3500000000004</v>
      </c>
    </row>
    <row r="439" spans="1:17" ht="14.4" customHeight="1" x14ac:dyDescent="0.3">
      <c r="A439" s="649" t="s">
        <v>575</v>
      </c>
      <c r="B439" s="650" t="s">
        <v>5085</v>
      </c>
      <c r="C439" s="650" t="s">
        <v>4890</v>
      </c>
      <c r="D439" s="650" t="s">
        <v>5502</v>
      </c>
      <c r="E439" s="650" t="s">
        <v>5503</v>
      </c>
      <c r="F439" s="653"/>
      <c r="G439" s="653"/>
      <c r="H439" s="653"/>
      <c r="I439" s="653"/>
      <c r="J439" s="653">
        <v>6.2</v>
      </c>
      <c r="K439" s="653">
        <v>15213.56</v>
      </c>
      <c r="L439" s="653"/>
      <c r="M439" s="653">
        <v>2453.7999999999997</v>
      </c>
      <c r="N439" s="653">
        <v>2</v>
      </c>
      <c r="O439" s="653">
        <v>4907.6000000000004</v>
      </c>
      <c r="P439" s="666"/>
      <c r="Q439" s="654">
        <v>2453.8000000000002</v>
      </c>
    </row>
    <row r="440" spans="1:17" ht="14.4" customHeight="1" x14ac:dyDescent="0.3">
      <c r="A440" s="649" t="s">
        <v>575</v>
      </c>
      <c r="B440" s="650" t="s">
        <v>5085</v>
      </c>
      <c r="C440" s="650" t="s">
        <v>4890</v>
      </c>
      <c r="D440" s="650" t="s">
        <v>5504</v>
      </c>
      <c r="E440" s="650" t="s">
        <v>5503</v>
      </c>
      <c r="F440" s="653"/>
      <c r="G440" s="653"/>
      <c r="H440" s="653"/>
      <c r="I440" s="653"/>
      <c r="J440" s="653">
        <v>0.4</v>
      </c>
      <c r="K440" s="653">
        <v>281.44</v>
      </c>
      <c r="L440" s="653"/>
      <c r="M440" s="653">
        <v>703.59999999999991</v>
      </c>
      <c r="N440" s="653">
        <v>0.2</v>
      </c>
      <c r="O440" s="653">
        <v>140.72</v>
      </c>
      <c r="P440" s="666"/>
      <c r="Q440" s="654">
        <v>703.59999999999991</v>
      </c>
    </row>
    <row r="441" spans="1:17" ht="14.4" customHeight="1" x14ac:dyDescent="0.3">
      <c r="A441" s="649" t="s">
        <v>575</v>
      </c>
      <c r="B441" s="650" t="s">
        <v>5085</v>
      </c>
      <c r="C441" s="650" t="s">
        <v>4890</v>
      </c>
      <c r="D441" s="650" t="s">
        <v>5505</v>
      </c>
      <c r="E441" s="650" t="s">
        <v>5503</v>
      </c>
      <c r="F441" s="653"/>
      <c r="G441" s="653"/>
      <c r="H441" s="653"/>
      <c r="I441" s="653"/>
      <c r="J441" s="653">
        <v>3.8</v>
      </c>
      <c r="K441" s="653">
        <v>5848.2</v>
      </c>
      <c r="L441" s="653"/>
      <c r="M441" s="653">
        <v>1539</v>
      </c>
      <c r="N441" s="653">
        <v>0.8</v>
      </c>
      <c r="O441" s="653">
        <v>1231.2</v>
      </c>
      <c r="P441" s="666"/>
      <c r="Q441" s="654">
        <v>1539</v>
      </c>
    </row>
    <row r="442" spans="1:17" ht="14.4" customHeight="1" x14ac:dyDescent="0.3">
      <c r="A442" s="649" t="s">
        <v>575</v>
      </c>
      <c r="B442" s="650" t="s">
        <v>5085</v>
      </c>
      <c r="C442" s="650" t="s">
        <v>4890</v>
      </c>
      <c r="D442" s="650" t="s">
        <v>5506</v>
      </c>
      <c r="E442" s="650" t="s">
        <v>5503</v>
      </c>
      <c r="F442" s="653"/>
      <c r="G442" s="653"/>
      <c r="H442" s="653"/>
      <c r="I442" s="653"/>
      <c r="J442" s="653">
        <v>2</v>
      </c>
      <c r="K442" s="653">
        <v>3546.2</v>
      </c>
      <c r="L442" s="653"/>
      <c r="M442" s="653">
        <v>1773.1</v>
      </c>
      <c r="N442" s="653">
        <v>0.6</v>
      </c>
      <c r="O442" s="653">
        <v>1063.8599999999999</v>
      </c>
      <c r="P442" s="666"/>
      <c r="Q442" s="654">
        <v>1773.1</v>
      </c>
    </row>
    <row r="443" spans="1:17" ht="14.4" customHeight="1" x14ac:dyDescent="0.3">
      <c r="A443" s="649" t="s">
        <v>575</v>
      </c>
      <c r="B443" s="650" t="s">
        <v>5085</v>
      </c>
      <c r="C443" s="650" t="s">
        <v>4890</v>
      </c>
      <c r="D443" s="650" t="s">
        <v>5507</v>
      </c>
      <c r="E443" s="650" t="s">
        <v>5283</v>
      </c>
      <c r="F443" s="653">
        <v>0.2</v>
      </c>
      <c r="G443" s="653">
        <v>42.68</v>
      </c>
      <c r="H443" s="653">
        <v>1</v>
      </c>
      <c r="I443" s="653">
        <v>213.39999999999998</v>
      </c>
      <c r="J443" s="653">
        <v>0.8</v>
      </c>
      <c r="K443" s="653">
        <v>170.75</v>
      </c>
      <c r="L443" s="653">
        <v>4.0007029053420808</v>
      </c>
      <c r="M443" s="653">
        <v>213.4375</v>
      </c>
      <c r="N443" s="653"/>
      <c r="O443" s="653"/>
      <c r="P443" s="666"/>
      <c r="Q443" s="654"/>
    </row>
    <row r="444" spans="1:17" ht="14.4" customHeight="1" x14ac:dyDescent="0.3">
      <c r="A444" s="649" t="s">
        <v>575</v>
      </c>
      <c r="B444" s="650" t="s">
        <v>5085</v>
      </c>
      <c r="C444" s="650" t="s">
        <v>4890</v>
      </c>
      <c r="D444" s="650" t="s">
        <v>5508</v>
      </c>
      <c r="E444" s="650" t="s">
        <v>5283</v>
      </c>
      <c r="F444" s="653">
        <v>1.8000000000000003</v>
      </c>
      <c r="G444" s="653">
        <v>453.61</v>
      </c>
      <c r="H444" s="653">
        <v>1</v>
      </c>
      <c r="I444" s="653">
        <v>252.00555555555553</v>
      </c>
      <c r="J444" s="653">
        <v>4.9000000000000004</v>
      </c>
      <c r="K444" s="653">
        <v>1234.8800000000001</v>
      </c>
      <c r="L444" s="653">
        <v>2.7223385727827871</v>
      </c>
      <c r="M444" s="653">
        <v>252.01632653061225</v>
      </c>
      <c r="N444" s="653">
        <v>3.9000000000000004</v>
      </c>
      <c r="O444" s="653">
        <v>982.85</v>
      </c>
      <c r="P444" s="666">
        <v>2.1667291285465486</v>
      </c>
      <c r="Q444" s="654">
        <v>252.0128205128205</v>
      </c>
    </row>
    <row r="445" spans="1:17" ht="14.4" customHeight="1" x14ac:dyDescent="0.3">
      <c r="A445" s="649" t="s">
        <v>575</v>
      </c>
      <c r="B445" s="650" t="s">
        <v>5085</v>
      </c>
      <c r="C445" s="650" t="s">
        <v>4890</v>
      </c>
      <c r="D445" s="650" t="s">
        <v>5509</v>
      </c>
      <c r="E445" s="650" t="s">
        <v>5283</v>
      </c>
      <c r="F445" s="653"/>
      <c r="G445" s="653"/>
      <c r="H445" s="653"/>
      <c r="I445" s="653"/>
      <c r="J445" s="653">
        <v>0.2</v>
      </c>
      <c r="K445" s="653">
        <v>73.39</v>
      </c>
      <c r="L445" s="653"/>
      <c r="M445" s="653">
        <v>366.95</v>
      </c>
      <c r="N445" s="653"/>
      <c r="O445" s="653"/>
      <c r="P445" s="666"/>
      <c r="Q445" s="654"/>
    </row>
    <row r="446" spans="1:17" ht="14.4" customHeight="1" x14ac:dyDescent="0.3">
      <c r="A446" s="649" t="s">
        <v>575</v>
      </c>
      <c r="B446" s="650" t="s">
        <v>5085</v>
      </c>
      <c r="C446" s="650" t="s">
        <v>4890</v>
      </c>
      <c r="D446" s="650" t="s">
        <v>5510</v>
      </c>
      <c r="E446" s="650" t="s">
        <v>5511</v>
      </c>
      <c r="F446" s="653">
        <v>1</v>
      </c>
      <c r="G446" s="653">
        <v>1664.4</v>
      </c>
      <c r="H446" s="653">
        <v>1</v>
      </c>
      <c r="I446" s="653">
        <v>1664.4</v>
      </c>
      <c r="J446" s="653"/>
      <c r="K446" s="653"/>
      <c r="L446" s="653"/>
      <c r="M446" s="653"/>
      <c r="N446" s="653"/>
      <c r="O446" s="653"/>
      <c r="P446" s="666"/>
      <c r="Q446" s="654"/>
    </row>
    <row r="447" spans="1:17" ht="14.4" customHeight="1" x14ac:dyDescent="0.3">
      <c r="A447" s="649" t="s">
        <v>575</v>
      </c>
      <c r="B447" s="650" t="s">
        <v>5085</v>
      </c>
      <c r="C447" s="650" t="s">
        <v>4890</v>
      </c>
      <c r="D447" s="650" t="s">
        <v>5512</v>
      </c>
      <c r="E447" s="650" t="s">
        <v>5513</v>
      </c>
      <c r="F447" s="653">
        <v>1</v>
      </c>
      <c r="G447" s="653">
        <v>3637</v>
      </c>
      <c r="H447" s="653">
        <v>1</v>
      </c>
      <c r="I447" s="653">
        <v>3637</v>
      </c>
      <c r="J447" s="653"/>
      <c r="K447" s="653"/>
      <c r="L447" s="653"/>
      <c r="M447" s="653"/>
      <c r="N447" s="653"/>
      <c r="O447" s="653"/>
      <c r="P447" s="666"/>
      <c r="Q447" s="654"/>
    </row>
    <row r="448" spans="1:17" ht="14.4" customHeight="1" x14ac:dyDescent="0.3">
      <c r="A448" s="649" t="s">
        <v>575</v>
      </c>
      <c r="B448" s="650" t="s">
        <v>5085</v>
      </c>
      <c r="C448" s="650" t="s">
        <v>4890</v>
      </c>
      <c r="D448" s="650" t="s">
        <v>5514</v>
      </c>
      <c r="E448" s="650" t="s">
        <v>5515</v>
      </c>
      <c r="F448" s="653"/>
      <c r="G448" s="653"/>
      <c r="H448" s="653"/>
      <c r="I448" s="653"/>
      <c r="J448" s="653"/>
      <c r="K448" s="653"/>
      <c r="L448" s="653"/>
      <c r="M448" s="653"/>
      <c r="N448" s="653">
        <v>4</v>
      </c>
      <c r="O448" s="653">
        <v>2246.84</v>
      </c>
      <c r="P448" s="666"/>
      <c r="Q448" s="654">
        <v>561.71</v>
      </c>
    </row>
    <row r="449" spans="1:17" ht="14.4" customHeight="1" x14ac:dyDescent="0.3">
      <c r="A449" s="649" t="s">
        <v>575</v>
      </c>
      <c r="B449" s="650" t="s">
        <v>5085</v>
      </c>
      <c r="C449" s="650" t="s">
        <v>4890</v>
      </c>
      <c r="D449" s="650" t="s">
        <v>5516</v>
      </c>
      <c r="E449" s="650" t="s">
        <v>5515</v>
      </c>
      <c r="F449" s="653">
        <v>2</v>
      </c>
      <c r="G449" s="653">
        <v>801.32</v>
      </c>
      <c r="H449" s="653">
        <v>1</v>
      </c>
      <c r="I449" s="653">
        <v>400.66</v>
      </c>
      <c r="J449" s="653"/>
      <c r="K449" s="653"/>
      <c r="L449" s="653"/>
      <c r="M449" s="653"/>
      <c r="N449" s="653"/>
      <c r="O449" s="653"/>
      <c r="P449" s="666"/>
      <c r="Q449" s="654"/>
    </row>
    <row r="450" spans="1:17" ht="14.4" customHeight="1" x14ac:dyDescent="0.3">
      <c r="A450" s="649" t="s">
        <v>575</v>
      </c>
      <c r="B450" s="650" t="s">
        <v>5085</v>
      </c>
      <c r="C450" s="650" t="s">
        <v>4890</v>
      </c>
      <c r="D450" s="650" t="s">
        <v>5517</v>
      </c>
      <c r="E450" s="650" t="s">
        <v>5515</v>
      </c>
      <c r="F450" s="653">
        <v>1</v>
      </c>
      <c r="G450" s="653">
        <v>503.98</v>
      </c>
      <c r="H450" s="653">
        <v>1</v>
      </c>
      <c r="I450" s="653">
        <v>503.98</v>
      </c>
      <c r="J450" s="653"/>
      <c r="K450" s="653"/>
      <c r="L450" s="653"/>
      <c r="M450" s="653"/>
      <c r="N450" s="653"/>
      <c r="O450" s="653"/>
      <c r="P450" s="666"/>
      <c r="Q450" s="654"/>
    </row>
    <row r="451" spans="1:17" ht="14.4" customHeight="1" x14ac:dyDescent="0.3">
      <c r="A451" s="649" t="s">
        <v>575</v>
      </c>
      <c r="B451" s="650" t="s">
        <v>5085</v>
      </c>
      <c r="C451" s="650" t="s">
        <v>4890</v>
      </c>
      <c r="D451" s="650" t="s">
        <v>5518</v>
      </c>
      <c r="E451" s="650" t="s">
        <v>5519</v>
      </c>
      <c r="F451" s="653"/>
      <c r="G451" s="653"/>
      <c r="H451" s="653"/>
      <c r="I451" s="653"/>
      <c r="J451" s="653">
        <v>3</v>
      </c>
      <c r="K451" s="653">
        <v>11450.789999999999</v>
      </c>
      <c r="L451" s="653"/>
      <c r="M451" s="653">
        <v>3816.93</v>
      </c>
      <c r="N451" s="653">
        <v>2</v>
      </c>
      <c r="O451" s="653">
        <v>7633.86</v>
      </c>
      <c r="P451" s="666"/>
      <c r="Q451" s="654">
        <v>3816.93</v>
      </c>
    </row>
    <row r="452" spans="1:17" ht="14.4" customHeight="1" x14ac:dyDescent="0.3">
      <c r="A452" s="649" t="s">
        <v>575</v>
      </c>
      <c r="B452" s="650" t="s">
        <v>5085</v>
      </c>
      <c r="C452" s="650" t="s">
        <v>4890</v>
      </c>
      <c r="D452" s="650" t="s">
        <v>5520</v>
      </c>
      <c r="E452" s="650" t="s">
        <v>5283</v>
      </c>
      <c r="F452" s="653">
        <v>15</v>
      </c>
      <c r="G452" s="653">
        <v>8208</v>
      </c>
      <c r="H452" s="653">
        <v>1</v>
      </c>
      <c r="I452" s="653">
        <v>547.20000000000005</v>
      </c>
      <c r="J452" s="653">
        <v>45</v>
      </c>
      <c r="K452" s="653">
        <v>24623.999999999996</v>
      </c>
      <c r="L452" s="653">
        <v>2.9999999999999996</v>
      </c>
      <c r="M452" s="653">
        <v>547.19999999999993</v>
      </c>
      <c r="N452" s="653"/>
      <c r="O452" s="653"/>
      <c r="P452" s="666"/>
      <c r="Q452" s="654"/>
    </row>
    <row r="453" spans="1:17" ht="14.4" customHeight="1" x14ac:dyDescent="0.3">
      <c r="A453" s="649" t="s">
        <v>575</v>
      </c>
      <c r="B453" s="650" t="s">
        <v>5085</v>
      </c>
      <c r="C453" s="650" t="s">
        <v>4890</v>
      </c>
      <c r="D453" s="650" t="s">
        <v>5521</v>
      </c>
      <c r="E453" s="650" t="s">
        <v>5283</v>
      </c>
      <c r="F453" s="653">
        <v>7</v>
      </c>
      <c r="G453" s="653">
        <v>11735.1</v>
      </c>
      <c r="H453" s="653">
        <v>1</v>
      </c>
      <c r="I453" s="653">
        <v>1676.4428571428573</v>
      </c>
      <c r="J453" s="653">
        <v>8</v>
      </c>
      <c r="K453" s="653">
        <v>13547.36</v>
      </c>
      <c r="L453" s="653">
        <v>1.1544307249192594</v>
      </c>
      <c r="M453" s="653">
        <v>1693.42</v>
      </c>
      <c r="N453" s="653"/>
      <c r="O453" s="653"/>
      <c r="P453" s="666"/>
      <c r="Q453" s="654"/>
    </row>
    <row r="454" spans="1:17" ht="14.4" customHeight="1" x14ac:dyDescent="0.3">
      <c r="A454" s="649" t="s">
        <v>575</v>
      </c>
      <c r="B454" s="650" t="s">
        <v>5085</v>
      </c>
      <c r="C454" s="650" t="s">
        <v>4890</v>
      </c>
      <c r="D454" s="650" t="s">
        <v>5522</v>
      </c>
      <c r="E454" s="650" t="s">
        <v>5283</v>
      </c>
      <c r="F454" s="653">
        <v>34</v>
      </c>
      <c r="G454" s="653">
        <v>62731.839999999997</v>
      </c>
      <c r="H454" s="653">
        <v>1</v>
      </c>
      <c r="I454" s="653">
        <v>1845.0541176470588</v>
      </c>
      <c r="J454" s="653">
        <v>33</v>
      </c>
      <c r="K454" s="653">
        <v>61012.709999999992</v>
      </c>
      <c r="L454" s="653">
        <v>0.97259557507001226</v>
      </c>
      <c r="M454" s="653">
        <v>1848.8699999999997</v>
      </c>
      <c r="N454" s="653">
        <v>56</v>
      </c>
      <c r="O454" s="653">
        <v>103536.72</v>
      </c>
      <c r="P454" s="666">
        <v>1.650465218300627</v>
      </c>
      <c r="Q454" s="654">
        <v>1848.8700000000001</v>
      </c>
    </row>
    <row r="455" spans="1:17" ht="14.4" customHeight="1" x14ac:dyDescent="0.3">
      <c r="A455" s="649" t="s">
        <v>575</v>
      </c>
      <c r="B455" s="650" t="s">
        <v>5085</v>
      </c>
      <c r="C455" s="650" t="s">
        <v>4890</v>
      </c>
      <c r="D455" s="650" t="s">
        <v>5523</v>
      </c>
      <c r="E455" s="650" t="s">
        <v>5524</v>
      </c>
      <c r="F455" s="653">
        <v>1</v>
      </c>
      <c r="G455" s="653">
        <v>2383.64</v>
      </c>
      <c r="H455" s="653">
        <v>1</v>
      </c>
      <c r="I455" s="653">
        <v>2383.64</v>
      </c>
      <c r="J455" s="653">
        <v>2</v>
      </c>
      <c r="K455" s="653">
        <v>4767.28</v>
      </c>
      <c r="L455" s="653">
        <v>2</v>
      </c>
      <c r="M455" s="653">
        <v>2383.64</v>
      </c>
      <c r="N455" s="653"/>
      <c r="O455" s="653"/>
      <c r="P455" s="666"/>
      <c r="Q455" s="654"/>
    </row>
    <row r="456" spans="1:17" ht="14.4" customHeight="1" x14ac:dyDescent="0.3">
      <c r="A456" s="649" t="s">
        <v>575</v>
      </c>
      <c r="B456" s="650" t="s">
        <v>5085</v>
      </c>
      <c r="C456" s="650" t="s">
        <v>4890</v>
      </c>
      <c r="D456" s="650" t="s">
        <v>5525</v>
      </c>
      <c r="E456" s="650" t="s">
        <v>5526</v>
      </c>
      <c r="F456" s="653">
        <v>6</v>
      </c>
      <c r="G456" s="653">
        <v>11068.38</v>
      </c>
      <c r="H456" s="653">
        <v>1</v>
      </c>
      <c r="I456" s="653">
        <v>1844.7299999999998</v>
      </c>
      <c r="J456" s="653">
        <v>2</v>
      </c>
      <c r="K456" s="653">
        <v>3689.46</v>
      </c>
      <c r="L456" s="653">
        <v>0.33333333333333337</v>
      </c>
      <c r="M456" s="653">
        <v>1844.73</v>
      </c>
      <c r="N456" s="653"/>
      <c r="O456" s="653"/>
      <c r="P456" s="666"/>
      <c r="Q456" s="654"/>
    </row>
    <row r="457" spans="1:17" ht="14.4" customHeight="1" x14ac:dyDescent="0.3">
      <c r="A457" s="649" t="s">
        <v>575</v>
      </c>
      <c r="B457" s="650" t="s">
        <v>5085</v>
      </c>
      <c r="C457" s="650" t="s">
        <v>4890</v>
      </c>
      <c r="D457" s="650" t="s">
        <v>5527</v>
      </c>
      <c r="E457" s="650" t="s">
        <v>5526</v>
      </c>
      <c r="F457" s="653"/>
      <c r="G457" s="653"/>
      <c r="H457" s="653"/>
      <c r="I457" s="653"/>
      <c r="J457" s="653">
        <v>1</v>
      </c>
      <c r="K457" s="653">
        <v>2362.91</v>
      </c>
      <c r="L457" s="653"/>
      <c r="M457" s="653">
        <v>2362.91</v>
      </c>
      <c r="N457" s="653"/>
      <c r="O457" s="653"/>
      <c r="P457" s="666"/>
      <c r="Q457" s="654"/>
    </row>
    <row r="458" spans="1:17" ht="14.4" customHeight="1" x14ac:dyDescent="0.3">
      <c r="A458" s="649" t="s">
        <v>575</v>
      </c>
      <c r="B458" s="650" t="s">
        <v>5085</v>
      </c>
      <c r="C458" s="650" t="s">
        <v>4890</v>
      </c>
      <c r="D458" s="650" t="s">
        <v>5528</v>
      </c>
      <c r="E458" s="650" t="s">
        <v>5529</v>
      </c>
      <c r="F458" s="653">
        <v>2</v>
      </c>
      <c r="G458" s="653">
        <v>45687.06</v>
      </c>
      <c r="H458" s="653">
        <v>1</v>
      </c>
      <c r="I458" s="653">
        <v>22843.53</v>
      </c>
      <c r="J458" s="653">
        <v>1</v>
      </c>
      <c r="K458" s="653">
        <v>22843.53</v>
      </c>
      <c r="L458" s="653">
        <v>0.5</v>
      </c>
      <c r="M458" s="653">
        <v>22843.53</v>
      </c>
      <c r="N458" s="653"/>
      <c r="O458" s="653"/>
      <c r="P458" s="666"/>
      <c r="Q458" s="654"/>
    </row>
    <row r="459" spans="1:17" ht="14.4" customHeight="1" x14ac:dyDescent="0.3">
      <c r="A459" s="649" t="s">
        <v>575</v>
      </c>
      <c r="B459" s="650" t="s">
        <v>5085</v>
      </c>
      <c r="C459" s="650" t="s">
        <v>4890</v>
      </c>
      <c r="D459" s="650" t="s">
        <v>5530</v>
      </c>
      <c r="E459" s="650" t="s">
        <v>5531</v>
      </c>
      <c r="F459" s="653">
        <v>1</v>
      </c>
      <c r="G459" s="653">
        <v>9229.85</v>
      </c>
      <c r="H459" s="653">
        <v>1</v>
      </c>
      <c r="I459" s="653">
        <v>9229.85</v>
      </c>
      <c r="J459" s="653">
        <v>1</v>
      </c>
      <c r="K459" s="653">
        <v>9229.85</v>
      </c>
      <c r="L459" s="653">
        <v>1</v>
      </c>
      <c r="M459" s="653">
        <v>9229.85</v>
      </c>
      <c r="N459" s="653"/>
      <c r="O459" s="653"/>
      <c r="P459" s="666"/>
      <c r="Q459" s="654"/>
    </row>
    <row r="460" spans="1:17" ht="14.4" customHeight="1" x14ac:dyDescent="0.3">
      <c r="A460" s="649" t="s">
        <v>575</v>
      </c>
      <c r="B460" s="650" t="s">
        <v>5085</v>
      </c>
      <c r="C460" s="650" t="s">
        <v>4890</v>
      </c>
      <c r="D460" s="650" t="s">
        <v>5532</v>
      </c>
      <c r="E460" s="650" t="s">
        <v>5533</v>
      </c>
      <c r="F460" s="653">
        <v>9</v>
      </c>
      <c r="G460" s="653">
        <v>26993.159999999996</v>
      </c>
      <c r="H460" s="653">
        <v>1</v>
      </c>
      <c r="I460" s="653">
        <v>2999.24</v>
      </c>
      <c r="J460" s="653">
        <v>6</v>
      </c>
      <c r="K460" s="653">
        <v>17995.439999999999</v>
      </c>
      <c r="L460" s="653">
        <v>0.66666666666666674</v>
      </c>
      <c r="M460" s="653">
        <v>2999.24</v>
      </c>
      <c r="N460" s="653"/>
      <c r="O460" s="653"/>
      <c r="P460" s="666"/>
      <c r="Q460" s="654"/>
    </row>
    <row r="461" spans="1:17" ht="14.4" customHeight="1" x14ac:dyDescent="0.3">
      <c r="A461" s="649" t="s">
        <v>575</v>
      </c>
      <c r="B461" s="650" t="s">
        <v>5085</v>
      </c>
      <c r="C461" s="650" t="s">
        <v>4890</v>
      </c>
      <c r="D461" s="650" t="s">
        <v>5534</v>
      </c>
      <c r="E461" s="650" t="s">
        <v>5535</v>
      </c>
      <c r="F461" s="653"/>
      <c r="G461" s="653"/>
      <c r="H461" s="653"/>
      <c r="I461" s="653"/>
      <c r="J461" s="653">
        <v>1</v>
      </c>
      <c r="K461" s="653">
        <v>8076.38</v>
      </c>
      <c r="L461" s="653"/>
      <c r="M461" s="653">
        <v>8076.38</v>
      </c>
      <c r="N461" s="653"/>
      <c r="O461" s="653"/>
      <c r="P461" s="666"/>
      <c r="Q461" s="654"/>
    </row>
    <row r="462" spans="1:17" ht="14.4" customHeight="1" x14ac:dyDescent="0.3">
      <c r="A462" s="649" t="s">
        <v>575</v>
      </c>
      <c r="B462" s="650" t="s">
        <v>5085</v>
      </c>
      <c r="C462" s="650" t="s">
        <v>4890</v>
      </c>
      <c r="D462" s="650" t="s">
        <v>5536</v>
      </c>
      <c r="E462" s="650" t="s">
        <v>5537</v>
      </c>
      <c r="F462" s="653"/>
      <c r="G462" s="653"/>
      <c r="H462" s="653"/>
      <c r="I462" s="653"/>
      <c r="J462" s="653">
        <v>1</v>
      </c>
      <c r="K462" s="653">
        <v>2999.24</v>
      </c>
      <c r="L462" s="653"/>
      <c r="M462" s="653">
        <v>2999.24</v>
      </c>
      <c r="N462" s="653"/>
      <c r="O462" s="653"/>
      <c r="P462" s="666"/>
      <c r="Q462" s="654"/>
    </row>
    <row r="463" spans="1:17" ht="14.4" customHeight="1" x14ac:dyDescent="0.3">
      <c r="A463" s="649" t="s">
        <v>575</v>
      </c>
      <c r="B463" s="650" t="s">
        <v>5085</v>
      </c>
      <c r="C463" s="650" t="s">
        <v>4890</v>
      </c>
      <c r="D463" s="650" t="s">
        <v>5538</v>
      </c>
      <c r="E463" s="650" t="s">
        <v>5539</v>
      </c>
      <c r="F463" s="653"/>
      <c r="G463" s="653"/>
      <c r="H463" s="653"/>
      <c r="I463" s="653"/>
      <c r="J463" s="653">
        <v>1</v>
      </c>
      <c r="K463" s="653">
        <v>307.8</v>
      </c>
      <c r="L463" s="653"/>
      <c r="M463" s="653">
        <v>307.8</v>
      </c>
      <c r="N463" s="653"/>
      <c r="O463" s="653"/>
      <c r="P463" s="666"/>
      <c r="Q463" s="654"/>
    </row>
    <row r="464" spans="1:17" ht="14.4" customHeight="1" x14ac:dyDescent="0.3">
      <c r="A464" s="649" t="s">
        <v>575</v>
      </c>
      <c r="B464" s="650" t="s">
        <v>5085</v>
      </c>
      <c r="C464" s="650" t="s">
        <v>4890</v>
      </c>
      <c r="D464" s="650" t="s">
        <v>5540</v>
      </c>
      <c r="E464" s="650" t="s">
        <v>5541</v>
      </c>
      <c r="F464" s="653">
        <v>4</v>
      </c>
      <c r="G464" s="653">
        <v>2999.64</v>
      </c>
      <c r="H464" s="653">
        <v>1</v>
      </c>
      <c r="I464" s="653">
        <v>749.91</v>
      </c>
      <c r="J464" s="653">
        <v>4</v>
      </c>
      <c r="K464" s="653">
        <v>2999.64</v>
      </c>
      <c r="L464" s="653">
        <v>1</v>
      </c>
      <c r="M464" s="653">
        <v>749.91</v>
      </c>
      <c r="N464" s="653">
        <v>0.4</v>
      </c>
      <c r="O464" s="653">
        <v>299.95999999999998</v>
      </c>
      <c r="P464" s="666">
        <v>9.999866650664746E-2</v>
      </c>
      <c r="Q464" s="654">
        <v>749.89999999999986</v>
      </c>
    </row>
    <row r="465" spans="1:17" ht="14.4" customHeight="1" x14ac:dyDescent="0.3">
      <c r="A465" s="649" t="s">
        <v>575</v>
      </c>
      <c r="B465" s="650" t="s">
        <v>5085</v>
      </c>
      <c r="C465" s="650" t="s">
        <v>4890</v>
      </c>
      <c r="D465" s="650" t="s">
        <v>5542</v>
      </c>
      <c r="E465" s="650" t="s">
        <v>5543</v>
      </c>
      <c r="F465" s="653">
        <v>0.8</v>
      </c>
      <c r="G465" s="653">
        <v>60.02</v>
      </c>
      <c r="H465" s="653">
        <v>1</v>
      </c>
      <c r="I465" s="653">
        <v>75.025000000000006</v>
      </c>
      <c r="J465" s="653">
        <v>0.8</v>
      </c>
      <c r="K465" s="653">
        <v>60.02</v>
      </c>
      <c r="L465" s="653">
        <v>1</v>
      </c>
      <c r="M465" s="653">
        <v>75.025000000000006</v>
      </c>
      <c r="N465" s="653">
        <v>1</v>
      </c>
      <c r="O465" s="653">
        <v>75.03</v>
      </c>
      <c r="P465" s="666">
        <v>1.2500833055648117</v>
      </c>
      <c r="Q465" s="654">
        <v>75.03</v>
      </c>
    </row>
    <row r="466" spans="1:17" ht="14.4" customHeight="1" x14ac:dyDescent="0.3">
      <c r="A466" s="649" t="s">
        <v>575</v>
      </c>
      <c r="B466" s="650" t="s">
        <v>5085</v>
      </c>
      <c r="C466" s="650" t="s">
        <v>4890</v>
      </c>
      <c r="D466" s="650" t="s">
        <v>5544</v>
      </c>
      <c r="E466" s="650" t="s">
        <v>5545</v>
      </c>
      <c r="F466" s="653"/>
      <c r="G466" s="653"/>
      <c r="H466" s="653"/>
      <c r="I466" s="653"/>
      <c r="J466" s="653">
        <v>2</v>
      </c>
      <c r="K466" s="653">
        <v>2466.54</v>
      </c>
      <c r="L466" s="653"/>
      <c r="M466" s="653">
        <v>1233.27</v>
      </c>
      <c r="N466" s="653">
        <v>3</v>
      </c>
      <c r="O466" s="653">
        <v>3699.81</v>
      </c>
      <c r="P466" s="666"/>
      <c r="Q466" s="654">
        <v>1233.27</v>
      </c>
    </row>
    <row r="467" spans="1:17" ht="14.4" customHeight="1" x14ac:dyDescent="0.3">
      <c r="A467" s="649" t="s">
        <v>575</v>
      </c>
      <c r="B467" s="650" t="s">
        <v>5085</v>
      </c>
      <c r="C467" s="650" t="s">
        <v>4890</v>
      </c>
      <c r="D467" s="650" t="s">
        <v>5546</v>
      </c>
      <c r="E467" s="650" t="s">
        <v>5547</v>
      </c>
      <c r="F467" s="653"/>
      <c r="G467" s="653"/>
      <c r="H467" s="653"/>
      <c r="I467" s="653"/>
      <c r="J467" s="653">
        <v>2</v>
      </c>
      <c r="K467" s="653">
        <v>11549.24</v>
      </c>
      <c r="L467" s="653"/>
      <c r="M467" s="653">
        <v>5774.62</v>
      </c>
      <c r="N467" s="653">
        <v>1</v>
      </c>
      <c r="O467" s="653">
        <v>5774.62</v>
      </c>
      <c r="P467" s="666"/>
      <c r="Q467" s="654">
        <v>5774.62</v>
      </c>
    </row>
    <row r="468" spans="1:17" ht="14.4" customHeight="1" x14ac:dyDescent="0.3">
      <c r="A468" s="649" t="s">
        <v>575</v>
      </c>
      <c r="B468" s="650" t="s">
        <v>5085</v>
      </c>
      <c r="C468" s="650" t="s">
        <v>4890</v>
      </c>
      <c r="D468" s="650" t="s">
        <v>5548</v>
      </c>
      <c r="E468" s="650" t="s">
        <v>5549</v>
      </c>
      <c r="F468" s="653"/>
      <c r="G468" s="653"/>
      <c r="H468" s="653"/>
      <c r="I468" s="653"/>
      <c r="J468" s="653">
        <v>3</v>
      </c>
      <c r="K468" s="653">
        <v>26113.260000000002</v>
      </c>
      <c r="L468" s="653"/>
      <c r="M468" s="653">
        <v>8704.42</v>
      </c>
      <c r="N468" s="653">
        <v>2</v>
      </c>
      <c r="O468" s="653">
        <v>17408.84</v>
      </c>
      <c r="P468" s="666"/>
      <c r="Q468" s="654">
        <v>8704.42</v>
      </c>
    </row>
    <row r="469" spans="1:17" ht="14.4" customHeight="1" x14ac:dyDescent="0.3">
      <c r="A469" s="649" t="s">
        <v>575</v>
      </c>
      <c r="B469" s="650" t="s">
        <v>5085</v>
      </c>
      <c r="C469" s="650" t="s">
        <v>4890</v>
      </c>
      <c r="D469" s="650" t="s">
        <v>5550</v>
      </c>
      <c r="E469" s="650" t="s">
        <v>5551</v>
      </c>
      <c r="F469" s="653"/>
      <c r="G469" s="653"/>
      <c r="H469" s="653"/>
      <c r="I469" s="653"/>
      <c r="J469" s="653">
        <v>2</v>
      </c>
      <c r="K469" s="653">
        <v>3328.8</v>
      </c>
      <c r="L469" s="653"/>
      <c r="M469" s="653">
        <v>1664.4</v>
      </c>
      <c r="N469" s="653">
        <v>2</v>
      </c>
      <c r="O469" s="653">
        <v>3328.8</v>
      </c>
      <c r="P469" s="666"/>
      <c r="Q469" s="654">
        <v>1664.4</v>
      </c>
    </row>
    <row r="470" spans="1:17" ht="14.4" customHeight="1" x14ac:dyDescent="0.3">
      <c r="A470" s="649" t="s">
        <v>575</v>
      </c>
      <c r="B470" s="650" t="s">
        <v>5085</v>
      </c>
      <c r="C470" s="650" t="s">
        <v>4890</v>
      </c>
      <c r="D470" s="650" t="s">
        <v>5552</v>
      </c>
      <c r="E470" s="650" t="s">
        <v>5553</v>
      </c>
      <c r="F470" s="653">
        <v>6</v>
      </c>
      <c r="G470" s="653">
        <v>12442.56</v>
      </c>
      <c r="H470" s="653">
        <v>1</v>
      </c>
      <c r="I470" s="653">
        <v>2073.7599999999998</v>
      </c>
      <c r="J470" s="653"/>
      <c r="K470" s="653"/>
      <c r="L470" s="653"/>
      <c r="M470" s="653"/>
      <c r="N470" s="653">
        <v>2</v>
      </c>
      <c r="O470" s="653">
        <v>4147.5200000000004</v>
      </c>
      <c r="P470" s="666">
        <v>0.33333333333333337</v>
      </c>
      <c r="Q470" s="654">
        <v>2073.7600000000002</v>
      </c>
    </row>
    <row r="471" spans="1:17" ht="14.4" customHeight="1" x14ac:dyDescent="0.3">
      <c r="A471" s="649" t="s">
        <v>575</v>
      </c>
      <c r="B471" s="650" t="s">
        <v>5085</v>
      </c>
      <c r="C471" s="650" t="s">
        <v>4890</v>
      </c>
      <c r="D471" s="650" t="s">
        <v>5554</v>
      </c>
      <c r="E471" s="650" t="s">
        <v>5555</v>
      </c>
      <c r="F471" s="653">
        <v>6</v>
      </c>
      <c r="G471" s="653">
        <v>29767.8</v>
      </c>
      <c r="H471" s="653">
        <v>1</v>
      </c>
      <c r="I471" s="653">
        <v>4961.3</v>
      </c>
      <c r="J471" s="653">
        <v>5</v>
      </c>
      <c r="K471" s="653">
        <v>24806.5</v>
      </c>
      <c r="L471" s="653">
        <v>0.83333333333333337</v>
      </c>
      <c r="M471" s="653">
        <v>4961.3</v>
      </c>
      <c r="N471" s="653">
        <v>2</v>
      </c>
      <c r="O471" s="653">
        <v>9922.6</v>
      </c>
      <c r="P471" s="666">
        <v>0.33333333333333337</v>
      </c>
      <c r="Q471" s="654">
        <v>4961.3</v>
      </c>
    </row>
    <row r="472" spans="1:17" ht="14.4" customHeight="1" x14ac:dyDescent="0.3">
      <c r="A472" s="649" t="s">
        <v>575</v>
      </c>
      <c r="B472" s="650" t="s">
        <v>5085</v>
      </c>
      <c r="C472" s="650" t="s">
        <v>4890</v>
      </c>
      <c r="D472" s="650" t="s">
        <v>5556</v>
      </c>
      <c r="E472" s="650" t="s">
        <v>5557</v>
      </c>
      <c r="F472" s="653">
        <v>11</v>
      </c>
      <c r="G472" s="653">
        <v>33715</v>
      </c>
      <c r="H472" s="653">
        <v>1</v>
      </c>
      <c r="I472" s="653">
        <v>3065</v>
      </c>
      <c r="J472" s="653">
        <v>3</v>
      </c>
      <c r="K472" s="653">
        <v>9405</v>
      </c>
      <c r="L472" s="653">
        <v>0.27895595432300163</v>
      </c>
      <c r="M472" s="653">
        <v>3135</v>
      </c>
      <c r="N472" s="653">
        <v>2</v>
      </c>
      <c r="O472" s="653">
        <v>6270</v>
      </c>
      <c r="P472" s="666">
        <v>0.18597063621533441</v>
      </c>
      <c r="Q472" s="654">
        <v>3135</v>
      </c>
    </row>
    <row r="473" spans="1:17" ht="14.4" customHeight="1" x14ac:dyDescent="0.3">
      <c r="A473" s="649" t="s">
        <v>575</v>
      </c>
      <c r="B473" s="650" t="s">
        <v>5085</v>
      </c>
      <c r="C473" s="650" t="s">
        <v>4890</v>
      </c>
      <c r="D473" s="650" t="s">
        <v>5558</v>
      </c>
      <c r="E473" s="650" t="s">
        <v>5559</v>
      </c>
      <c r="F473" s="653">
        <v>5</v>
      </c>
      <c r="G473" s="653">
        <v>20942.400000000001</v>
      </c>
      <c r="H473" s="653">
        <v>1</v>
      </c>
      <c r="I473" s="653">
        <v>4188.4800000000005</v>
      </c>
      <c r="J473" s="653">
        <v>3</v>
      </c>
      <c r="K473" s="653">
        <v>12654</v>
      </c>
      <c r="L473" s="653">
        <v>0.60422874169149665</v>
      </c>
      <c r="M473" s="653">
        <v>4218</v>
      </c>
      <c r="N473" s="653"/>
      <c r="O473" s="653"/>
      <c r="P473" s="666"/>
      <c r="Q473" s="654"/>
    </row>
    <row r="474" spans="1:17" ht="14.4" customHeight="1" x14ac:dyDescent="0.3">
      <c r="A474" s="649" t="s">
        <v>575</v>
      </c>
      <c r="B474" s="650" t="s">
        <v>5085</v>
      </c>
      <c r="C474" s="650" t="s">
        <v>4890</v>
      </c>
      <c r="D474" s="650" t="s">
        <v>5560</v>
      </c>
      <c r="E474" s="650" t="s">
        <v>5561</v>
      </c>
      <c r="F474" s="653">
        <v>19</v>
      </c>
      <c r="G474" s="653">
        <v>125454.99999999999</v>
      </c>
      <c r="H474" s="653">
        <v>1</v>
      </c>
      <c r="I474" s="653">
        <v>6602.8947368421041</v>
      </c>
      <c r="J474" s="653">
        <v>13</v>
      </c>
      <c r="K474" s="653">
        <v>87451</v>
      </c>
      <c r="L474" s="653">
        <v>0.69707066278745378</v>
      </c>
      <c r="M474" s="653">
        <v>6727</v>
      </c>
      <c r="N474" s="653">
        <v>7</v>
      </c>
      <c r="O474" s="653">
        <v>47089</v>
      </c>
      <c r="P474" s="666">
        <v>0.37534574150093664</v>
      </c>
      <c r="Q474" s="654">
        <v>6727</v>
      </c>
    </row>
    <row r="475" spans="1:17" ht="14.4" customHeight="1" x14ac:dyDescent="0.3">
      <c r="A475" s="649" t="s">
        <v>575</v>
      </c>
      <c r="B475" s="650" t="s">
        <v>5085</v>
      </c>
      <c r="C475" s="650" t="s">
        <v>4890</v>
      </c>
      <c r="D475" s="650" t="s">
        <v>5562</v>
      </c>
      <c r="E475" s="650" t="s">
        <v>5563</v>
      </c>
      <c r="F475" s="653">
        <v>7</v>
      </c>
      <c r="G475" s="653">
        <v>75454.539999999994</v>
      </c>
      <c r="H475" s="653">
        <v>1</v>
      </c>
      <c r="I475" s="653">
        <v>10779.22</v>
      </c>
      <c r="J475" s="653">
        <v>13</v>
      </c>
      <c r="K475" s="653">
        <v>140129.85999999999</v>
      </c>
      <c r="L475" s="653">
        <v>1.8571428571428572</v>
      </c>
      <c r="M475" s="653">
        <v>10779.22</v>
      </c>
      <c r="N475" s="653">
        <v>9</v>
      </c>
      <c r="O475" s="653">
        <v>97012.98</v>
      </c>
      <c r="P475" s="666">
        <v>1.2857142857142858</v>
      </c>
      <c r="Q475" s="654">
        <v>10779.22</v>
      </c>
    </row>
    <row r="476" spans="1:17" ht="14.4" customHeight="1" x14ac:dyDescent="0.3">
      <c r="A476" s="649" t="s">
        <v>575</v>
      </c>
      <c r="B476" s="650" t="s">
        <v>5085</v>
      </c>
      <c r="C476" s="650" t="s">
        <v>4890</v>
      </c>
      <c r="D476" s="650" t="s">
        <v>5564</v>
      </c>
      <c r="E476" s="650" t="s">
        <v>5565</v>
      </c>
      <c r="F476" s="653">
        <v>2</v>
      </c>
      <c r="G476" s="653">
        <v>18225.5</v>
      </c>
      <c r="H476" s="653">
        <v>1</v>
      </c>
      <c r="I476" s="653">
        <v>9112.75</v>
      </c>
      <c r="J476" s="653"/>
      <c r="K476" s="653"/>
      <c r="L476" s="653"/>
      <c r="M476" s="653"/>
      <c r="N476" s="653"/>
      <c r="O476" s="653"/>
      <c r="P476" s="666"/>
      <c r="Q476" s="654"/>
    </row>
    <row r="477" spans="1:17" ht="14.4" customHeight="1" x14ac:dyDescent="0.3">
      <c r="A477" s="649" t="s">
        <v>575</v>
      </c>
      <c r="B477" s="650" t="s">
        <v>5085</v>
      </c>
      <c r="C477" s="650" t="s">
        <v>4890</v>
      </c>
      <c r="D477" s="650" t="s">
        <v>5566</v>
      </c>
      <c r="E477" s="650" t="s">
        <v>5567</v>
      </c>
      <c r="F477" s="653">
        <v>26</v>
      </c>
      <c r="G477" s="653">
        <v>31849.480000000003</v>
      </c>
      <c r="H477" s="653">
        <v>1</v>
      </c>
      <c r="I477" s="653">
        <v>1224.98</v>
      </c>
      <c r="J477" s="653">
        <v>28</v>
      </c>
      <c r="K477" s="653">
        <v>34299.439999999995</v>
      </c>
      <c r="L477" s="653">
        <v>1.0769230769230766</v>
      </c>
      <c r="M477" s="653">
        <v>1224.9799999999998</v>
      </c>
      <c r="N477" s="653">
        <v>19</v>
      </c>
      <c r="O477" s="653">
        <v>23274.62</v>
      </c>
      <c r="P477" s="666">
        <v>0.73076923076923062</v>
      </c>
      <c r="Q477" s="654">
        <v>1224.98</v>
      </c>
    </row>
    <row r="478" spans="1:17" ht="14.4" customHeight="1" x14ac:dyDescent="0.3">
      <c r="A478" s="649" t="s">
        <v>575</v>
      </c>
      <c r="B478" s="650" t="s">
        <v>5085</v>
      </c>
      <c r="C478" s="650" t="s">
        <v>4890</v>
      </c>
      <c r="D478" s="650" t="s">
        <v>5568</v>
      </c>
      <c r="E478" s="650" t="s">
        <v>5567</v>
      </c>
      <c r="F478" s="653">
        <v>21</v>
      </c>
      <c r="G478" s="653">
        <v>39936.329999999994</v>
      </c>
      <c r="H478" s="653">
        <v>1</v>
      </c>
      <c r="I478" s="653">
        <v>1901.7299999999998</v>
      </c>
      <c r="J478" s="653">
        <v>36</v>
      </c>
      <c r="K478" s="653">
        <v>68462.28</v>
      </c>
      <c r="L478" s="653">
        <v>1.7142857142857144</v>
      </c>
      <c r="M478" s="653">
        <v>1901.73</v>
      </c>
      <c r="N478" s="653">
        <v>32</v>
      </c>
      <c r="O478" s="653">
        <v>60855.360000000001</v>
      </c>
      <c r="P478" s="666">
        <v>1.5238095238095239</v>
      </c>
      <c r="Q478" s="654">
        <v>1901.73</v>
      </c>
    </row>
    <row r="479" spans="1:17" ht="14.4" customHeight="1" x14ac:dyDescent="0.3">
      <c r="A479" s="649" t="s">
        <v>575</v>
      </c>
      <c r="B479" s="650" t="s">
        <v>5085</v>
      </c>
      <c r="C479" s="650" t="s">
        <v>4890</v>
      </c>
      <c r="D479" s="650" t="s">
        <v>5569</v>
      </c>
      <c r="E479" s="650" t="s">
        <v>5570</v>
      </c>
      <c r="F479" s="653">
        <v>52</v>
      </c>
      <c r="G479" s="653">
        <v>53976</v>
      </c>
      <c r="H479" s="653">
        <v>1</v>
      </c>
      <c r="I479" s="653">
        <v>1038</v>
      </c>
      <c r="J479" s="653">
        <v>53</v>
      </c>
      <c r="K479" s="653">
        <v>55014</v>
      </c>
      <c r="L479" s="653">
        <v>1.0192307692307692</v>
      </c>
      <c r="M479" s="653">
        <v>1038</v>
      </c>
      <c r="N479" s="653">
        <v>55</v>
      </c>
      <c r="O479" s="653">
        <v>57090</v>
      </c>
      <c r="P479" s="666">
        <v>1.0576923076923077</v>
      </c>
      <c r="Q479" s="654">
        <v>1038</v>
      </c>
    </row>
    <row r="480" spans="1:17" ht="14.4" customHeight="1" x14ac:dyDescent="0.3">
      <c r="A480" s="649" t="s">
        <v>575</v>
      </c>
      <c r="B480" s="650" t="s">
        <v>5085</v>
      </c>
      <c r="C480" s="650" t="s">
        <v>4890</v>
      </c>
      <c r="D480" s="650" t="s">
        <v>5571</v>
      </c>
      <c r="E480" s="650" t="s">
        <v>5572</v>
      </c>
      <c r="F480" s="653">
        <v>56</v>
      </c>
      <c r="G480" s="653">
        <v>73472</v>
      </c>
      <c r="H480" s="653">
        <v>1</v>
      </c>
      <c r="I480" s="653">
        <v>1312</v>
      </c>
      <c r="J480" s="653">
        <v>41</v>
      </c>
      <c r="K480" s="653">
        <v>53792</v>
      </c>
      <c r="L480" s="653">
        <v>0.7321428571428571</v>
      </c>
      <c r="M480" s="653">
        <v>1312</v>
      </c>
      <c r="N480" s="653">
        <v>41</v>
      </c>
      <c r="O480" s="653">
        <v>53792</v>
      </c>
      <c r="P480" s="666">
        <v>0.7321428571428571</v>
      </c>
      <c r="Q480" s="654">
        <v>1312</v>
      </c>
    </row>
    <row r="481" spans="1:17" ht="14.4" customHeight="1" x14ac:dyDescent="0.3">
      <c r="A481" s="649" t="s">
        <v>575</v>
      </c>
      <c r="B481" s="650" t="s">
        <v>5085</v>
      </c>
      <c r="C481" s="650" t="s">
        <v>4890</v>
      </c>
      <c r="D481" s="650" t="s">
        <v>5573</v>
      </c>
      <c r="E481" s="650" t="s">
        <v>5574</v>
      </c>
      <c r="F481" s="653">
        <v>16</v>
      </c>
      <c r="G481" s="653">
        <v>24960</v>
      </c>
      <c r="H481" s="653">
        <v>1</v>
      </c>
      <c r="I481" s="653">
        <v>1560</v>
      </c>
      <c r="J481" s="653">
        <v>10</v>
      </c>
      <c r="K481" s="653">
        <v>15600</v>
      </c>
      <c r="L481" s="653">
        <v>0.625</v>
      </c>
      <c r="M481" s="653">
        <v>1560</v>
      </c>
      <c r="N481" s="653">
        <v>11</v>
      </c>
      <c r="O481" s="653">
        <v>17160</v>
      </c>
      <c r="P481" s="666">
        <v>0.6875</v>
      </c>
      <c r="Q481" s="654">
        <v>1560</v>
      </c>
    </row>
    <row r="482" spans="1:17" ht="14.4" customHeight="1" x14ac:dyDescent="0.3">
      <c r="A482" s="649" t="s">
        <v>575</v>
      </c>
      <c r="B482" s="650" t="s">
        <v>5085</v>
      </c>
      <c r="C482" s="650" t="s">
        <v>4890</v>
      </c>
      <c r="D482" s="650" t="s">
        <v>5575</v>
      </c>
      <c r="E482" s="650" t="s">
        <v>5576</v>
      </c>
      <c r="F482" s="653">
        <v>1</v>
      </c>
      <c r="G482" s="653">
        <v>1614</v>
      </c>
      <c r="H482" s="653">
        <v>1</v>
      </c>
      <c r="I482" s="653">
        <v>1614</v>
      </c>
      <c r="J482" s="653"/>
      <c r="K482" s="653"/>
      <c r="L482" s="653"/>
      <c r="M482" s="653"/>
      <c r="N482" s="653"/>
      <c r="O482" s="653"/>
      <c r="P482" s="666"/>
      <c r="Q482" s="654"/>
    </row>
    <row r="483" spans="1:17" ht="14.4" customHeight="1" x14ac:dyDescent="0.3">
      <c r="A483" s="649" t="s">
        <v>575</v>
      </c>
      <c r="B483" s="650" t="s">
        <v>5085</v>
      </c>
      <c r="C483" s="650" t="s">
        <v>4890</v>
      </c>
      <c r="D483" s="650" t="s">
        <v>5577</v>
      </c>
      <c r="E483" s="650" t="s">
        <v>5578</v>
      </c>
      <c r="F483" s="653"/>
      <c r="G483" s="653"/>
      <c r="H483" s="653"/>
      <c r="I483" s="653"/>
      <c r="J483" s="653"/>
      <c r="K483" s="653"/>
      <c r="L483" s="653"/>
      <c r="M483" s="653"/>
      <c r="N483" s="653">
        <v>6</v>
      </c>
      <c r="O483" s="653">
        <v>8175</v>
      </c>
      <c r="P483" s="666"/>
      <c r="Q483" s="654">
        <v>1362.5</v>
      </c>
    </row>
    <row r="484" spans="1:17" ht="14.4" customHeight="1" x14ac:dyDescent="0.3">
      <c r="A484" s="649" t="s">
        <v>575</v>
      </c>
      <c r="B484" s="650" t="s">
        <v>5085</v>
      </c>
      <c r="C484" s="650" t="s">
        <v>4890</v>
      </c>
      <c r="D484" s="650" t="s">
        <v>4891</v>
      </c>
      <c r="E484" s="650" t="s">
        <v>4850</v>
      </c>
      <c r="F484" s="653">
        <v>69</v>
      </c>
      <c r="G484" s="653">
        <v>4830</v>
      </c>
      <c r="H484" s="653">
        <v>1</v>
      </c>
      <c r="I484" s="653">
        <v>70</v>
      </c>
      <c r="J484" s="653">
        <v>78</v>
      </c>
      <c r="K484" s="653">
        <v>5460</v>
      </c>
      <c r="L484" s="653">
        <v>1.1304347826086956</v>
      </c>
      <c r="M484" s="653">
        <v>70</v>
      </c>
      <c r="N484" s="653">
        <v>1</v>
      </c>
      <c r="O484" s="653">
        <v>70</v>
      </c>
      <c r="P484" s="666">
        <v>1.4492753623188406E-2</v>
      </c>
      <c r="Q484" s="654">
        <v>70</v>
      </c>
    </row>
    <row r="485" spans="1:17" ht="14.4" customHeight="1" x14ac:dyDescent="0.3">
      <c r="A485" s="649" t="s">
        <v>575</v>
      </c>
      <c r="B485" s="650" t="s">
        <v>5085</v>
      </c>
      <c r="C485" s="650" t="s">
        <v>4890</v>
      </c>
      <c r="D485" s="650" t="s">
        <v>4893</v>
      </c>
      <c r="E485" s="650" t="s">
        <v>4850</v>
      </c>
      <c r="F485" s="653">
        <v>18</v>
      </c>
      <c r="G485" s="653">
        <v>1350</v>
      </c>
      <c r="H485" s="653">
        <v>1</v>
      </c>
      <c r="I485" s="653">
        <v>75</v>
      </c>
      <c r="J485" s="653">
        <v>26</v>
      </c>
      <c r="K485" s="653">
        <v>1950</v>
      </c>
      <c r="L485" s="653">
        <v>1.4444444444444444</v>
      </c>
      <c r="M485" s="653">
        <v>75</v>
      </c>
      <c r="N485" s="653"/>
      <c r="O485" s="653"/>
      <c r="P485" s="666"/>
      <c r="Q485" s="654"/>
    </row>
    <row r="486" spans="1:17" ht="14.4" customHeight="1" x14ac:dyDescent="0.3">
      <c r="A486" s="649" t="s">
        <v>575</v>
      </c>
      <c r="B486" s="650" t="s">
        <v>5085</v>
      </c>
      <c r="C486" s="650" t="s">
        <v>4890</v>
      </c>
      <c r="D486" s="650" t="s">
        <v>4895</v>
      </c>
      <c r="E486" s="650" t="s">
        <v>4850</v>
      </c>
      <c r="F486" s="653">
        <v>70</v>
      </c>
      <c r="G486" s="653">
        <v>10290</v>
      </c>
      <c r="H486" s="653">
        <v>1</v>
      </c>
      <c r="I486" s="653">
        <v>147</v>
      </c>
      <c r="J486" s="653">
        <v>47</v>
      </c>
      <c r="K486" s="653">
        <v>6909</v>
      </c>
      <c r="L486" s="653">
        <v>0.67142857142857137</v>
      </c>
      <c r="M486" s="653">
        <v>147</v>
      </c>
      <c r="N486" s="653"/>
      <c r="O486" s="653"/>
      <c r="P486" s="666"/>
      <c r="Q486" s="654"/>
    </row>
    <row r="487" spans="1:17" ht="14.4" customHeight="1" x14ac:dyDescent="0.3">
      <c r="A487" s="649" t="s">
        <v>575</v>
      </c>
      <c r="B487" s="650" t="s">
        <v>5085</v>
      </c>
      <c r="C487" s="650" t="s">
        <v>4890</v>
      </c>
      <c r="D487" s="650" t="s">
        <v>4897</v>
      </c>
      <c r="E487" s="650" t="s">
        <v>4850</v>
      </c>
      <c r="F487" s="653">
        <v>2</v>
      </c>
      <c r="G487" s="653">
        <v>374</v>
      </c>
      <c r="H487" s="653">
        <v>1</v>
      </c>
      <c r="I487" s="653">
        <v>187</v>
      </c>
      <c r="J487" s="653">
        <v>7</v>
      </c>
      <c r="K487" s="653">
        <v>1309</v>
      </c>
      <c r="L487" s="653">
        <v>3.5</v>
      </c>
      <c r="M487" s="653">
        <v>187</v>
      </c>
      <c r="N487" s="653"/>
      <c r="O487" s="653"/>
      <c r="P487" s="666"/>
      <c r="Q487" s="654"/>
    </row>
    <row r="488" spans="1:17" ht="14.4" customHeight="1" x14ac:dyDescent="0.3">
      <c r="A488" s="649" t="s">
        <v>575</v>
      </c>
      <c r="B488" s="650" t="s">
        <v>5085</v>
      </c>
      <c r="C488" s="650" t="s">
        <v>4890</v>
      </c>
      <c r="D488" s="650" t="s">
        <v>4899</v>
      </c>
      <c r="E488" s="650" t="s">
        <v>4850</v>
      </c>
      <c r="F488" s="653">
        <v>66</v>
      </c>
      <c r="G488" s="653">
        <v>9834</v>
      </c>
      <c r="H488" s="653">
        <v>1</v>
      </c>
      <c r="I488" s="653">
        <v>149</v>
      </c>
      <c r="J488" s="653">
        <v>77</v>
      </c>
      <c r="K488" s="653">
        <v>11473</v>
      </c>
      <c r="L488" s="653">
        <v>1.1666666666666667</v>
      </c>
      <c r="M488" s="653">
        <v>149</v>
      </c>
      <c r="N488" s="653">
        <v>1</v>
      </c>
      <c r="O488" s="653">
        <v>149</v>
      </c>
      <c r="P488" s="666">
        <v>1.5151515151515152E-2</v>
      </c>
      <c r="Q488" s="654">
        <v>149</v>
      </c>
    </row>
    <row r="489" spans="1:17" ht="14.4" customHeight="1" x14ac:dyDescent="0.3">
      <c r="A489" s="649" t="s">
        <v>575</v>
      </c>
      <c r="B489" s="650" t="s">
        <v>5085</v>
      </c>
      <c r="C489" s="650" t="s">
        <v>4890</v>
      </c>
      <c r="D489" s="650" t="s">
        <v>4901</v>
      </c>
      <c r="E489" s="650" t="s">
        <v>4850</v>
      </c>
      <c r="F489" s="653">
        <v>4</v>
      </c>
      <c r="G489" s="653">
        <v>776</v>
      </c>
      <c r="H489" s="653">
        <v>1</v>
      </c>
      <c r="I489" s="653">
        <v>194</v>
      </c>
      <c r="J489" s="653">
        <v>6</v>
      </c>
      <c r="K489" s="653">
        <v>1164</v>
      </c>
      <c r="L489" s="653">
        <v>1.5</v>
      </c>
      <c r="M489" s="653">
        <v>194</v>
      </c>
      <c r="N489" s="653">
        <v>1</v>
      </c>
      <c r="O489" s="653">
        <v>194</v>
      </c>
      <c r="P489" s="666">
        <v>0.25</v>
      </c>
      <c r="Q489" s="654">
        <v>194</v>
      </c>
    </row>
    <row r="490" spans="1:17" ht="14.4" customHeight="1" x14ac:dyDescent="0.3">
      <c r="A490" s="649" t="s">
        <v>575</v>
      </c>
      <c r="B490" s="650" t="s">
        <v>5085</v>
      </c>
      <c r="C490" s="650" t="s">
        <v>4890</v>
      </c>
      <c r="D490" s="650" t="s">
        <v>4903</v>
      </c>
      <c r="E490" s="650" t="s">
        <v>4850</v>
      </c>
      <c r="F490" s="653">
        <v>19</v>
      </c>
      <c r="G490" s="653">
        <v>4693</v>
      </c>
      <c r="H490" s="653">
        <v>1</v>
      </c>
      <c r="I490" s="653">
        <v>247</v>
      </c>
      <c r="J490" s="653">
        <v>14</v>
      </c>
      <c r="K490" s="653">
        <v>3458</v>
      </c>
      <c r="L490" s="653">
        <v>0.73684210526315785</v>
      </c>
      <c r="M490" s="653">
        <v>247</v>
      </c>
      <c r="N490" s="653">
        <v>1</v>
      </c>
      <c r="O490" s="653">
        <v>247</v>
      </c>
      <c r="P490" s="666">
        <v>5.2631578947368418E-2</v>
      </c>
      <c r="Q490" s="654">
        <v>247</v>
      </c>
    </row>
    <row r="491" spans="1:17" ht="14.4" customHeight="1" x14ac:dyDescent="0.3">
      <c r="A491" s="649" t="s">
        <v>575</v>
      </c>
      <c r="B491" s="650" t="s">
        <v>5085</v>
      </c>
      <c r="C491" s="650" t="s">
        <v>4890</v>
      </c>
      <c r="D491" s="650" t="s">
        <v>4905</v>
      </c>
      <c r="E491" s="650" t="s">
        <v>4850</v>
      </c>
      <c r="F491" s="653"/>
      <c r="G491" s="653"/>
      <c r="H491" s="653"/>
      <c r="I491" s="653"/>
      <c r="J491" s="653">
        <v>4</v>
      </c>
      <c r="K491" s="653">
        <v>1160</v>
      </c>
      <c r="L491" s="653"/>
      <c r="M491" s="653">
        <v>290</v>
      </c>
      <c r="N491" s="653"/>
      <c r="O491" s="653"/>
      <c r="P491" s="666"/>
      <c r="Q491" s="654"/>
    </row>
    <row r="492" spans="1:17" ht="14.4" customHeight="1" x14ac:dyDescent="0.3">
      <c r="A492" s="649" t="s">
        <v>575</v>
      </c>
      <c r="B492" s="650" t="s">
        <v>5085</v>
      </c>
      <c r="C492" s="650" t="s">
        <v>4890</v>
      </c>
      <c r="D492" s="650" t="s">
        <v>5579</v>
      </c>
      <c r="E492" s="650" t="s">
        <v>5580</v>
      </c>
      <c r="F492" s="653"/>
      <c r="G492" s="653"/>
      <c r="H492" s="653"/>
      <c r="I492" s="653"/>
      <c r="J492" s="653">
        <v>1</v>
      </c>
      <c r="K492" s="653">
        <v>112</v>
      </c>
      <c r="L492" s="653"/>
      <c r="M492" s="653">
        <v>112</v>
      </c>
      <c r="N492" s="653"/>
      <c r="O492" s="653"/>
      <c r="P492" s="666"/>
      <c r="Q492" s="654"/>
    </row>
    <row r="493" spans="1:17" ht="14.4" customHeight="1" x14ac:dyDescent="0.3">
      <c r="A493" s="649" t="s">
        <v>575</v>
      </c>
      <c r="B493" s="650" t="s">
        <v>5085</v>
      </c>
      <c r="C493" s="650" t="s">
        <v>4890</v>
      </c>
      <c r="D493" s="650" t="s">
        <v>5581</v>
      </c>
      <c r="E493" s="650" t="s">
        <v>5582</v>
      </c>
      <c r="F493" s="653">
        <v>1</v>
      </c>
      <c r="G493" s="653">
        <v>3278.02</v>
      </c>
      <c r="H493" s="653">
        <v>1</v>
      </c>
      <c r="I493" s="653">
        <v>3278.02</v>
      </c>
      <c r="J493" s="653"/>
      <c r="K493" s="653"/>
      <c r="L493" s="653"/>
      <c r="M493" s="653"/>
      <c r="N493" s="653">
        <v>1</v>
      </c>
      <c r="O493" s="653">
        <v>3278.02</v>
      </c>
      <c r="P493" s="666">
        <v>1</v>
      </c>
      <c r="Q493" s="654">
        <v>3278.02</v>
      </c>
    </row>
    <row r="494" spans="1:17" ht="14.4" customHeight="1" x14ac:dyDescent="0.3">
      <c r="A494" s="649" t="s">
        <v>575</v>
      </c>
      <c r="B494" s="650" t="s">
        <v>5085</v>
      </c>
      <c r="C494" s="650" t="s">
        <v>4890</v>
      </c>
      <c r="D494" s="650" t="s">
        <v>5583</v>
      </c>
      <c r="E494" s="650" t="s">
        <v>4908</v>
      </c>
      <c r="F494" s="653">
        <v>1</v>
      </c>
      <c r="G494" s="653">
        <v>6968.51</v>
      </c>
      <c r="H494" s="653">
        <v>1</v>
      </c>
      <c r="I494" s="653">
        <v>6968.51</v>
      </c>
      <c r="J494" s="653"/>
      <c r="K494" s="653"/>
      <c r="L494" s="653"/>
      <c r="M494" s="653"/>
      <c r="N494" s="653"/>
      <c r="O494" s="653"/>
      <c r="P494" s="666"/>
      <c r="Q494" s="654"/>
    </row>
    <row r="495" spans="1:17" ht="14.4" customHeight="1" x14ac:dyDescent="0.3">
      <c r="A495" s="649" t="s">
        <v>575</v>
      </c>
      <c r="B495" s="650" t="s">
        <v>5085</v>
      </c>
      <c r="C495" s="650" t="s">
        <v>4890</v>
      </c>
      <c r="D495" s="650" t="s">
        <v>5584</v>
      </c>
      <c r="E495" s="650" t="s">
        <v>4908</v>
      </c>
      <c r="F495" s="653">
        <v>2</v>
      </c>
      <c r="G495" s="653">
        <v>16685.46</v>
      </c>
      <c r="H495" s="653">
        <v>1</v>
      </c>
      <c r="I495" s="653">
        <v>8342.73</v>
      </c>
      <c r="J495" s="653"/>
      <c r="K495" s="653"/>
      <c r="L495" s="653"/>
      <c r="M495" s="653"/>
      <c r="N495" s="653"/>
      <c r="O495" s="653"/>
      <c r="P495" s="666"/>
      <c r="Q495" s="654"/>
    </row>
    <row r="496" spans="1:17" ht="14.4" customHeight="1" x14ac:dyDescent="0.3">
      <c r="A496" s="649" t="s">
        <v>575</v>
      </c>
      <c r="B496" s="650" t="s">
        <v>5085</v>
      </c>
      <c r="C496" s="650" t="s">
        <v>4890</v>
      </c>
      <c r="D496" s="650" t="s">
        <v>5585</v>
      </c>
      <c r="E496" s="650" t="s">
        <v>5586</v>
      </c>
      <c r="F496" s="653">
        <v>3</v>
      </c>
      <c r="G496" s="653">
        <v>30254.550000000003</v>
      </c>
      <c r="H496" s="653">
        <v>1</v>
      </c>
      <c r="I496" s="653">
        <v>10084.85</v>
      </c>
      <c r="J496" s="653">
        <v>1</v>
      </c>
      <c r="K496" s="653">
        <v>10084.85</v>
      </c>
      <c r="L496" s="653">
        <v>0.33333333333333331</v>
      </c>
      <c r="M496" s="653">
        <v>10084.85</v>
      </c>
      <c r="N496" s="653">
        <v>3</v>
      </c>
      <c r="O496" s="653">
        <v>30254.550000000003</v>
      </c>
      <c r="P496" s="666">
        <v>1</v>
      </c>
      <c r="Q496" s="654">
        <v>10084.85</v>
      </c>
    </row>
    <row r="497" spans="1:17" ht="14.4" customHeight="1" x14ac:dyDescent="0.3">
      <c r="A497" s="649" t="s">
        <v>575</v>
      </c>
      <c r="B497" s="650" t="s">
        <v>5085</v>
      </c>
      <c r="C497" s="650" t="s">
        <v>4890</v>
      </c>
      <c r="D497" s="650" t="s">
        <v>5587</v>
      </c>
      <c r="E497" s="650" t="s">
        <v>5588</v>
      </c>
      <c r="F497" s="653">
        <v>4</v>
      </c>
      <c r="G497" s="653">
        <v>45537.8</v>
      </c>
      <c r="H497" s="653">
        <v>1</v>
      </c>
      <c r="I497" s="653">
        <v>11384.45</v>
      </c>
      <c r="J497" s="653">
        <v>2</v>
      </c>
      <c r="K497" s="653">
        <v>22768.9</v>
      </c>
      <c r="L497" s="653">
        <v>0.5</v>
      </c>
      <c r="M497" s="653">
        <v>11384.45</v>
      </c>
      <c r="N497" s="653">
        <v>9</v>
      </c>
      <c r="O497" s="653">
        <v>102460.04999999999</v>
      </c>
      <c r="P497" s="666">
        <v>2.2499999999999996</v>
      </c>
      <c r="Q497" s="654">
        <v>11384.449999999999</v>
      </c>
    </row>
    <row r="498" spans="1:17" ht="14.4" customHeight="1" x14ac:dyDescent="0.3">
      <c r="A498" s="649" t="s">
        <v>575</v>
      </c>
      <c r="B498" s="650" t="s">
        <v>5085</v>
      </c>
      <c r="C498" s="650" t="s">
        <v>4890</v>
      </c>
      <c r="D498" s="650" t="s">
        <v>5589</v>
      </c>
      <c r="E498" s="650" t="s">
        <v>5588</v>
      </c>
      <c r="F498" s="653"/>
      <c r="G498" s="653"/>
      <c r="H498" s="653"/>
      <c r="I498" s="653"/>
      <c r="J498" s="653">
        <v>3</v>
      </c>
      <c r="K498" s="653">
        <v>30960.33</v>
      </c>
      <c r="L498" s="653"/>
      <c r="M498" s="653">
        <v>10320.11</v>
      </c>
      <c r="N498" s="653">
        <v>2</v>
      </c>
      <c r="O498" s="653">
        <v>20640.22</v>
      </c>
      <c r="P498" s="666"/>
      <c r="Q498" s="654">
        <v>10320.11</v>
      </c>
    </row>
    <row r="499" spans="1:17" ht="14.4" customHeight="1" x14ac:dyDescent="0.3">
      <c r="A499" s="649" t="s">
        <v>575</v>
      </c>
      <c r="B499" s="650" t="s">
        <v>5085</v>
      </c>
      <c r="C499" s="650" t="s">
        <v>4890</v>
      </c>
      <c r="D499" s="650" t="s">
        <v>5590</v>
      </c>
      <c r="E499" s="650" t="s">
        <v>5591</v>
      </c>
      <c r="F499" s="653"/>
      <c r="G499" s="653"/>
      <c r="H499" s="653"/>
      <c r="I499" s="653"/>
      <c r="J499" s="653">
        <v>2</v>
      </c>
      <c r="K499" s="653">
        <v>19473.28</v>
      </c>
      <c r="L499" s="653"/>
      <c r="M499" s="653">
        <v>9736.64</v>
      </c>
      <c r="N499" s="653">
        <v>4</v>
      </c>
      <c r="O499" s="653">
        <v>38946.559999999998</v>
      </c>
      <c r="P499" s="666"/>
      <c r="Q499" s="654">
        <v>9736.64</v>
      </c>
    </row>
    <row r="500" spans="1:17" ht="14.4" customHeight="1" x14ac:dyDescent="0.3">
      <c r="A500" s="649" t="s">
        <v>575</v>
      </c>
      <c r="B500" s="650" t="s">
        <v>5085</v>
      </c>
      <c r="C500" s="650" t="s">
        <v>4890</v>
      </c>
      <c r="D500" s="650" t="s">
        <v>5592</v>
      </c>
      <c r="E500" s="650" t="s">
        <v>5593</v>
      </c>
      <c r="F500" s="653"/>
      <c r="G500" s="653"/>
      <c r="H500" s="653"/>
      <c r="I500" s="653"/>
      <c r="J500" s="653">
        <v>1</v>
      </c>
      <c r="K500" s="653">
        <v>10257.93</v>
      </c>
      <c r="L500" s="653"/>
      <c r="M500" s="653">
        <v>10257.93</v>
      </c>
      <c r="N500" s="653"/>
      <c r="O500" s="653"/>
      <c r="P500" s="666"/>
      <c r="Q500" s="654"/>
    </row>
    <row r="501" spans="1:17" ht="14.4" customHeight="1" x14ac:dyDescent="0.3">
      <c r="A501" s="649" t="s">
        <v>575</v>
      </c>
      <c r="B501" s="650" t="s">
        <v>5085</v>
      </c>
      <c r="C501" s="650" t="s">
        <v>4890</v>
      </c>
      <c r="D501" s="650" t="s">
        <v>5594</v>
      </c>
      <c r="E501" s="650" t="s">
        <v>5595</v>
      </c>
      <c r="F501" s="653">
        <v>1</v>
      </c>
      <c r="G501" s="653">
        <v>5093.7299999999996</v>
      </c>
      <c r="H501" s="653">
        <v>1</v>
      </c>
      <c r="I501" s="653">
        <v>5093.7299999999996</v>
      </c>
      <c r="J501" s="653"/>
      <c r="K501" s="653"/>
      <c r="L501" s="653"/>
      <c r="M501" s="653"/>
      <c r="N501" s="653">
        <v>1</v>
      </c>
      <c r="O501" s="653">
        <v>5093.7299999999996</v>
      </c>
      <c r="P501" s="666">
        <v>1</v>
      </c>
      <c r="Q501" s="654">
        <v>5093.7299999999996</v>
      </c>
    </row>
    <row r="502" spans="1:17" ht="14.4" customHeight="1" x14ac:dyDescent="0.3">
      <c r="A502" s="649" t="s">
        <v>575</v>
      </c>
      <c r="B502" s="650" t="s">
        <v>5085</v>
      </c>
      <c r="C502" s="650" t="s">
        <v>4890</v>
      </c>
      <c r="D502" s="650" t="s">
        <v>5596</v>
      </c>
      <c r="E502" s="650" t="s">
        <v>5597</v>
      </c>
      <c r="F502" s="653">
        <v>67</v>
      </c>
      <c r="G502" s="653">
        <v>81451</v>
      </c>
      <c r="H502" s="653">
        <v>1</v>
      </c>
      <c r="I502" s="653">
        <v>1215.686567164179</v>
      </c>
      <c r="J502" s="653">
        <v>17</v>
      </c>
      <c r="K502" s="653">
        <v>21114</v>
      </c>
      <c r="L502" s="653">
        <v>0.25922333673005854</v>
      </c>
      <c r="M502" s="653">
        <v>1242</v>
      </c>
      <c r="N502" s="653">
        <v>13</v>
      </c>
      <c r="O502" s="653">
        <v>16146</v>
      </c>
      <c r="P502" s="666">
        <v>0.19822961044063303</v>
      </c>
      <c r="Q502" s="654">
        <v>1242</v>
      </c>
    </row>
    <row r="503" spans="1:17" ht="14.4" customHeight="1" x14ac:dyDescent="0.3">
      <c r="A503" s="649" t="s">
        <v>575</v>
      </c>
      <c r="B503" s="650" t="s">
        <v>5085</v>
      </c>
      <c r="C503" s="650" t="s">
        <v>4890</v>
      </c>
      <c r="D503" s="650" t="s">
        <v>5598</v>
      </c>
      <c r="E503" s="650" t="s">
        <v>5599</v>
      </c>
      <c r="F503" s="653">
        <v>13</v>
      </c>
      <c r="G503" s="653">
        <v>17192</v>
      </c>
      <c r="H503" s="653">
        <v>1</v>
      </c>
      <c r="I503" s="653">
        <v>1322.4615384615386</v>
      </c>
      <c r="J503" s="653">
        <v>4</v>
      </c>
      <c r="K503" s="653">
        <v>5420</v>
      </c>
      <c r="L503" s="653">
        <v>0.31526291298278269</v>
      </c>
      <c r="M503" s="653">
        <v>1355</v>
      </c>
      <c r="N503" s="653">
        <v>3</v>
      </c>
      <c r="O503" s="653">
        <v>4065</v>
      </c>
      <c r="P503" s="666">
        <v>0.23644718473708701</v>
      </c>
      <c r="Q503" s="654">
        <v>1355</v>
      </c>
    </row>
    <row r="504" spans="1:17" ht="14.4" customHeight="1" x14ac:dyDescent="0.3">
      <c r="A504" s="649" t="s">
        <v>575</v>
      </c>
      <c r="B504" s="650" t="s">
        <v>5085</v>
      </c>
      <c r="C504" s="650" t="s">
        <v>4890</v>
      </c>
      <c r="D504" s="650" t="s">
        <v>5600</v>
      </c>
      <c r="E504" s="650" t="s">
        <v>5601</v>
      </c>
      <c r="F504" s="653">
        <v>3</v>
      </c>
      <c r="G504" s="653">
        <v>17675.400000000001</v>
      </c>
      <c r="H504" s="653">
        <v>1</v>
      </c>
      <c r="I504" s="653">
        <v>5891.8</v>
      </c>
      <c r="J504" s="653">
        <v>2</v>
      </c>
      <c r="K504" s="653">
        <v>12212.1</v>
      </c>
      <c r="L504" s="653">
        <v>0.69090939950439589</v>
      </c>
      <c r="M504" s="653">
        <v>6106.05</v>
      </c>
      <c r="N504" s="653">
        <v>2</v>
      </c>
      <c r="O504" s="653">
        <v>12212.1</v>
      </c>
      <c r="P504" s="666">
        <v>0.69090939950439589</v>
      </c>
      <c r="Q504" s="654">
        <v>6106.05</v>
      </c>
    </row>
    <row r="505" spans="1:17" ht="14.4" customHeight="1" x14ac:dyDescent="0.3">
      <c r="A505" s="649" t="s">
        <v>575</v>
      </c>
      <c r="B505" s="650" t="s">
        <v>5085</v>
      </c>
      <c r="C505" s="650" t="s">
        <v>4890</v>
      </c>
      <c r="D505" s="650" t="s">
        <v>5602</v>
      </c>
      <c r="E505" s="650" t="s">
        <v>5603</v>
      </c>
      <c r="F505" s="653">
        <v>9</v>
      </c>
      <c r="G505" s="653">
        <v>10717.019999999999</v>
      </c>
      <c r="H505" s="653">
        <v>1</v>
      </c>
      <c r="I505" s="653">
        <v>1190.7799999999997</v>
      </c>
      <c r="J505" s="653">
        <v>4</v>
      </c>
      <c r="K505" s="653">
        <v>4763.12</v>
      </c>
      <c r="L505" s="653">
        <v>0.44444444444444448</v>
      </c>
      <c r="M505" s="653">
        <v>1190.78</v>
      </c>
      <c r="N505" s="653">
        <v>24</v>
      </c>
      <c r="O505" s="653">
        <v>28578.720000000001</v>
      </c>
      <c r="P505" s="666">
        <v>2.666666666666667</v>
      </c>
      <c r="Q505" s="654">
        <v>1190.78</v>
      </c>
    </row>
    <row r="506" spans="1:17" ht="14.4" customHeight="1" x14ac:dyDescent="0.3">
      <c r="A506" s="649" t="s">
        <v>575</v>
      </c>
      <c r="B506" s="650" t="s">
        <v>5085</v>
      </c>
      <c r="C506" s="650" t="s">
        <v>4890</v>
      </c>
      <c r="D506" s="650" t="s">
        <v>5604</v>
      </c>
      <c r="E506" s="650" t="s">
        <v>5603</v>
      </c>
      <c r="F506" s="653">
        <v>21</v>
      </c>
      <c r="G506" s="653">
        <v>25746.42</v>
      </c>
      <c r="H506" s="653">
        <v>1</v>
      </c>
      <c r="I506" s="653">
        <v>1226.02</v>
      </c>
      <c r="J506" s="653">
        <v>11</v>
      </c>
      <c r="K506" s="653">
        <v>13486.22</v>
      </c>
      <c r="L506" s="653">
        <v>0.52380952380952384</v>
      </c>
      <c r="M506" s="653">
        <v>1226.02</v>
      </c>
      <c r="N506" s="653">
        <v>28</v>
      </c>
      <c r="O506" s="653">
        <v>34328.559999999998</v>
      </c>
      <c r="P506" s="666">
        <v>1.3333333333333333</v>
      </c>
      <c r="Q506" s="654">
        <v>1226.02</v>
      </c>
    </row>
    <row r="507" spans="1:17" ht="14.4" customHeight="1" x14ac:dyDescent="0.3">
      <c r="A507" s="649" t="s">
        <v>575</v>
      </c>
      <c r="B507" s="650" t="s">
        <v>5085</v>
      </c>
      <c r="C507" s="650" t="s">
        <v>4890</v>
      </c>
      <c r="D507" s="650" t="s">
        <v>5605</v>
      </c>
      <c r="E507" s="650" t="s">
        <v>5603</v>
      </c>
      <c r="F507" s="653">
        <v>7</v>
      </c>
      <c r="G507" s="653">
        <v>8799.77</v>
      </c>
      <c r="H507" s="653">
        <v>1</v>
      </c>
      <c r="I507" s="653">
        <v>1257.1100000000001</v>
      </c>
      <c r="J507" s="653"/>
      <c r="K507" s="653"/>
      <c r="L507" s="653"/>
      <c r="M507" s="653"/>
      <c r="N507" s="653">
        <v>11</v>
      </c>
      <c r="O507" s="653">
        <v>13828.21</v>
      </c>
      <c r="P507" s="666">
        <v>1.5714285714285712</v>
      </c>
      <c r="Q507" s="654">
        <v>1257.1099999999999</v>
      </c>
    </row>
    <row r="508" spans="1:17" ht="14.4" customHeight="1" x14ac:dyDescent="0.3">
      <c r="A508" s="649" t="s">
        <v>575</v>
      </c>
      <c r="B508" s="650" t="s">
        <v>5085</v>
      </c>
      <c r="C508" s="650" t="s">
        <v>4890</v>
      </c>
      <c r="D508" s="650" t="s">
        <v>5606</v>
      </c>
      <c r="E508" s="650" t="s">
        <v>5607</v>
      </c>
      <c r="F508" s="653">
        <v>2</v>
      </c>
      <c r="G508" s="653">
        <v>17019.8</v>
      </c>
      <c r="H508" s="653">
        <v>1</v>
      </c>
      <c r="I508" s="653">
        <v>8509.9</v>
      </c>
      <c r="J508" s="653">
        <v>1</v>
      </c>
      <c r="K508" s="653">
        <v>8819.35</v>
      </c>
      <c r="L508" s="653">
        <v>0.51818176476809363</v>
      </c>
      <c r="M508" s="653">
        <v>8819.35</v>
      </c>
      <c r="N508" s="653"/>
      <c r="O508" s="653"/>
      <c r="P508" s="666"/>
      <c r="Q508" s="654"/>
    </row>
    <row r="509" spans="1:17" ht="14.4" customHeight="1" x14ac:dyDescent="0.3">
      <c r="A509" s="649" t="s">
        <v>575</v>
      </c>
      <c r="B509" s="650" t="s">
        <v>5085</v>
      </c>
      <c r="C509" s="650" t="s">
        <v>4890</v>
      </c>
      <c r="D509" s="650" t="s">
        <v>5608</v>
      </c>
      <c r="E509" s="650" t="s">
        <v>5609</v>
      </c>
      <c r="F509" s="653"/>
      <c r="G509" s="653"/>
      <c r="H509" s="653"/>
      <c r="I509" s="653"/>
      <c r="J509" s="653">
        <v>1</v>
      </c>
      <c r="K509" s="653">
        <v>5808.92</v>
      </c>
      <c r="L509" s="653"/>
      <c r="M509" s="653">
        <v>5808.92</v>
      </c>
      <c r="N509" s="653"/>
      <c r="O509" s="653"/>
      <c r="P509" s="666"/>
      <c r="Q509" s="654"/>
    </row>
    <row r="510" spans="1:17" ht="14.4" customHeight="1" x14ac:dyDescent="0.3">
      <c r="A510" s="649" t="s">
        <v>575</v>
      </c>
      <c r="B510" s="650" t="s">
        <v>5085</v>
      </c>
      <c r="C510" s="650" t="s">
        <v>4890</v>
      </c>
      <c r="D510" s="650" t="s">
        <v>5610</v>
      </c>
      <c r="E510" s="650" t="s">
        <v>5611</v>
      </c>
      <c r="F510" s="653">
        <v>4</v>
      </c>
      <c r="G510" s="653">
        <v>3207.6</v>
      </c>
      <c r="H510" s="653">
        <v>1</v>
      </c>
      <c r="I510" s="653">
        <v>801.9</v>
      </c>
      <c r="J510" s="653"/>
      <c r="K510" s="653"/>
      <c r="L510" s="653"/>
      <c r="M510" s="653"/>
      <c r="N510" s="653">
        <v>2</v>
      </c>
      <c r="O510" s="653">
        <v>1662.12</v>
      </c>
      <c r="P510" s="666">
        <v>0.51818181818181819</v>
      </c>
      <c r="Q510" s="654">
        <v>831.06</v>
      </c>
    </row>
    <row r="511" spans="1:17" ht="14.4" customHeight="1" x14ac:dyDescent="0.3">
      <c r="A511" s="649" t="s">
        <v>575</v>
      </c>
      <c r="B511" s="650" t="s">
        <v>5085</v>
      </c>
      <c r="C511" s="650" t="s">
        <v>4890</v>
      </c>
      <c r="D511" s="650" t="s">
        <v>5612</v>
      </c>
      <c r="E511" s="650" t="s">
        <v>5611</v>
      </c>
      <c r="F511" s="653">
        <v>14</v>
      </c>
      <c r="G511" s="653">
        <v>11856.599999999999</v>
      </c>
      <c r="H511" s="653">
        <v>1</v>
      </c>
      <c r="I511" s="653">
        <v>846.89999999999986</v>
      </c>
      <c r="J511" s="653">
        <v>6</v>
      </c>
      <c r="K511" s="653">
        <v>5266.2</v>
      </c>
      <c r="L511" s="653">
        <v>0.44415768432771624</v>
      </c>
      <c r="M511" s="653">
        <v>877.69999999999993</v>
      </c>
      <c r="N511" s="653">
        <v>5</v>
      </c>
      <c r="O511" s="653">
        <v>4388.5</v>
      </c>
      <c r="P511" s="666">
        <v>0.37013140360643021</v>
      </c>
      <c r="Q511" s="654">
        <v>877.7</v>
      </c>
    </row>
    <row r="512" spans="1:17" ht="14.4" customHeight="1" x14ac:dyDescent="0.3">
      <c r="A512" s="649" t="s">
        <v>575</v>
      </c>
      <c r="B512" s="650" t="s">
        <v>5085</v>
      </c>
      <c r="C512" s="650" t="s">
        <v>4890</v>
      </c>
      <c r="D512" s="650" t="s">
        <v>5613</v>
      </c>
      <c r="E512" s="650" t="s">
        <v>5614</v>
      </c>
      <c r="F512" s="653">
        <v>3</v>
      </c>
      <c r="G512" s="653">
        <v>18690</v>
      </c>
      <c r="H512" s="653">
        <v>1</v>
      </c>
      <c r="I512" s="653">
        <v>6230</v>
      </c>
      <c r="J512" s="653">
        <v>2</v>
      </c>
      <c r="K512" s="653">
        <v>12460</v>
      </c>
      <c r="L512" s="653">
        <v>0.66666666666666663</v>
      </c>
      <c r="M512" s="653">
        <v>6230</v>
      </c>
      <c r="N512" s="653"/>
      <c r="O512" s="653"/>
      <c r="P512" s="666"/>
      <c r="Q512" s="654"/>
    </row>
    <row r="513" spans="1:17" ht="14.4" customHeight="1" x14ac:dyDescent="0.3">
      <c r="A513" s="649" t="s">
        <v>575</v>
      </c>
      <c r="B513" s="650" t="s">
        <v>5085</v>
      </c>
      <c r="C513" s="650" t="s">
        <v>4890</v>
      </c>
      <c r="D513" s="650" t="s">
        <v>5615</v>
      </c>
      <c r="E513" s="650" t="s">
        <v>5616</v>
      </c>
      <c r="F513" s="653">
        <v>3</v>
      </c>
      <c r="G513" s="653">
        <v>16571.46</v>
      </c>
      <c r="H513" s="653">
        <v>1</v>
      </c>
      <c r="I513" s="653">
        <v>5523.82</v>
      </c>
      <c r="J513" s="653">
        <v>1</v>
      </c>
      <c r="K513" s="653">
        <v>5523.82</v>
      </c>
      <c r="L513" s="653">
        <v>0.33333333333333331</v>
      </c>
      <c r="M513" s="653">
        <v>5523.82</v>
      </c>
      <c r="N513" s="653"/>
      <c r="O513" s="653"/>
      <c r="P513" s="666"/>
      <c r="Q513" s="654"/>
    </row>
    <row r="514" spans="1:17" ht="14.4" customHeight="1" x14ac:dyDescent="0.3">
      <c r="A514" s="649" t="s">
        <v>575</v>
      </c>
      <c r="B514" s="650" t="s">
        <v>5085</v>
      </c>
      <c r="C514" s="650" t="s">
        <v>4890</v>
      </c>
      <c r="D514" s="650" t="s">
        <v>5617</v>
      </c>
      <c r="E514" s="650" t="s">
        <v>5616</v>
      </c>
      <c r="F514" s="653"/>
      <c r="G514" s="653"/>
      <c r="H514" s="653"/>
      <c r="I514" s="653"/>
      <c r="J514" s="653"/>
      <c r="K514" s="653"/>
      <c r="L514" s="653"/>
      <c r="M514" s="653"/>
      <c r="N514" s="653">
        <v>1</v>
      </c>
      <c r="O514" s="653">
        <v>6284.51</v>
      </c>
      <c r="P514" s="666"/>
      <c r="Q514" s="654">
        <v>6284.51</v>
      </c>
    </row>
    <row r="515" spans="1:17" ht="14.4" customHeight="1" x14ac:dyDescent="0.3">
      <c r="A515" s="649" t="s">
        <v>575</v>
      </c>
      <c r="B515" s="650" t="s">
        <v>5085</v>
      </c>
      <c r="C515" s="650" t="s">
        <v>4890</v>
      </c>
      <c r="D515" s="650" t="s">
        <v>5618</v>
      </c>
      <c r="E515" s="650" t="s">
        <v>5616</v>
      </c>
      <c r="F515" s="653">
        <v>8</v>
      </c>
      <c r="G515" s="653">
        <v>89890</v>
      </c>
      <c r="H515" s="653">
        <v>1</v>
      </c>
      <c r="I515" s="653">
        <v>11236.25</v>
      </c>
      <c r="J515" s="653"/>
      <c r="K515" s="653"/>
      <c r="L515" s="653"/>
      <c r="M515" s="653"/>
      <c r="N515" s="653">
        <v>6</v>
      </c>
      <c r="O515" s="653">
        <v>67417.5</v>
      </c>
      <c r="P515" s="666">
        <v>0.75</v>
      </c>
      <c r="Q515" s="654">
        <v>11236.25</v>
      </c>
    </row>
    <row r="516" spans="1:17" ht="14.4" customHeight="1" x14ac:dyDescent="0.3">
      <c r="A516" s="649" t="s">
        <v>575</v>
      </c>
      <c r="B516" s="650" t="s">
        <v>5085</v>
      </c>
      <c r="C516" s="650" t="s">
        <v>4890</v>
      </c>
      <c r="D516" s="650" t="s">
        <v>5619</v>
      </c>
      <c r="E516" s="650" t="s">
        <v>5620</v>
      </c>
      <c r="F516" s="653"/>
      <c r="G516" s="653"/>
      <c r="H516" s="653"/>
      <c r="I516" s="653"/>
      <c r="J516" s="653">
        <v>9</v>
      </c>
      <c r="K516" s="653">
        <v>186452.19</v>
      </c>
      <c r="L516" s="653"/>
      <c r="M516" s="653">
        <v>20716.91</v>
      </c>
      <c r="N516" s="653">
        <v>2</v>
      </c>
      <c r="O516" s="653">
        <v>41433.82</v>
      </c>
      <c r="P516" s="666"/>
      <c r="Q516" s="654">
        <v>20716.91</v>
      </c>
    </row>
    <row r="517" spans="1:17" ht="14.4" customHeight="1" x14ac:dyDescent="0.3">
      <c r="A517" s="649" t="s">
        <v>575</v>
      </c>
      <c r="B517" s="650" t="s">
        <v>5085</v>
      </c>
      <c r="C517" s="650" t="s">
        <v>4890</v>
      </c>
      <c r="D517" s="650" t="s">
        <v>5621</v>
      </c>
      <c r="E517" s="650" t="s">
        <v>5622</v>
      </c>
      <c r="F517" s="653">
        <v>1</v>
      </c>
      <c r="G517" s="653">
        <v>5930.07</v>
      </c>
      <c r="H517" s="653">
        <v>1</v>
      </c>
      <c r="I517" s="653">
        <v>5930.07</v>
      </c>
      <c r="J517" s="653"/>
      <c r="K517" s="653"/>
      <c r="L517" s="653"/>
      <c r="M517" s="653"/>
      <c r="N517" s="653"/>
      <c r="O517" s="653"/>
      <c r="P517" s="666"/>
      <c r="Q517" s="654"/>
    </row>
    <row r="518" spans="1:17" ht="14.4" customHeight="1" x14ac:dyDescent="0.3">
      <c r="A518" s="649" t="s">
        <v>575</v>
      </c>
      <c r="B518" s="650" t="s">
        <v>5085</v>
      </c>
      <c r="C518" s="650" t="s">
        <v>4890</v>
      </c>
      <c r="D518" s="650" t="s">
        <v>5623</v>
      </c>
      <c r="E518" s="650" t="s">
        <v>5622</v>
      </c>
      <c r="F518" s="653"/>
      <c r="G518" s="653"/>
      <c r="H518" s="653"/>
      <c r="I518" s="653"/>
      <c r="J518" s="653">
        <v>2</v>
      </c>
      <c r="K518" s="653">
        <v>22265.24</v>
      </c>
      <c r="L518" s="653"/>
      <c r="M518" s="653">
        <v>11132.62</v>
      </c>
      <c r="N518" s="653">
        <v>1</v>
      </c>
      <c r="O518" s="653">
        <v>11132.62</v>
      </c>
      <c r="P518" s="666"/>
      <c r="Q518" s="654">
        <v>11132.62</v>
      </c>
    </row>
    <row r="519" spans="1:17" ht="14.4" customHeight="1" x14ac:dyDescent="0.3">
      <c r="A519" s="649" t="s">
        <v>575</v>
      </c>
      <c r="B519" s="650" t="s">
        <v>5085</v>
      </c>
      <c r="C519" s="650" t="s">
        <v>4890</v>
      </c>
      <c r="D519" s="650" t="s">
        <v>5624</v>
      </c>
      <c r="E519" s="650" t="s">
        <v>5625</v>
      </c>
      <c r="F519" s="653">
        <v>1</v>
      </c>
      <c r="G519" s="653">
        <v>5147</v>
      </c>
      <c r="H519" s="653">
        <v>1</v>
      </c>
      <c r="I519" s="653">
        <v>5147</v>
      </c>
      <c r="J519" s="653"/>
      <c r="K519" s="653"/>
      <c r="L519" s="653"/>
      <c r="M519" s="653"/>
      <c r="N519" s="653">
        <v>4</v>
      </c>
      <c r="O519" s="653">
        <v>20588</v>
      </c>
      <c r="P519" s="666">
        <v>4</v>
      </c>
      <c r="Q519" s="654">
        <v>5147</v>
      </c>
    </row>
    <row r="520" spans="1:17" ht="14.4" customHeight="1" x14ac:dyDescent="0.3">
      <c r="A520" s="649" t="s">
        <v>575</v>
      </c>
      <c r="B520" s="650" t="s">
        <v>5085</v>
      </c>
      <c r="C520" s="650" t="s">
        <v>4890</v>
      </c>
      <c r="D520" s="650" t="s">
        <v>5626</v>
      </c>
      <c r="E520" s="650" t="s">
        <v>5369</v>
      </c>
      <c r="F520" s="653">
        <v>1</v>
      </c>
      <c r="G520" s="653">
        <v>4142.3500000000004</v>
      </c>
      <c r="H520" s="653">
        <v>1</v>
      </c>
      <c r="I520" s="653">
        <v>4142.3500000000004</v>
      </c>
      <c r="J520" s="653">
        <v>1</v>
      </c>
      <c r="K520" s="653">
        <v>4142.3500000000004</v>
      </c>
      <c r="L520" s="653">
        <v>1</v>
      </c>
      <c r="M520" s="653">
        <v>4142.3500000000004</v>
      </c>
      <c r="N520" s="653"/>
      <c r="O520" s="653"/>
      <c r="P520" s="666"/>
      <c r="Q520" s="654"/>
    </row>
    <row r="521" spans="1:17" ht="14.4" customHeight="1" x14ac:dyDescent="0.3">
      <c r="A521" s="649" t="s">
        <v>575</v>
      </c>
      <c r="B521" s="650" t="s">
        <v>5085</v>
      </c>
      <c r="C521" s="650" t="s">
        <v>4890</v>
      </c>
      <c r="D521" s="650" t="s">
        <v>5627</v>
      </c>
      <c r="E521" s="650" t="s">
        <v>5628</v>
      </c>
      <c r="F521" s="653">
        <v>6</v>
      </c>
      <c r="G521" s="653">
        <v>69426</v>
      </c>
      <c r="H521" s="653">
        <v>1</v>
      </c>
      <c r="I521" s="653">
        <v>11571</v>
      </c>
      <c r="J521" s="653">
        <v>5</v>
      </c>
      <c r="K521" s="653">
        <v>57855</v>
      </c>
      <c r="L521" s="653">
        <v>0.83333333333333337</v>
      </c>
      <c r="M521" s="653">
        <v>11571</v>
      </c>
      <c r="N521" s="653">
        <v>5</v>
      </c>
      <c r="O521" s="653">
        <v>57855</v>
      </c>
      <c r="P521" s="666">
        <v>0.83333333333333337</v>
      </c>
      <c r="Q521" s="654">
        <v>11571</v>
      </c>
    </row>
    <row r="522" spans="1:17" ht="14.4" customHeight="1" x14ac:dyDescent="0.3">
      <c r="A522" s="649" t="s">
        <v>575</v>
      </c>
      <c r="B522" s="650" t="s">
        <v>5085</v>
      </c>
      <c r="C522" s="650" t="s">
        <v>4890</v>
      </c>
      <c r="D522" s="650" t="s">
        <v>5629</v>
      </c>
      <c r="E522" s="650" t="s">
        <v>5391</v>
      </c>
      <c r="F522" s="653">
        <v>25</v>
      </c>
      <c r="G522" s="653">
        <v>33992.75</v>
      </c>
      <c r="H522" s="653">
        <v>1</v>
      </c>
      <c r="I522" s="653">
        <v>1359.71</v>
      </c>
      <c r="J522" s="653">
        <v>11</v>
      </c>
      <c r="K522" s="653">
        <v>14956.81</v>
      </c>
      <c r="L522" s="653">
        <v>0.44</v>
      </c>
      <c r="M522" s="653">
        <v>1359.71</v>
      </c>
      <c r="N522" s="653">
        <v>17</v>
      </c>
      <c r="O522" s="653">
        <v>23115.07</v>
      </c>
      <c r="P522" s="666">
        <v>0.67999999999999994</v>
      </c>
      <c r="Q522" s="654">
        <v>1359.71</v>
      </c>
    </row>
    <row r="523" spans="1:17" ht="14.4" customHeight="1" x14ac:dyDescent="0.3">
      <c r="A523" s="649" t="s">
        <v>575</v>
      </c>
      <c r="B523" s="650" t="s">
        <v>5085</v>
      </c>
      <c r="C523" s="650" t="s">
        <v>4890</v>
      </c>
      <c r="D523" s="650" t="s">
        <v>5630</v>
      </c>
      <c r="E523" s="650" t="s">
        <v>5631</v>
      </c>
      <c r="F523" s="653">
        <v>5</v>
      </c>
      <c r="G523" s="653">
        <v>7119.8</v>
      </c>
      <c r="H523" s="653">
        <v>1</v>
      </c>
      <c r="I523" s="653">
        <v>1423.96</v>
      </c>
      <c r="J523" s="653">
        <v>4</v>
      </c>
      <c r="K523" s="653">
        <v>5695.84</v>
      </c>
      <c r="L523" s="653">
        <v>0.8</v>
      </c>
      <c r="M523" s="653">
        <v>1423.96</v>
      </c>
      <c r="N523" s="653">
        <v>6</v>
      </c>
      <c r="O523" s="653">
        <v>8543.76</v>
      </c>
      <c r="P523" s="666">
        <v>1.2</v>
      </c>
      <c r="Q523" s="654">
        <v>1423.96</v>
      </c>
    </row>
    <row r="524" spans="1:17" ht="14.4" customHeight="1" x14ac:dyDescent="0.3">
      <c r="A524" s="649" t="s">
        <v>575</v>
      </c>
      <c r="B524" s="650" t="s">
        <v>5085</v>
      </c>
      <c r="C524" s="650" t="s">
        <v>4890</v>
      </c>
      <c r="D524" s="650" t="s">
        <v>5632</v>
      </c>
      <c r="E524" s="650" t="s">
        <v>5633</v>
      </c>
      <c r="F524" s="653">
        <v>7</v>
      </c>
      <c r="G524" s="653">
        <v>1530.69</v>
      </c>
      <c r="H524" s="653">
        <v>1</v>
      </c>
      <c r="I524" s="653">
        <v>218.67000000000002</v>
      </c>
      <c r="J524" s="653">
        <v>7</v>
      </c>
      <c r="K524" s="653">
        <v>1530.69</v>
      </c>
      <c r="L524" s="653">
        <v>1</v>
      </c>
      <c r="M524" s="653">
        <v>218.67000000000002</v>
      </c>
      <c r="N524" s="653">
        <v>8</v>
      </c>
      <c r="O524" s="653">
        <v>1749.3600000000001</v>
      </c>
      <c r="P524" s="666">
        <v>1.1428571428571428</v>
      </c>
      <c r="Q524" s="654">
        <v>218.67000000000002</v>
      </c>
    </row>
    <row r="525" spans="1:17" ht="14.4" customHeight="1" x14ac:dyDescent="0.3">
      <c r="A525" s="649" t="s">
        <v>575</v>
      </c>
      <c r="B525" s="650" t="s">
        <v>5085</v>
      </c>
      <c r="C525" s="650" t="s">
        <v>4890</v>
      </c>
      <c r="D525" s="650" t="s">
        <v>5634</v>
      </c>
      <c r="E525" s="650" t="s">
        <v>5091</v>
      </c>
      <c r="F525" s="653"/>
      <c r="G525" s="653"/>
      <c r="H525" s="653"/>
      <c r="I525" s="653"/>
      <c r="J525" s="653">
        <v>3</v>
      </c>
      <c r="K525" s="653">
        <v>719.43000000000006</v>
      </c>
      <c r="L525" s="653"/>
      <c r="M525" s="653">
        <v>239.81000000000003</v>
      </c>
      <c r="N525" s="653">
        <v>3</v>
      </c>
      <c r="O525" s="653">
        <v>719.43000000000006</v>
      </c>
      <c r="P525" s="666"/>
      <c r="Q525" s="654">
        <v>239.81000000000003</v>
      </c>
    </row>
    <row r="526" spans="1:17" ht="14.4" customHeight="1" x14ac:dyDescent="0.3">
      <c r="A526" s="649" t="s">
        <v>575</v>
      </c>
      <c r="B526" s="650" t="s">
        <v>5085</v>
      </c>
      <c r="C526" s="650" t="s">
        <v>4890</v>
      </c>
      <c r="D526" s="650" t="s">
        <v>5635</v>
      </c>
      <c r="E526" s="650" t="s">
        <v>5089</v>
      </c>
      <c r="F526" s="653">
        <v>10</v>
      </c>
      <c r="G526" s="653">
        <v>17030</v>
      </c>
      <c r="H526" s="653">
        <v>1</v>
      </c>
      <c r="I526" s="653">
        <v>1703</v>
      </c>
      <c r="J526" s="653"/>
      <c r="K526" s="653"/>
      <c r="L526" s="653"/>
      <c r="M526" s="653"/>
      <c r="N526" s="653">
        <v>15</v>
      </c>
      <c r="O526" s="653">
        <v>26473.949999999997</v>
      </c>
      <c r="P526" s="666">
        <v>1.554547856723429</v>
      </c>
      <c r="Q526" s="654">
        <v>1764.9299999999998</v>
      </c>
    </row>
    <row r="527" spans="1:17" ht="14.4" customHeight="1" x14ac:dyDescent="0.3">
      <c r="A527" s="649" t="s">
        <v>575</v>
      </c>
      <c r="B527" s="650" t="s">
        <v>5085</v>
      </c>
      <c r="C527" s="650" t="s">
        <v>4890</v>
      </c>
      <c r="D527" s="650" t="s">
        <v>5088</v>
      </c>
      <c r="E527" s="650" t="s">
        <v>5089</v>
      </c>
      <c r="F527" s="653">
        <v>17</v>
      </c>
      <c r="G527" s="653">
        <v>29255.3</v>
      </c>
      <c r="H527" s="653">
        <v>1</v>
      </c>
      <c r="I527" s="653">
        <v>1720.8999999999999</v>
      </c>
      <c r="J527" s="653">
        <v>13</v>
      </c>
      <c r="K527" s="653">
        <v>23185.239999999998</v>
      </c>
      <c r="L527" s="653">
        <v>0.79251417691837034</v>
      </c>
      <c r="M527" s="653">
        <v>1783.4799999999998</v>
      </c>
      <c r="N527" s="653">
        <v>37</v>
      </c>
      <c r="O527" s="653">
        <v>65988.759999999995</v>
      </c>
      <c r="P527" s="666">
        <v>2.2556172727676693</v>
      </c>
      <c r="Q527" s="654">
        <v>1783.4799999999998</v>
      </c>
    </row>
    <row r="528" spans="1:17" ht="14.4" customHeight="1" x14ac:dyDescent="0.3">
      <c r="A528" s="649" t="s">
        <v>575</v>
      </c>
      <c r="B528" s="650" t="s">
        <v>5085</v>
      </c>
      <c r="C528" s="650" t="s">
        <v>4890</v>
      </c>
      <c r="D528" s="650" t="s">
        <v>5636</v>
      </c>
      <c r="E528" s="650" t="s">
        <v>5089</v>
      </c>
      <c r="F528" s="653">
        <v>1</v>
      </c>
      <c r="G528" s="653">
        <v>1720.9</v>
      </c>
      <c r="H528" s="653">
        <v>1</v>
      </c>
      <c r="I528" s="653">
        <v>1720.9</v>
      </c>
      <c r="J528" s="653">
        <v>15</v>
      </c>
      <c r="K528" s="653">
        <v>26752.199999999997</v>
      </c>
      <c r="L528" s="653">
        <v>15.5454703933988</v>
      </c>
      <c r="M528" s="653">
        <v>1783.4799999999998</v>
      </c>
      <c r="N528" s="653"/>
      <c r="O528" s="653"/>
      <c r="P528" s="666"/>
      <c r="Q528" s="654"/>
    </row>
    <row r="529" spans="1:17" ht="14.4" customHeight="1" x14ac:dyDescent="0.3">
      <c r="A529" s="649" t="s">
        <v>575</v>
      </c>
      <c r="B529" s="650" t="s">
        <v>5085</v>
      </c>
      <c r="C529" s="650" t="s">
        <v>4890</v>
      </c>
      <c r="D529" s="650" t="s">
        <v>5090</v>
      </c>
      <c r="E529" s="650" t="s">
        <v>5091</v>
      </c>
      <c r="F529" s="653">
        <v>4</v>
      </c>
      <c r="G529" s="653">
        <v>924</v>
      </c>
      <c r="H529" s="653">
        <v>1</v>
      </c>
      <c r="I529" s="653">
        <v>231</v>
      </c>
      <c r="J529" s="653">
        <v>11</v>
      </c>
      <c r="K529" s="653">
        <v>2633.4</v>
      </c>
      <c r="L529" s="653">
        <v>2.85</v>
      </c>
      <c r="M529" s="653">
        <v>239.4</v>
      </c>
      <c r="N529" s="653">
        <v>8</v>
      </c>
      <c r="O529" s="653">
        <v>1915.2</v>
      </c>
      <c r="P529" s="666">
        <v>2.0727272727272728</v>
      </c>
      <c r="Q529" s="654">
        <v>239.4</v>
      </c>
    </row>
    <row r="530" spans="1:17" ht="14.4" customHeight="1" x14ac:dyDescent="0.3">
      <c r="A530" s="649" t="s">
        <v>575</v>
      </c>
      <c r="B530" s="650" t="s">
        <v>5085</v>
      </c>
      <c r="C530" s="650" t="s">
        <v>4890</v>
      </c>
      <c r="D530" s="650" t="s">
        <v>5092</v>
      </c>
      <c r="E530" s="650" t="s">
        <v>5087</v>
      </c>
      <c r="F530" s="653"/>
      <c r="G530" s="653"/>
      <c r="H530" s="653"/>
      <c r="I530" s="653"/>
      <c r="J530" s="653">
        <v>1</v>
      </c>
      <c r="K530" s="653">
        <v>326.45</v>
      </c>
      <c r="L530" s="653"/>
      <c r="M530" s="653">
        <v>326.45</v>
      </c>
      <c r="N530" s="653">
        <v>8</v>
      </c>
      <c r="O530" s="653">
        <v>2611.6</v>
      </c>
      <c r="P530" s="666"/>
      <c r="Q530" s="654">
        <v>326.45</v>
      </c>
    </row>
    <row r="531" spans="1:17" ht="14.4" customHeight="1" x14ac:dyDescent="0.3">
      <c r="A531" s="649" t="s">
        <v>575</v>
      </c>
      <c r="B531" s="650" t="s">
        <v>5085</v>
      </c>
      <c r="C531" s="650" t="s">
        <v>4890</v>
      </c>
      <c r="D531" s="650" t="s">
        <v>5637</v>
      </c>
      <c r="E531" s="650" t="s">
        <v>5638</v>
      </c>
      <c r="F531" s="653">
        <v>1</v>
      </c>
      <c r="G531" s="653">
        <v>11338</v>
      </c>
      <c r="H531" s="653">
        <v>1</v>
      </c>
      <c r="I531" s="653">
        <v>11338</v>
      </c>
      <c r="J531" s="653"/>
      <c r="K531" s="653"/>
      <c r="L531" s="653"/>
      <c r="M531" s="653"/>
      <c r="N531" s="653"/>
      <c r="O531" s="653"/>
      <c r="P531" s="666"/>
      <c r="Q531" s="654"/>
    </row>
    <row r="532" spans="1:17" ht="14.4" customHeight="1" x14ac:dyDescent="0.3">
      <c r="A532" s="649" t="s">
        <v>575</v>
      </c>
      <c r="B532" s="650" t="s">
        <v>5085</v>
      </c>
      <c r="C532" s="650" t="s">
        <v>4890</v>
      </c>
      <c r="D532" s="650" t="s">
        <v>5639</v>
      </c>
      <c r="E532" s="650" t="s">
        <v>5640</v>
      </c>
      <c r="F532" s="653"/>
      <c r="G532" s="653"/>
      <c r="H532" s="653"/>
      <c r="I532" s="653"/>
      <c r="J532" s="653"/>
      <c r="K532" s="653"/>
      <c r="L532" s="653"/>
      <c r="M532" s="653"/>
      <c r="N532" s="653">
        <v>1</v>
      </c>
      <c r="O532" s="653">
        <v>2707</v>
      </c>
      <c r="P532" s="666"/>
      <c r="Q532" s="654">
        <v>2707</v>
      </c>
    </row>
    <row r="533" spans="1:17" ht="14.4" customHeight="1" x14ac:dyDescent="0.3">
      <c r="A533" s="649" t="s">
        <v>575</v>
      </c>
      <c r="B533" s="650" t="s">
        <v>5085</v>
      </c>
      <c r="C533" s="650" t="s">
        <v>4890</v>
      </c>
      <c r="D533" s="650" t="s">
        <v>5641</v>
      </c>
      <c r="E533" s="650" t="s">
        <v>5642</v>
      </c>
      <c r="F533" s="653">
        <v>1</v>
      </c>
      <c r="G533" s="653">
        <v>4608</v>
      </c>
      <c r="H533" s="653">
        <v>1</v>
      </c>
      <c r="I533" s="653">
        <v>4608</v>
      </c>
      <c r="J533" s="653"/>
      <c r="K533" s="653"/>
      <c r="L533" s="653"/>
      <c r="M533" s="653"/>
      <c r="N533" s="653">
        <v>1</v>
      </c>
      <c r="O533" s="653">
        <v>4608</v>
      </c>
      <c r="P533" s="666">
        <v>1</v>
      </c>
      <c r="Q533" s="654">
        <v>4608</v>
      </c>
    </row>
    <row r="534" spans="1:17" ht="14.4" customHeight="1" x14ac:dyDescent="0.3">
      <c r="A534" s="649" t="s">
        <v>575</v>
      </c>
      <c r="B534" s="650" t="s">
        <v>5085</v>
      </c>
      <c r="C534" s="650" t="s">
        <v>4890</v>
      </c>
      <c r="D534" s="650" t="s">
        <v>5643</v>
      </c>
      <c r="E534" s="650" t="s">
        <v>5644</v>
      </c>
      <c r="F534" s="653"/>
      <c r="G534" s="653"/>
      <c r="H534" s="653"/>
      <c r="I534" s="653"/>
      <c r="J534" s="653"/>
      <c r="K534" s="653"/>
      <c r="L534" s="653"/>
      <c r="M534" s="653"/>
      <c r="N534" s="653">
        <v>1</v>
      </c>
      <c r="O534" s="653">
        <v>2707</v>
      </c>
      <c r="P534" s="666"/>
      <c r="Q534" s="654">
        <v>2707</v>
      </c>
    </row>
    <row r="535" spans="1:17" ht="14.4" customHeight="1" x14ac:dyDescent="0.3">
      <c r="A535" s="649" t="s">
        <v>575</v>
      </c>
      <c r="B535" s="650" t="s">
        <v>5085</v>
      </c>
      <c r="C535" s="650" t="s">
        <v>4890</v>
      </c>
      <c r="D535" s="650" t="s">
        <v>5645</v>
      </c>
      <c r="E535" s="650" t="s">
        <v>5435</v>
      </c>
      <c r="F535" s="653">
        <v>1</v>
      </c>
      <c r="G535" s="653">
        <v>1386.65</v>
      </c>
      <c r="H535" s="653">
        <v>1</v>
      </c>
      <c r="I535" s="653">
        <v>1386.65</v>
      </c>
      <c r="J535" s="653"/>
      <c r="K535" s="653"/>
      <c r="L535" s="653"/>
      <c r="M535" s="653"/>
      <c r="N535" s="653">
        <v>1</v>
      </c>
      <c r="O535" s="653">
        <v>1386.65</v>
      </c>
      <c r="P535" s="666">
        <v>1</v>
      </c>
      <c r="Q535" s="654">
        <v>1386.65</v>
      </c>
    </row>
    <row r="536" spans="1:17" ht="14.4" customHeight="1" x14ac:dyDescent="0.3">
      <c r="A536" s="649" t="s">
        <v>575</v>
      </c>
      <c r="B536" s="650" t="s">
        <v>5085</v>
      </c>
      <c r="C536" s="650" t="s">
        <v>4890</v>
      </c>
      <c r="D536" s="650" t="s">
        <v>5646</v>
      </c>
      <c r="E536" s="650" t="s">
        <v>5647</v>
      </c>
      <c r="F536" s="653">
        <v>2</v>
      </c>
      <c r="G536" s="653">
        <v>18279.38</v>
      </c>
      <c r="H536" s="653">
        <v>1</v>
      </c>
      <c r="I536" s="653">
        <v>9139.69</v>
      </c>
      <c r="J536" s="653"/>
      <c r="K536" s="653"/>
      <c r="L536" s="653"/>
      <c r="M536" s="653"/>
      <c r="N536" s="653">
        <v>2</v>
      </c>
      <c r="O536" s="653">
        <v>18279.38</v>
      </c>
      <c r="P536" s="666">
        <v>1</v>
      </c>
      <c r="Q536" s="654">
        <v>9139.69</v>
      </c>
    </row>
    <row r="537" spans="1:17" ht="14.4" customHeight="1" x14ac:dyDescent="0.3">
      <c r="A537" s="649" t="s">
        <v>575</v>
      </c>
      <c r="B537" s="650" t="s">
        <v>5085</v>
      </c>
      <c r="C537" s="650" t="s">
        <v>4890</v>
      </c>
      <c r="D537" s="650" t="s">
        <v>5648</v>
      </c>
      <c r="E537" s="650" t="s">
        <v>5283</v>
      </c>
      <c r="F537" s="653">
        <v>0.8</v>
      </c>
      <c r="G537" s="653">
        <v>670.25</v>
      </c>
      <c r="H537" s="653">
        <v>1</v>
      </c>
      <c r="I537" s="653">
        <v>837.8125</v>
      </c>
      <c r="J537" s="653">
        <v>2.2000000000000002</v>
      </c>
      <c r="K537" s="653">
        <v>1851.31</v>
      </c>
      <c r="L537" s="653">
        <v>2.7621186124580381</v>
      </c>
      <c r="M537" s="653">
        <v>841.50454545454534</v>
      </c>
      <c r="N537" s="653"/>
      <c r="O537" s="653"/>
      <c r="P537" s="666"/>
      <c r="Q537" s="654"/>
    </row>
    <row r="538" spans="1:17" ht="14.4" customHeight="1" x14ac:dyDescent="0.3">
      <c r="A538" s="649" t="s">
        <v>575</v>
      </c>
      <c r="B538" s="650" t="s">
        <v>5085</v>
      </c>
      <c r="C538" s="650" t="s">
        <v>4890</v>
      </c>
      <c r="D538" s="650" t="s">
        <v>5649</v>
      </c>
      <c r="E538" s="650" t="s">
        <v>5650</v>
      </c>
      <c r="F538" s="653">
        <v>8</v>
      </c>
      <c r="G538" s="653">
        <v>17037.84</v>
      </c>
      <c r="H538" s="653">
        <v>1</v>
      </c>
      <c r="I538" s="653">
        <v>2129.73</v>
      </c>
      <c r="J538" s="653">
        <v>14</v>
      </c>
      <c r="K538" s="653">
        <v>29816.22</v>
      </c>
      <c r="L538" s="653">
        <v>1.75</v>
      </c>
      <c r="M538" s="653">
        <v>2129.73</v>
      </c>
      <c r="N538" s="653">
        <v>8</v>
      </c>
      <c r="O538" s="653">
        <v>17037.84</v>
      </c>
      <c r="P538" s="666">
        <v>1</v>
      </c>
      <c r="Q538" s="654">
        <v>2129.73</v>
      </c>
    </row>
    <row r="539" spans="1:17" ht="14.4" customHeight="1" x14ac:dyDescent="0.3">
      <c r="A539" s="649" t="s">
        <v>575</v>
      </c>
      <c r="B539" s="650" t="s">
        <v>5085</v>
      </c>
      <c r="C539" s="650" t="s">
        <v>4890</v>
      </c>
      <c r="D539" s="650" t="s">
        <v>5651</v>
      </c>
      <c r="E539" s="650" t="s">
        <v>5650</v>
      </c>
      <c r="F539" s="653"/>
      <c r="G539" s="653"/>
      <c r="H539" s="653"/>
      <c r="I539" s="653"/>
      <c r="J539" s="653">
        <v>1</v>
      </c>
      <c r="K539" s="653">
        <v>2342.1799999999998</v>
      </c>
      <c r="L539" s="653"/>
      <c r="M539" s="653">
        <v>2342.1799999999998</v>
      </c>
      <c r="N539" s="653">
        <v>1</v>
      </c>
      <c r="O539" s="653">
        <v>2342.1799999999998</v>
      </c>
      <c r="P539" s="666"/>
      <c r="Q539" s="654">
        <v>2342.1799999999998</v>
      </c>
    </row>
    <row r="540" spans="1:17" ht="14.4" customHeight="1" x14ac:dyDescent="0.3">
      <c r="A540" s="649" t="s">
        <v>575</v>
      </c>
      <c r="B540" s="650" t="s">
        <v>5085</v>
      </c>
      <c r="C540" s="650" t="s">
        <v>4890</v>
      </c>
      <c r="D540" s="650" t="s">
        <v>5652</v>
      </c>
      <c r="E540" s="650" t="s">
        <v>5653</v>
      </c>
      <c r="F540" s="653"/>
      <c r="G540" s="653"/>
      <c r="H540" s="653"/>
      <c r="I540" s="653"/>
      <c r="J540" s="653">
        <v>1</v>
      </c>
      <c r="K540" s="653">
        <v>3143.2</v>
      </c>
      <c r="L540" s="653"/>
      <c r="M540" s="653">
        <v>3143.2</v>
      </c>
      <c r="N540" s="653"/>
      <c r="O540" s="653"/>
      <c r="P540" s="666"/>
      <c r="Q540" s="654"/>
    </row>
    <row r="541" spans="1:17" ht="14.4" customHeight="1" x14ac:dyDescent="0.3">
      <c r="A541" s="649" t="s">
        <v>575</v>
      </c>
      <c r="B541" s="650" t="s">
        <v>5085</v>
      </c>
      <c r="C541" s="650" t="s">
        <v>4890</v>
      </c>
      <c r="D541" s="650" t="s">
        <v>5654</v>
      </c>
      <c r="E541" s="650" t="s">
        <v>5655</v>
      </c>
      <c r="F541" s="653">
        <v>1</v>
      </c>
      <c r="G541" s="653">
        <v>6716.5</v>
      </c>
      <c r="H541" s="653">
        <v>1</v>
      </c>
      <c r="I541" s="653">
        <v>6716.5</v>
      </c>
      <c r="J541" s="653">
        <v>1</v>
      </c>
      <c r="K541" s="653">
        <v>6716.5</v>
      </c>
      <c r="L541" s="653">
        <v>1</v>
      </c>
      <c r="M541" s="653">
        <v>6716.5</v>
      </c>
      <c r="N541" s="653">
        <v>2</v>
      </c>
      <c r="O541" s="653">
        <v>13433</v>
      </c>
      <c r="P541" s="666">
        <v>2</v>
      </c>
      <c r="Q541" s="654">
        <v>6716.5</v>
      </c>
    </row>
    <row r="542" spans="1:17" ht="14.4" customHeight="1" x14ac:dyDescent="0.3">
      <c r="A542" s="649" t="s">
        <v>575</v>
      </c>
      <c r="B542" s="650" t="s">
        <v>5085</v>
      </c>
      <c r="C542" s="650" t="s">
        <v>4890</v>
      </c>
      <c r="D542" s="650" t="s">
        <v>5656</v>
      </c>
      <c r="E542" s="650" t="s">
        <v>5655</v>
      </c>
      <c r="F542" s="653"/>
      <c r="G542" s="653"/>
      <c r="H542" s="653"/>
      <c r="I542" s="653"/>
      <c r="J542" s="653">
        <v>1</v>
      </c>
      <c r="K542" s="653">
        <v>7378.3</v>
      </c>
      <c r="L542" s="653"/>
      <c r="M542" s="653">
        <v>7378.3</v>
      </c>
      <c r="N542" s="653"/>
      <c r="O542" s="653"/>
      <c r="P542" s="666"/>
      <c r="Q542" s="654"/>
    </row>
    <row r="543" spans="1:17" ht="14.4" customHeight="1" x14ac:dyDescent="0.3">
      <c r="A543" s="649" t="s">
        <v>575</v>
      </c>
      <c r="B543" s="650" t="s">
        <v>5085</v>
      </c>
      <c r="C543" s="650" t="s">
        <v>4890</v>
      </c>
      <c r="D543" s="650" t="s">
        <v>5657</v>
      </c>
      <c r="E543" s="650" t="s">
        <v>5658</v>
      </c>
      <c r="F543" s="653">
        <v>1</v>
      </c>
      <c r="G543" s="653">
        <v>4963</v>
      </c>
      <c r="H543" s="653">
        <v>1</v>
      </c>
      <c r="I543" s="653">
        <v>4963</v>
      </c>
      <c r="J543" s="653">
        <v>1</v>
      </c>
      <c r="K543" s="653">
        <v>4963</v>
      </c>
      <c r="L543" s="653">
        <v>1</v>
      </c>
      <c r="M543" s="653">
        <v>4963</v>
      </c>
      <c r="N543" s="653">
        <v>3</v>
      </c>
      <c r="O543" s="653">
        <v>14889</v>
      </c>
      <c r="P543" s="666">
        <v>3</v>
      </c>
      <c r="Q543" s="654">
        <v>4963</v>
      </c>
    </row>
    <row r="544" spans="1:17" ht="14.4" customHeight="1" x14ac:dyDescent="0.3">
      <c r="A544" s="649" t="s">
        <v>575</v>
      </c>
      <c r="B544" s="650" t="s">
        <v>5085</v>
      </c>
      <c r="C544" s="650" t="s">
        <v>4890</v>
      </c>
      <c r="D544" s="650" t="s">
        <v>5659</v>
      </c>
      <c r="E544" s="650" t="s">
        <v>5660</v>
      </c>
      <c r="F544" s="653">
        <v>2</v>
      </c>
      <c r="G544" s="653">
        <v>9595</v>
      </c>
      <c r="H544" s="653">
        <v>1</v>
      </c>
      <c r="I544" s="653">
        <v>4797.5</v>
      </c>
      <c r="J544" s="653"/>
      <c r="K544" s="653"/>
      <c r="L544" s="653"/>
      <c r="M544" s="653"/>
      <c r="N544" s="653"/>
      <c r="O544" s="653"/>
      <c r="P544" s="666"/>
      <c r="Q544" s="654"/>
    </row>
    <row r="545" spans="1:17" ht="14.4" customHeight="1" x14ac:dyDescent="0.3">
      <c r="A545" s="649" t="s">
        <v>575</v>
      </c>
      <c r="B545" s="650" t="s">
        <v>5085</v>
      </c>
      <c r="C545" s="650" t="s">
        <v>4890</v>
      </c>
      <c r="D545" s="650" t="s">
        <v>5661</v>
      </c>
      <c r="E545" s="650" t="s">
        <v>5662</v>
      </c>
      <c r="F545" s="653">
        <v>4</v>
      </c>
      <c r="G545" s="653">
        <v>14558</v>
      </c>
      <c r="H545" s="653">
        <v>1</v>
      </c>
      <c r="I545" s="653">
        <v>3639.5</v>
      </c>
      <c r="J545" s="653">
        <v>2</v>
      </c>
      <c r="K545" s="653">
        <v>7279</v>
      </c>
      <c r="L545" s="653">
        <v>0.5</v>
      </c>
      <c r="M545" s="653">
        <v>3639.5</v>
      </c>
      <c r="N545" s="653">
        <v>1</v>
      </c>
      <c r="O545" s="653">
        <v>3639.5</v>
      </c>
      <c r="P545" s="666">
        <v>0.25</v>
      </c>
      <c r="Q545" s="654">
        <v>3639.5</v>
      </c>
    </row>
    <row r="546" spans="1:17" ht="14.4" customHeight="1" x14ac:dyDescent="0.3">
      <c r="A546" s="649" t="s">
        <v>575</v>
      </c>
      <c r="B546" s="650" t="s">
        <v>5085</v>
      </c>
      <c r="C546" s="650" t="s">
        <v>4890</v>
      </c>
      <c r="D546" s="650" t="s">
        <v>5663</v>
      </c>
      <c r="E546" s="650" t="s">
        <v>5664</v>
      </c>
      <c r="F546" s="653">
        <v>2</v>
      </c>
      <c r="G546" s="653">
        <v>12374.4</v>
      </c>
      <c r="H546" s="653">
        <v>1</v>
      </c>
      <c r="I546" s="653">
        <v>6187.2</v>
      </c>
      <c r="J546" s="653">
        <v>1</v>
      </c>
      <c r="K546" s="653">
        <v>6187.2</v>
      </c>
      <c r="L546" s="653">
        <v>0.5</v>
      </c>
      <c r="M546" s="653">
        <v>6187.2</v>
      </c>
      <c r="N546" s="653">
        <v>1</v>
      </c>
      <c r="O546" s="653">
        <v>6187.2</v>
      </c>
      <c r="P546" s="666">
        <v>0.5</v>
      </c>
      <c r="Q546" s="654">
        <v>6187.2</v>
      </c>
    </row>
    <row r="547" spans="1:17" ht="14.4" customHeight="1" x14ac:dyDescent="0.3">
      <c r="A547" s="649" t="s">
        <v>575</v>
      </c>
      <c r="B547" s="650" t="s">
        <v>5085</v>
      </c>
      <c r="C547" s="650" t="s">
        <v>4890</v>
      </c>
      <c r="D547" s="650" t="s">
        <v>5665</v>
      </c>
      <c r="E547" s="650" t="s">
        <v>5664</v>
      </c>
      <c r="F547" s="653">
        <v>3</v>
      </c>
      <c r="G547" s="653">
        <v>19355.400000000001</v>
      </c>
      <c r="H547" s="653">
        <v>1</v>
      </c>
      <c r="I547" s="653">
        <v>6451.8</v>
      </c>
      <c r="J547" s="653">
        <v>3</v>
      </c>
      <c r="K547" s="653">
        <v>19355.400000000001</v>
      </c>
      <c r="L547" s="653">
        <v>1</v>
      </c>
      <c r="M547" s="653">
        <v>6451.8</v>
      </c>
      <c r="N547" s="653"/>
      <c r="O547" s="653"/>
      <c r="P547" s="666"/>
      <c r="Q547" s="654"/>
    </row>
    <row r="548" spans="1:17" ht="14.4" customHeight="1" x14ac:dyDescent="0.3">
      <c r="A548" s="649" t="s">
        <v>575</v>
      </c>
      <c r="B548" s="650" t="s">
        <v>5085</v>
      </c>
      <c r="C548" s="650" t="s">
        <v>4890</v>
      </c>
      <c r="D548" s="650" t="s">
        <v>5666</v>
      </c>
      <c r="E548" s="650" t="s">
        <v>5667</v>
      </c>
      <c r="F548" s="653">
        <v>15</v>
      </c>
      <c r="G548" s="653">
        <v>8853</v>
      </c>
      <c r="H548" s="653">
        <v>1</v>
      </c>
      <c r="I548" s="653">
        <v>590.20000000000005</v>
      </c>
      <c r="J548" s="653">
        <v>10</v>
      </c>
      <c r="K548" s="653">
        <v>5902</v>
      </c>
      <c r="L548" s="653">
        <v>0.66666666666666663</v>
      </c>
      <c r="M548" s="653">
        <v>590.20000000000005</v>
      </c>
      <c r="N548" s="653">
        <v>3</v>
      </c>
      <c r="O548" s="653">
        <v>1770.6</v>
      </c>
      <c r="P548" s="666">
        <v>0.19999999999999998</v>
      </c>
      <c r="Q548" s="654">
        <v>590.19999999999993</v>
      </c>
    </row>
    <row r="549" spans="1:17" ht="14.4" customHeight="1" x14ac:dyDescent="0.3">
      <c r="A549" s="649" t="s">
        <v>575</v>
      </c>
      <c r="B549" s="650" t="s">
        <v>5085</v>
      </c>
      <c r="C549" s="650" t="s">
        <v>4890</v>
      </c>
      <c r="D549" s="650" t="s">
        <v>5668</v>
      </c>
      <c r="E549" s="650" t="s">
        <v>5667</v>
      </c>
      <c r="F549" s="653">
        <v>2</v>
      </c>
      <c r="G549" s="653">
        <v>1666.6</v>
      </c>
      <c r="H549" s="653">
        <v>1</v>
      </c>
      <c r="I549" s="653">
        <v>833.3</v>
      </c>
      <c r="J549" s="653"/>
      <c r="K549" s="653"/>
      <c r="L549" s="653"/>
      <c r="M549" s="653"/>
      <c r="N549" s="653"/>
      <c r="O549" s="653"/>
      <c r="P549" s="666"/>
      <c r="Q549" s="654"/>
    </row>
    <row r="550" spans="1:17" ht="14.4" customHeight="1" x14ac:dyDescent="0.3">
      <c r="A550" s="649" t="s">
        <v>575</v>
      </c>
      <c r="B550" s="650" t="s">
        <v>5085</v>
      </c>
      <c r="C550" s="650" t="s">
        <v>4890</v>
      </c>
      <c r="D550" s="650" t="s">
        <v>5669</v>
      </c>
      <c r="E550" s="650" t="s">
        <v>5667</v>
      </c>
      <c r="F550" s="653"/>
      <c r="G550" s="653"/>
      <c r="H550" s="653"/>
      <c r="I550" s="653"/>
      <c r="J550" s="653">
        <v>1</v>
      </c>
      <c r="K550" s="653">
        <v>659.7</v>
      </c>
      <c r="L550" s="653"/>
      <c r="M550" s="653">
        <v>659.7</v>
      </c>
      <c r="N550" s="653"/>
      <c r="O550" s="653"/>
      <c r="P550" s="666"/>
      <c r="Q550" s="654"/>
    </row>
    <row r="551" spans="1:17" ht="14.4" customHeight="1" x14ac:dyDescent="0.3">
      <c r="A551" s="649" t="s">
        <v>575</v>
      </c>
      <c r="B551" s="650" t="s">
        <v>5085</v>
      </c>
      <c r="C551" s="650" t="s">
        <v>4890</v>
      </c>
      <c r="D551" s="650" t="s">
        <v>5670</v>
      </c>
      <c r="E551" s="650" t="s">
        <v>5671</v>
      </c>
      <c r="F551" s="653">
        <v>62</v>
      </c>
      <c r="G551" s="653">
        <v>36592.399999999994</v>
      </c>
      <c r="H551" s="653">
        <v>1</v>
      </c>
      <c r="I551" s="653">
        <v>590.19999999999993</v>
      </c>
      <c r="J551" s="653">
        <v>37</v>
      </c>
      <c r="K551" s="653">
        <v>21837.399999999998</v>
      </c>
      <c r="L551" s="653">
        <v>0.59677419354838712</v>
      </c>
      <c r="M551" s="653">
        <v>590.19999999999993</v>
      </c>
      <c r="N551" s="653">
        <v>22</v>
      </c>
      <c r="O551" s="653">
        <v>12984.4</v>
      </c>
      <c r="P551" s="666">
        <v>0.35483870967741943</v>
      </c>
      <c r="Q551" s="654">
        <v>590.19999999999993</v>
      </c>
    </row>
    <row r="552" spans="1:17" ht="14.4" customHeight="1" x14ac:dyDescent="0.3">
      <c r="A552" s="649" t="s">
        <v>575</v>
      </c>
      <c r="B552" s="650" t="s">
        <v>5085</v>
      </c>
      <c r="C552" s="650" t="s">
        <v>4890</v>
      </c>
      <c r="D552" s="650" t="s">
        <v>5672</v>
      </c>
      <c r="E552" s="650" t="s">
        <v>5671</v>
      </c>
      <c r="F552" s="653">
        <v>9</v>
      </c>
      <c r="G552" s="653">
        <v>5625</v>
      </c>
      <c r="H552" s="653">
        <v>1</v>
      </c>
      <c r="I552" s="653">
        <v>625</v>
      </c>
      <c r="J552" s="653">
        <v>8</v>
      </c>
      <c r="K552" s="653">
        <v>5000</v>
      </c>
      <c r="L552" s="653">
        <v>0.88888888888888884</v>
      </c>
      <c r="M552" s="653">
        <v>625</v>
      </c>
      <c r="N552" s="653">
        <v>6</v>
      </c>
      <c r="O552" s="653">
        <v>3750</v>
      </c>
      <c r="P552" s="666">
        <v>0.66666666666666663</v>
      </c>
      <c r="Q552" s="654">
        <v>625</v>
      </c>
    </row>
    <row r="553" spans="1:17" ht="14.4" customHeight="1" x14ac:dyDescent="0.3">
      <c r="A553" s="649" t="s">
        <v>575</v>
      </c>
      <c r="B553" s="650" t="s">
        <v>5085</v>
      </c>
      <c r="C553" s="650" t="s">
        <v>4890</v>
      </c>
      <c r="D553" s="650" t="s">
        <v>5673</v>
      </c>
      <c r="E553" s="650" t="s">
        <v>5674</v>
      </c>
      <c r="F553" s="653">
        <v>2</v>
      </c>
      <c r="G553" s="653">
        <v>36790</v>
      </c>
      <c r="H553" s="653">
        <v>1</v>
      </c>
      <c r="I553" s="653">
        <v>18395</v>
      </c>
      <c r="J553" s="653">
        <v>1</v>
      </c>
      <c r="K553" s="653">
        <v>18395</v>
      </c>
      <c r="L553" s="653">
        <v>0.5</v>
      </c>
      <c r="M553" s="653">
        <v>18395</v>
      </c>
      <c r="N553" s="653">
        <v>3</v>
      </c>
      <c r="O553" s="653">
        <v>55185</v>
      </c>
      <c r="P553" s="666">
        <v>1.5</v>
      </c>
      <c r="Q553" s="654">
        <v>18395</v>
      </c>
    </row>
    <row r="554" spans="1:17" ht="14.4" customHeight="1" x14ac:dyDescent="0.3">
      <c r="A554" s="649" t="s">
        <v>575</v>
      </c>
      <c r="B554" s="650" t="s">
        <v>5085</v>
      </c>
      <c r="C554" s="650" t="s">
        <v>4890</v>
      </c>
      <c r="D554" s="650" t="s">
        <v>5675</v>
      </c>
      <c r="E554" s="650" t="s">
        <v>5676</v>
      </c>
      <c r="F554" s="653">
        <v>8</v>
      </c>
      <c r="G554" s="653">
        <v>31680</v>
      </c>
      <c r="H554" s="653">
        <v>1</v>
      </c>
      <c r="I554" s="653">
        <v>3960</v>
      </c>
      <c r="J554" s="653">
        <v>7</v>
      </c>
      <c r="K554" s="653">
        <v>27720</v>
      </c>
      <c r="L554" s="653">
        <v>0.875</v>
      </c>
      <c r="M554" s="653">
        <v>3960</v>
      </c>
      <c r="N554" s="653">
        <v>11</v>
      </c>
      <c r="O554" s="653">
        <v>43560</v>
      </c>
      <c r="P554" s="666">
        <v>1.375</v>
      </c>
      <c r="Q554" s="654">
        <v>3960</v>
      </c>
    </row>
    <row r="555" spans="1:17" ht="14.4" customHeight="1" x14ac:dyDescent="0.3">
      <c r="A555" s="649" t="s">
        <v>575</v>
      </c>
      <c r="B555" s="650" t="s">
        <v>5085</v>
      </c>
      <c r="C555" s="650" t="s">
        <v>4890</v>
      </c>
      <c r="D555" s="650" t="s">
        <v>5677</v>
      </c>
      <c r="E555" s="650" t="s">
        <v>5676</v>
      </c>
      <c r="F555" s="653">
        <v>5</v>
      </c>
      <c r="G555" s="653">
        <v>27000</v>
      </c>
      <c r="H555" s="653">
        <v>1</v>
      </c>
      <c r="I555" s="653">
        <v>5400</v>
      </c>
      <c r="J555" s="653">
        <v>2</v>
      </c>
      <c r="K555" s="653">
        <v>10800</v>
      </c>
      <c r="L555" s="653">
        <v>0.4</v>
      </c>
      <c r="M555" s="653">
        <v>5400</v>
      </c>
      <c r="N555" s="653">
        <v>3</v>
      </c>
      <c r="O555" s="653">
        <v>16200</v>
      </c>
      <c r="P555" s="666">
        <v>0.6</v>
      </c>
      <c r="Q555" s="654">
        <v>5400</v>
      </c>
    </row>
    <row r="556" spans="1:17" ht="14.4" customHeight="1" x14ac:dyDescent="0.3">
      <c r="A556" s="649" t="s">
        <v>575</v>
      </c>
      <c r="B556" s="650" t="s">
        <v>5085</v>
      </c>
      <c r="C556" s="650" t="s">
        <v>4890</v>
      </c>
      <c r="D556" s="650" t="s">
        <v>5678</v>
      </c>
      <c r="E556" s="650" t="s">
        <v>5679</v>
      </c>
      <c r="F556" s="653">
        <v>113</v>
      </c>
      <c r="G556" s="653">
        <v>62183.899999999994</v>
      </c>
      <c r="H556" s="653">
        <v>1</v>
      </c>
      <c r="I556" s="653">
        <v>550.29999999999995</v>
      </c>
      <c r="J556" s="653">
        <v>76</v>
      </c>
      <c r="K556" s="653">
        <v>41822.800000000003</v>
      </c>
      <c r="L556" s="653">
        <v>0.67256637168141609</v>
      </c>
      <c r="M556" s="653">
        <v>550.30000000000007</v>
      </c>
      <c r="N556" s="653">
        <v>101</v>
      </c>
      <c r="O556" s="653">
        <v>55580.3</v>
      </c>
      <c r="P556" s="666">
        <v>0.89380530973451344</v>
      </c>
      <c r="Q556" s="654">
        <v>550.30000000000007</v>
      </c>
    </row>
    <row r="557" spans="1:17" ht="14.4" customHeight="1" x14ac:dyDescent="0.3">
      <c r="A557" s="649" t="s">
        <v>575</v>
      </c>
      <c r="B557" s="650" t="s">
        <v>5085</v>
      </c>
      <c r="C557" s="650" t="s">
        <v>4890</v>
      </c>
      <c r="D557" s="650" t="s">
        <v>5680</v>
      </c>
      <c r="E557" s="650" t="s">
        <v>5681</v>
      </c>
      <c r="F557" s="653">
        <v>6</v>
      </c>
      <c r="G557" s="653">
        <v>3603</v>
      </c>
      <c r="H557" s="653">
        <v>1</v>
      </c>
      <c r="I557" s="653">
        <v>600.5</v>
      </c>
      <c r="J557" s="653">
        <v>7</v>
      </c>
      <c r="K557" s="653">
        <v>4228</v>
      </c>
      <c r="L557" s="653">
        <v>1.173466555648071</v>
      </c>
      <c r="M557" s="653">
        <v>604</v>
      </c>
      <c r="N557" s="653">
        <v>16</v>
      </c>
      <c r="O557" s="653">
        <v>9664</v>
      </c>
      <c r="P557" s="666">
        <v>2.6822092700527338</v>
      </c>
      <c r="Q557" s="654">
        <v>604</v>
      </c>
    </row>
    <row r="558" spans="1:17" ht="14.4" customHeight="1" x14ac:dyDescent="0.3">
      <c r="A558" s="649" t="s">
        <v>575</v>
      </c>
      <c r="B558" s="650" t="s">
        <v>5085</v>
      </c>
      <c r="C558" s="650" t="s">
        <v>4890</v>
      </c>
      <c r="D558" s="650" t="s">
        <v>5682</v>
      </c>
      <c r="E558" s="650" t="s">
        <v>5683</v>
      </c>
      <c r="F558" s="653">
        <v>14</v>
      </c>
      <c r="G558" s="653">
        <v>102552</v>
      </c>
      <c r="H558" s="653">
        <v>1</v>
      </c>
      <c r="I558" s="653">
        <v>7325.1428571428569</v>
      </c>
      <c r="J558" s="653">
        <v>6</v>
      </c>
      <c r="K558" s="653">
        <v>45078</v>
      </c>
      <c r="L558" s="653">
        <v>0.43956236835946644</v>
      </c>
      <c r="M558" s="653">
        <v>7513</v>
      </c>
      <c r="N558" s="653"/>
      <c r="O558" s="653"/>
      <c r="P558" s="666"/>
      <c r="Q558" s="654"/>
    </row>
    <row r="559" spans="1:17" ht="14.4" customHeight="1" x14ac:dyDescent="0.3">
      <c r="A559" s="649" t="s">
        <v>575</v>
      </c>
      <c r="B559" s="650" t="s">
        <v>5085</v>
      </c>
      <c r="C559" s="650" t="s">
        <v>4890</v>
      </c>
      <c r="D559" s="650" t="s">
        <v>5684</v>
      </c>
      <c r="E559" s="650" t="s">
        <v>5685</v>
      </c>
      <c r="F559" s="653">
        <v>1</v>
      </c>
      <c r="G559" s="653">
        <v>435.58</v>
      </c>
      <c r="H559" s="653">
        <v>1</v>
      </c>
      <c r="I559" s="653">
        <v>435.58</v>
      </c>
      <c r="J559" s="653"/>
      <c r="K559" s="653"/>
      <c r="L559" s="653"/>
      <c r="M559" s="653"/>
      <c r="N559" s="653"/>
      <c r="O559" s="653"/>
      <c r="P559" s="666"/>
      <c r="Q559" s="654"/>
    </row>
    <row r="560" spans="1:17" ht="14.4" customHeight="1" x14ac:dyDescent="0.3">
      <c r="A560" s="649" t="s">
        <v>575</v>
      </c>
      <c r="B560" s="650" t="s">
        <v>5085</v>
      </c>
      <c r="C560" s="650" t="s">
        <v>4890</v>
      </c>
      <c r="D560" s="650" t="s">
        <v>5686</v>
      </c>
      <c r="E560" s="650" t="s">
        <v>4850</v>
      </c>
      <c r="F560" s="653">
        <v>2</v>
      </c>
      <c r="G560" s="653">
        <v>16690</v>
      </c>
      <c r="H560" s="653">
        <v>1</v>
      </c>
      <c r="I560" s="653">
        <v>8345</v>
      </c>
      <c r="J560" s="653"/>
      <c r="K560" s="653"/>
      <c r="L560" s="653"/>
      <c r="M560" s="653"/>
      <c r="N560" s="653"/>
      <c r="O560" s="653"/>
      <c r="P560" s="666"/>
      <c r="Q560" s="654"/>
    </row>
    <row r="561" spans="1:17" ht="14.4" customHeight="1" x14ac:dyDescent="0.3">
      <c r="A561" s="649" t="s">
        <v>575</v>
      </c>
      <c r="B561" s="650" t="s">
        <v>5085</v>
      </c>
      <c r="C561" s="650" t="s">
        <v>4890</v>
      </c>
      <c r="D561" s="650" t="s">
        <v>5687</v>
      </c>
      <c r="E561" s="650" t="s">
        <v>4850</v>
      </c>
      <c r="F561" s="653">
        <v>1</v>
      </c>
      <c r="G561" s="653">
        <v>17443.04</v>
      </c>
      <c r="H561" s="653">
        <v>1</v>
      </c>
      <c r="I561" s="653">
        <v>17443.04</v>
      </c>
      <c r="J561" s="653"/>
      <c r="K561" s="653"/>
      <c r="L561" s="653"/>
      <c r="M561" s="653"/>
      <c r="N561" s="653"/>
      <c r="O561" s="653"/>
      <c r="P561" s="666"/>
      <c r="Q561" s="654"/>
    </row>
    <row r="562" spans="1:17" ht="14.4" customHeight="1" x14ac:dyDescent="0.3">
      <c r="A562" s="649" t="s">
        <v>575</v>
      </c>
      <c r="B562" s="650" t="s">
        <v>5085</v>
      </c>
      <c r="C562" s="650" t="s">
        <v>4890</v>
      </c>
      <c r="D562" s="650" t="s">
        <v>5688</v>
      </c>
      <c r="E562" s="650" t="s">
        <v>4850</v>
      </c>
      <c r="F562" s="653">
        <v>1</v>
      </c>
      <c r="G562" s="653">
        <v>20650</v>
      </c>
      <c r="H562" s="653">
        <v>1</v>
      </c>
      <c r="I562" s="653">
        <v>20650</v>
      </c>
      <c r="J562" s="653"/>
      <c r="K562" s="653"/>
      <c r="L562" s="653"/>
      <c r="M562" s="653"/>
      <c r="N562" s="653"/>
      <c r="O562" s="653"/>
      <c r="P562" s="666"/>
      <c r="Q562" s="654"/>
    </row>
    <row r="563" spans="1:17" ht="14.4" customHeight="1" x14ac:dyDescent="0.3">
      <c r="A563" s="649" t="s">
        <v>575</v>
      </c>
      <c r="B563" s="650" t="s">
        <v>5085</v>
      </c>
      <c r="C563" s="650" t="s">
        <v>4890</v>
      </c>
      <c r="D563" s="650" t="s">
        <v>5689</v>
      </c>
      <c r="E563" s="650" t="s">
        <v>4850</v>
      </c>
      <c r="F563" s="653">
        <v>1</v>
      </c>
      <c r="G563" s="653">
        <v>26757</v>
      </c>
      <c r="H563" s="653">
        <v>1</v>
      </c>
      <c r="I563" s="653">
        <v>26757</v>
      </c>
      <c r="J563" s="653"/>
      <c r="K563" s="653"/>
      <c r="L563" s="653"/>
      <c r="M563" s="653"/>
      <c r="N563" s="653"/>
      <c r="O563" s="653"/>
      <c r="P563" s="666"/>
      <c r="Q563" s="654"/>
    </row>
    <row r="564" spans="1:17" ht="14.4" customHeight="1" x14ac:dyDescent="0.3">
      <c r="A564" s="649" t="s">
        <v>575</v>
      </c>
      <c r="B564" s="650" t="s">
        <v>5085</v>
      </c>
      <c r="C564" s="650" t="s">
        <v>4890</v>
      </c>
      <c r="D564" s="650" t="s">
        <v>5690</v>
      </c>
      <c r="E564" s="650" t="s">
        <v>5691</v>
      </c>
      <c r="F564" s="653"/>
      <c r="G564" s="653"/>
      <c r="H564" s="653"/>
      <c r="I564" s="653"/>
      <c r="J564" s="653"/>
      <c r="K564" s="653"/>
      <c r="L564" s="653"/>
      <c r="M564" s="653"/>
      <c r="N564" s="653">
        <v>1</v>
      </c>
      <c r="O564" s="653">
        <v>7835</v>
      </c>
      <c r="P564" s="666"/>
      <c r="Q564" s="654">
        <v>7835</v>
      </c>
    </row>
    <row r="565" spans="1:17" ht="14.4" customHeight="1" x14ac:dyDescent="0.3">
      <c r="A565" s="649" t="s">
        <v>575</v>
      </c>
      <c r="B565" s="650" t="s">
        <v>5085</v>
      </c>
      <c r="C565" s="650" t="s">
        <v>4890</v>
      </c>
      <c r="D565" s="650" t="s">
        <v>5692</v>
      </c>
      <c r="E565" s="650" t="s">
        <v>5693</v>
      </c>
      <c r="F565" s="653">
        <v>16</v>
      </c>
      <c r="G565" s="653">
        <v>20064</v>
      </c>
      <c r="H565" s="653">
        <v>1</v>
      </c>
      <c r="I565" s="653">
        <v>1254</v>
      </c>
      <c r="J565" s="653">
        <v>5</v>
      </c>
      <c r="K565" s="653">
        <v>6270</v>
      </c>
      <c r="L565" s="653">
        <v>0.3125</v>
      </c>
      <c r="M565" s="653">
        <v>1254</v>
      </c>
      <c r="N565" s="653">
        <v>6</v>
      </c>
      <c r="O565" s="653">
        <v>7524</v>
      </c>
      <c r="P565" s="666">
        <v>0.375</v>
      </c>
      <c r="Q565" s="654">
        <v>1254</v>
      </c>
    </row>
    <row r="566" spans="1:17" ht="14.4" customHeight="1" x14ac:dyDescent="0.3">
      <c r="A566" s="649" t="s">
        <v>575</v>
      </c>
      <c r="B566" s="650" t="s">
        <v>5085</v>
      </c>
      <c r="C566" s="650" t="s">
        <v>4890</v>
      </c>
      <c r="D566" s="650" t="s">
        <v>5694</v>
      </c>
      <c r="E566" s="650" t="s">
        <v>5693</v>
      </c>
      <c r="F566" s="653">
        <v>3</v>
      </c>
      <c r="G566" s="653">
        <v>4044.93</v>
      </c>
      <c r="H566" s="653">
        <v>1</v>
      </c>
      <c r="I566" s="653">
        <v>1348.31</v>
      </c>
      <c r="J566" s="653">
        <v>7</v>
      </c>
      <c r="K566" s="653">
        <v>9438.17</v>
      </c>
      <c r="L566" s="653">
        <v>2.3333333333333335</v>
      </c>
      <c r="M566" s="653">
        <v>1348.31</v>
      </c>
      <c r="N566" s="653">
        <v>4</v>
      </c>
      <c r="O566" s="653">
        <v>5393.24</v>
      </c>
      <c r="P566" s="666">
        <v>1.3333333333333333</v>
      </c>
      <c r="Q566" s="654">
        <v>1348.31</v>
      </c>
    </row>
    <row r="567" spans="1:17" ht="14.4" customHeight="1" x14ac:dyDescent="0.3">
      <c r="A567" s="649" t="s">
        <v>575</v>
      </c>
      <c r="B567" s="650" t="s">
        <v>5085</v>
      </c>
      <c r="C567" s="650" t="s">
        <v>4890</v>
      </c>
      <c r="D567" s="650" t="s">
        <v>5695</v>
      </c>
      <c r="E567" s="650" t="s">
        <v>5696</v>
      </c>
      <c r="F567" s="653"/>
      <c r="G567" s="653"/>
      <c r="H567" s="653"/>
      <c r="I567" s="653"/>
      <c r="J567" s="653">
        <v>2</v>
      </c>
      <c r="K567" s="653">
        <v>11868</v>
      </c>
      <c r="L567" s="653"/>
      <c r="M567" s="653">
        <v>5934</v>
      </c>
      <c r="N567" s="653"/>
      <c r="O567" s="653"/>
      <c r="P567" s="666"/>
      <c r="Q567" s="654"/>
    </row>
    <row r="568" spans="1:17" ht="14.4" customHeight="1" x14ac:dyDescent="0.3">
      <c r="A568" s="649" t="s">
        <v>575</v>
      </c>
      <c r="B568" s="650" t="s">
        <v>5085</v>
      </c>
      <c r="C568" s="650" t="s">
        <v>4890</v>
      </c>
      <c r="D568" s="650" t="s">
        <v>5697</v>
      </c>
      <c r="E568" s="650" t="s">
        <v>5698</v>
      </c>
      <c r="F568" s="653">
        <v>22</v>
      </c>
      <c r="G568" s="653">
        <v>12804</v>
      </c>
      <c r="H568" s="653">
        <v>1</v>
      </c>
      <c r="I568" s="653">
        <v>582</v>
      </c>
      <c r="J568" s="653">
        <v>13</v>
      </c>
      <c r="K568" s="653">
        <v>7566</v>
      </c>
      <c r="L568" s="653">
        <v>0.59090909090909094</v>
      </c>
      <c r="M568" s="653">
        <v>582</v>
      </c>
      <c r="N568" s="653">
        <v>10</v>
      </c>
      <c r="O568" s="653">
        <v>5820</v>
      </c>
      <c r="P568" s="666">
        <v>0.45454545454545453</v>
      </c>
      <c r="Q568" s="654">
        <v>582</v>
      </c>
    </row>
    <row r="569" spans="1:17" ht="14.4" customHeight="1" x14ac:dyDescent="0.3">
      <c r="A569" s="649" t="s">
        <v>575</v>
      </c>
      <c r="B569" s="650" t="s">
        <v>5085</v>
      </c>
      <c r="C569" s="650" t="s">
        <v>4890</v>
      </c>
      <c r="D569" s="650" t="s">
        <v>5699</v>
      </c>
      <c r="E569" s="650" t="s">
        <v>5698</v>
      </c>
      <c r="F569" s="653">
        <v>4</v>
      </c>
      <c r="G569" s="653">
        <v>2533.1999999999998</v>
      </c>
      <c r="H569" s="653">
        <v>1</v>
      </c>
      <c r="I569" s="653">
        <v>633.29999999999995</v>
      </c>
      <c r="J569" s="653">
        <v>5</v>
      </c>
      <c r="K569" s="653">
        <v>3166.5</v>
      </c>
      <c r="L569" s="653">
        <v>1.25</v>
      </c>
      <c r="M569" s="653">
        <v>633.29999999999995</v>
      </c>
      <c r="N569" s="653">
        <v>7</v>
      </c>
      <c r="O569" s="653">
        <v>4433.1000000000004</v>
      </c>
      <c r="P569" s="666">
        <v>1.7500000000000002</v>
      </c>
      <c r="Q569" s="654">
        <v>633.30000000000007</v>
      </c>
    </row>
    <row r="570" spans="1:17" ht="14.4" customHeight="1" x14ac:dyDescent="0.3">
      <c r="A570" s="649" t="s">
        <v>575</v>
      </c>
      <c r="B570" s="650" t="s">
        <v>5085</v>
      </c>
      <c r="C570" s="650" t="s">
        <v>4890</v>
      </c>
      <c r="D570" s="650" t="s">
        <v>5700</v>
      </c>
      <c r="E570" s="650" t="s">
        <v>5698</v>
      </c>
      <c r="F570" s="653">
        <v>2</v>
      </c>
      <c r="G570" s="653">
        <v>1369.2</v>
      </c>
      <c r="H570" s="653">
        <v>1</v>
      </c>
      <c r="I570" s="653">
        <v>684.6</v>
      </c>
      <c r="J570" s="653">
        <v>2</v>
      </c>
      <c r="K570" s="653">
        <v>1369.2</v>
      </c>
      <c r="L570" s="653">
        <v>1</v>
      </c>
      <c r="M570" s="653">
        <v>684.6</v>
      </c>
      <c r="N570" s="653">
        <v>6</v>
      </c>
      <c r="O570" s="653">
        <v>4107.6000000000004</v>
      </c>
      <c r="P570" s="666">
        <v>3</v>
      </c>
      <c r="Q570" s="654">
        <v>684.6</v>
      </c>
    </row>
    <row r="571" spans="1:17" ht="14.4" customHeight="1" x14ac:dyDescent="0.3">
      <c r="A571" s="649" t="s">
        <v>575</v>
      </c>
      <c r="B571" s="650" t="s">
        <v>5085</v>
      </c>
      <c r="C571" s="650" t="s">
        <v>4890</v>
      </c>
      <c r="D571" s="650" t="s">
        <v>5701</v>
      </c>
      <c r="E571" s="650" t="s">
        <v>5702</v>
      </c>
      <c r="F571" s="653">
        <v>2</v>
      </c>
      <c r="G571" s="653">
        <v>5961.16</v>
      </c>
      <c r="H571" s="653">
        <v>1</v>
      </c>
      <c r="I571" s="653">
        <v>2980.58</v>
      </c>
      <c r="J571" s="653"/>
      <c r="K571" s="653"/>
      <c r="L571" s="653"/>
      <c r="M571" s="653"/>
      <c r="N571" s="653"/>
      <c r="O571" s="653"/>
      <c r="P571" s="666"/>
      <c r="Q571" s="654"/>
    </row>
    <row r="572" spans="1:17" ht="14.4" customHeight="1" x14ac:dyDescent="0.3">
      <c r="A572" s="649" t="s">
        <v>575</v>
      </c>
      <c r="B572" s="650" t="s">
        <v>5085</v>
      </c>
      <c r="C572" s="650" t="s">
        <v>4890</v>
      </c>
      <c r="D572" s="650" t="s">
        <v>5703</v>
      </c>
      <c r="E572" s="650" t="s">
        <v>5704</v>
      </c>
      <c r="F572" s="653">
        <v>5</v>
      </c>
      <c r="G572" s="653">
        <v>42869.2</v>
      </c>
      <c r="H572" s="653">
        <v>1</v>
      </c>
      <c r="I572" s="653">
        <v>8573.84</v>
      </c>
      <c r="J572" s="653">
        <v>1</v>
      </c>
      <c r="K572" s="653">
        <v>8573.84</v>
      </c>
      <c r="L572" s="653">
        <v>0.2</v>
      </c>
      <c r="M572" s="653">
        <v>8573.84</v>
      </c>
      <c r="N572" s="653">
        <v>4</v>
      </c>
      <c r="O572" s="653">
        <v>34295.360000000001</v>
      </c>
      <c r="P572" s="666">
        <v>0.8</v>
      </c>
      <c r="Q572" s="654">
        <v>8573.84</v>
      </c>
    </row>
    <row r="573" spans="1:17" ht="14.4" customHeight="1" x14ac:dyDescent="0.3">
      <c r="A573" s="649" t="s">
        <v>575</v>
      </c>
      <c r="B573" s="650" t="s">
        <v>5085</v>
      </c>
      <c r="C573" s="650" t="s">
        <v>4890</v>
      </c>
      <c r="D573" s="650" t="s">
        <v>5705</v>
      </c>
      <c r="E573" s="650" t="s">
        <v>5706</v>
      </c>
      <c r="F573" s="653"/>
      <c r="G573" s="653"/>
      <c r="H573" s="653"/>
      <c r="I573" s="653"/>
      <c r="J573" s="653"/>
      <c r="K573" s="653"/>
      <c r="L573" s="653"/>
      <c r="M573" s="653"/>
      <c r="N573" s="653">
        <v>1</v>
      </c>
      <c r="O573" s="653">
        <v>8115.76</v>
      </c>
      <c r="P573" s="666"/>
      <c r="Q573" s="654">
        <v>8115.76</v>
      </c>
    </row>
    <row r="574" spans="1:17" ht="14.4" customHeight="1" x14ac:dyDescent="0.3">
      <c r="A574" s="649" t="s">
        <v>575</v>
      </c>
      <c r="B574" s="650" t="s">
        <v>5085</v>
      </c>
      <c r="C574" s="650" t="s">
        <v>4890</v>
      </c>
      <c r="D574" s="650" t="s">
        <v>5707</v>
      </c>
      <c r="E574" s="650" t="s">
        <v>5708</v>
      </c>
      <c r="F574" s="653"/>
      <c r="G574" s="653"/>
      <c r="H574" s="653"/>
      <c r="I574" s="653"/>
      <c r="J574" s="653">
        <v>1</v>
      </c>
      <c r="K574" s="653">
        <v>18954.47</v>
      </c>
      <c r="L574" s="653"/>
      <c r="M574" s="653">
        <v>18954.47</v>
      </c>
      <c r="N574" s="653"/>
      <c r="O574" s="653"/>
      <c r="P574" s="666"/>
      <c r="Q574" s="654"/>
    </row>
    <row r="575" spans="1:17" ht="14.4" customHeight="1" x14ac:dyDescent="0.3">
      <c r="A575" s="649" t="s">
        <v>575</v>
      </c>
      <c r="B575" s="650" t="s">
        <v>5085</v>
      </c>
      <c r="C575" s="650" t="s">
        <v>4890</v>
      </c>
      <c r="D575" s="650" t="s">
        <v>5709</v>
      </c>
      <c r="E575" s="650" t="s">
        <v>5710</v>
      </c>
      <c r="F575" s="653">
        <v>1</v>
      </c>
      <c r="G575" s="653">
        <v>16435.28</v>
      </c>
      <c r="H575" s="653">
        <v>1</v>
      </c>
      <c r="I575" s="653">
        <v>16435.28</v>
      </c>
      <c r="J575" s="653"/>
      <c r="K575" s="653"/>
      <c r="L575" s="653"/>
      <c r="M575" s="653"/>
      <c r="N575" s="653"/>
      <c r="O575" s="653"/>
      <c r="P575" s="666"/>
      <c r="Q575" s="654"/>
    </row>
    <row r="576" spans="1:17" ht="14.4" customHeight="1" x14ac:dyDescent="0.3">
      <c r="A576" s="649" t="s">
        <v>575</v>
      </c>
      <c r="B576" s="650" t="s">
        <v>5085</v>
      </c>
      <c r="C576" s="650" t="s">
        <v>4890</v>
      </c>
      <c r="D576" s="650" t="s">
        <v>5711</v>
      </c>
      <c r="E576" s="650" t="s">
        <v>5712</v>
      </c>
      <c r="F576" s="653"/>
      <c r="G576" s="653"/>
      <c r="H576" s="653"/>
      <c r="I576" s="653"/>
      <c r="J576" s="653">
        <v>1</v>
      </c>
      <c r="K576" s="653">
        <v>1538.27</v>
      </c>
      <c r="L576" s="653"/>
      <c r="M576" s="653">
        <v>1538.27</v>
      </c>
      <c r="N576" s="653"/>
      <c r="O576" s="653"/>
      <c r="P576" s="666"/>
      <c r="Q576" s="654"/>
    </row>
    <row r="577" spans="1:17" ht="14.4" customHeight="1" x14ac:dyDescent="0.3">
      <c r="A577" s="649" t="s">
        <v>575</v>
      </c>
      <c r="B577" s="650" t="s">
        <v>5085</v>
      </c>
      <c r="C577" s="650" t="s">
        <v>4890</v>
      </c>
      <c r="D577" s="650" t="s">
        <v>5713</v>
      </c>
      <c r="E577" s="650" t="s">
        <v>5714</v>
      </c>
      <c r="F577" s="653">
        <v>2</v>
      </c>
      <c r="G577" s="653">
        <v>10917.4</v>
      </c>
      <c r="H577" s="653">
        <v>1</v>
      </c>
      <c r="I577" s="653">
        <v>5458.7</v>
      </c>
      <c r="J577" s="653"/>
      <c r="K577" s="653"/>
      <c r="L577" s="653"/>
      <c r="M577" s="653"/>
      <c r="N577" s="653"/>
      <c r="O577" s="653"/>
      <c r="P577" s="666"/>
      <c r="Q577" s="654"/>
    </row>
    <row r="578" spans="1:17" ht="14.4" customHeight="1" x14ac:dyDescent="0.3">
      <c r="A578" s="649" t="s">
        <v>575</v>
      </c>
      <c r="B578" s="650" t="s">
        <v>5085</v>
      </c>
      <c r="C578" s="650" t="s">
        <v>4890</v>
      </c>
      <c r="D578" s="650" t="s">
        <v>5715</v>
      </c>
      <c r="E578" s="650" t="s">
        <v>5714</v>
      </c>
      <c r="F578" s="653"/>
      <c r="G578" s="653"/>
      <c r="H578" s="653"/>
      <c r="I578" s="653"/>
      <c r="J578" s="653"/>
      <c r="K578" s="653"/>
      <c r="L578" s="653"/>
      <c r="M578" s="653"/>
      <c r="N578" s="653">
        <v>1</v>
      </c>
      <c r="O578" s="653">
        <v>5458.7</v>
      </c>
      <c r="P578" s="666"/>
      <c r="Q578" s="654">
        <v>5458.7</v>
      </c>
    </row>
    <row r="579" spans="1:17" ht="14.4" customHeight="1" x14ac:dyDescent="0.3">
      <c r="A579" s="649" t="s">
        <v>575</v>
      </c>
      <c r="B579" s="650" t="s">
        <v>5085</v>
      </c>
      <c r="C579" s="650" t="s">
        <v>4890</v>
      </c>
      <c r="D579" s="650" t="s">
        <v>5716</v>
      </c>
      <c r="E579" s="650" t="s">
        <v>5717</v>
      </c>
      <c r="F579" s="653">
        <v>3</v>
      </c>
      <c r="G579" s="653">
        <v>10553.7</v>
      </c>
      <c r="H579" s="653">
        <v>1</v>
      </c>
      <c r="I579" s="653">
        <v>3517.9</v>
      </c>
      <c r="J579" s="653">
        <v>3</v>
      </c>
      <c r="K579" s="653">
        <v>10937.460000000001</v>
      </c>
      <c r="L579" s="653">
        <v>1.0363626026891044</v>
      </c>
      <c r="M579" s="653">
        <v>3645.82</v>
      </c>
      <c r="N579" s="653"/>
      <c r="O579" s="653"/>
      <c r="P579" s="666"/>
      <c r="Q579" s="654"/>
    </row>
    <row r="580" spans="1:17" ht="14.4" customHeight="1" x14ac:dyDescent="0.3">
      <c r="A580" s="649" t="s">
        <v>575</v>
      </c>
      <c r="B580" s="650" t="s">
        <v>5085</v>
      </c>
      <c r="C580" s="650" t="s">
        <v>4890</v>
      </c>
      <c r="D580" s="650" t="s">
        <v>5718</v>
      </c>
      <c r="E580" s="650" t="s">
        <v>5691</v>
      </c>
      <c r="F580" s="653">
        <v>6</v>
      </c>
      <c r="G580" s="653">
        <v>41406.9</v>
      </c>
      <c r="H580" s="653">
        <v>1</v>
      </c>
      <c r="I580" s="653">
        <v>6901.1500000000005</v>
      </c>
      <c r="J580" s="653">
        <v>3</v>
      </c>
      <c r="K580" s="653">
        <v>20703.449999999997</v>
      </c>
      <c r="L580" s="653">
        <v>0.49999999999999989</v>
      </c>
      <c r="M580" s="653">
        <v>6901.1499999999987</v>
      </c>
      <c r="N580" s="653">
        <v>2</v>
      </c>
      <c r="O580" s="653">
        <v>13802.3</v>
      </c>
      <c r="P580" s="666">
        <v>0.33333333333333331</v>
      </c>
      <c r="Q580" s="654">
        <v>6901.15</v>
      </c>
    </row>
    <row r="581" spans="1:17" ht="14.4" customHeight="1" x14ac:dyDescent="0.3">
      <c r="A581" s="649" t="s">
        <v>575</v>
      </c>
      <c r="B581" s="650" t="s">
        <v>5085</v>
      </c>
      <c r="C581" s="650" t="s">
        <v>4890</v>
      </c>
      <c r="D581" s="650" t="s">
        <v>5719</v>
      </c>
      <c r="E581" s="650" t="s">
        <v>5720</v>
      </c>
      <c r="F581" s="653"/>
      <c r="G581" s="653"/>
      <c r="H581" s="653"/>
      <c r="I581" s="653"/>
      <c r="J581" s="653"/>
      <c r="K581" s="653"/>
      <c r="L581" s="653"/>
      <c r="M581" s="653"/>
      <c r="N581" s="653">
        <v>2</v>
      </c>
      <c r="O581" s="653">
        <v>7325.22</v>
      </c>
      <c r="P581" s="666"/>
      <c r="Q581" s="654">
        <v>3662.61</v>
      </c>
    </row>
    <row r="582" spans="1:17" ht="14.4" customHeight="1" x14ac:dyDescent="0.3">
      <c r="A582" s="649" t="s">
        <v>575</v>
      </c>
      <c r="B582" s="650" t="s">
        <v>5085</v>
      </c>
      <c r="C582" s="650" t="s">
        <v>4890</v>
      </c>
      <c r="D582" s="650" t="s">
        <v>5721</v>
      </c>
      <c r="E582" s="650" t="s">
        <v>5722</v>
      </c>
      <c r="F582" s="653">
        <v>2</v>
      </c>
      <c r="G582" s="653">
        <v>13362</v>
      </c>
      <c r="H582" s="653">
        <v>1</v>
      </c>
      <c r="I582" s="653">
        <v>6681</v>
      </c>
      <c r="J582" s="653"/>
      <c r="K582" s="653"/>
      <c r="L582" s="653"/>
      <c r="M582" s="653"/>
      <c r="N582" s="653"/>
      <c r="O582" s="653"/>
      <c r="P582" s="666"/>
      <c r="Q582" s="654"/>
    </row>
    <row r="583" spans="1:17" ht="14.4" customHeight="1" x14ac:dyDescent="0.3">
      <c r="A583" s="649" t="s">
        <v>575</v>
      </c>
      <c r="B583" s="650" t="s">
        <v>5085</v>
      </c>
      <c r="C583" s="650" t="s">
        <v>4890</v>
      </c>
      <c r="D583" s="650" t="s">
        <v>5723</v>
      </c>
      <c r="E583" s="650" t="s">
        <v>5724</v>
      </c>
      <c r="F583" s="653">
        <v>9</v>
      </c>
      <c r="G583" s="653">
        <v>68373</v>
      </c>
      <c r="H583" s="653">
        <v>1</v>
      </c>
      <c r="I583" s="653">
        <v>7597</v>
      </c>
      <c r="J583" s="653">
        <v>12</v>
      </c>
      <c r="K583" s="653">
        <v>92604</v>
      </c>
      <c r="L583" s="653">
        <v>1.3543942784432452</v>
      </c>
      <c r="M583" s="653">
        <v>7717</v>
      </c>
      <c r="N583" s="653">
        <v>2</v>
      </c>
      <c r="O583" s="653">
        <v>15434</v>
      </c>
      <c r="P583" s="666">
        <v>0.22573237974054086</v>
      </c>
      <c r="Q583" s="654">
        <v>7717</v>
      </c>
    </row>
    <row r="584" spans="1:17" ht="14.4" customHeight="1" x14ac:dyDescent="0.3">
      <c r="A584" s="649" t="s">
        <v>575</v>
      </c>
      <c r="B584" s="650" t="s">
        <v>5085</v>
      </c>
      <c r="C584" s="650" t="s">
        <v>4890</v>
      </c>
      <c r="D584" s="650" t="s">
        <v>5725</v>
      </c>
      <c r="E584" s="650" t="s">
        <v>5726</v>
      </c>
      <c r="F584" s="653"/>
      <c r="G584" s="653"/>
      <c r="H584" s="653"/>
      <c r="I584" s="653"/>
      <c r="J584" s="653">
        <v>12</v>
      </c>
      <c r="K584" s="653">
        <v>81576</v>
      </c>
      <c r="L584" s="653"/>
      <c r="M584" s="653">
        <v>6798</v>
      </c>
      <c r="N584" s="653"/>
      <c r="O584" s="653"/>
      <c r="P584" s="666"/>
      <c r="Q584" s="654"/>
    </row>
    <row r="585" spans="1:17" ht="14.4" customHeight="1" x14ac:dyDescent="0.3">
      <c r="A585" s="649" t="s">
        <v>575</v>
      </c>
      <c r="B585" s="650" t="s">
        <v>5085</v>
      </c>
      <c r="C585" s="650" t="s">
        <v>4890</v>
      </c>
      <c r="D585" s="650" t="s">
        <v>5727</v>
      </c>
      <c r="E585" s="650" t="s">
        <v>5728</v>
      </c>
      <c r="F585" s="653">
        <v>4</v>
      </c>
      <c r="G585" s="653">
        <v>31632</v>
      </c>
      <c r="H585" s="653">
        <v>1</v>
      </c>
      <c r="I585" s="653">
        <v>7908</v>
      </c>
      <c r="J585" s="653">
        <v>1</v>
      </c>
      <c r="K585" s="653">
        <v>7908</v>
      </c>
      <c r="L585" s="653">
        <v>0.25</v>
      </c>
      <c r="M585" s="653">
        <v>7908</v>
      </c>
      <c r="N585" s="653"/>
      <c r="O585" s="653"/>
      <c r="P585" s="666"/>
      <c r="Q585" s="654"/>
    </row>
    <row r="586" spans="1:17" ht="14.4" customHeight="1" x14ac:dyDescent="0.3">
      <c r="A586" s="649" t="s">
        <v>575</v>
      </c>
      <c r="B586" s="650" t="s">
        <v>5085</v>
      </c>
      <c r="C586" s="650" t="s">
        <v>4890</v>
      </c>
      <c r="D586" s="650" t="s">
        <v>5729</v>
      </c>
      <c r="E586" s="650" t="s">
        <v>5730</v>
      </c>
      <c r="F586" s="653">
        <v>4</v>
      </c>
      <c r="G586" s="653">
        <v>10632</v>
      </c>
      <c r="H586" s="653">
        <v>1</v>
      </c>
      <c r="I586" s="653">
        <v>2658</v>
      </c>
      <c r="J586" s="653"/>
      <c r="K586" s="653"/>
      <c r="L586" s="653"/>
      <c r="M586" s="653"/>
      <c r="N586" s="653"/>
      <c r="O586" s="653"/>
      <c r="P586" s="666"/>
      <c r="Q586" s="654"/>
    </row>
    <row r="587" spans="1:17" ht="14.4" customHeight="1" x14ac:dyDescent="0.3">
      <c r="A587" s="649" t="s">
        <v>575</v>
      </c>
      <c r="B587" s="650" t="s">
        <v>5085</v>
      </c>
      <c r="C587" s="650" t="s">
        <v>4890</v>
      </c>
      <c r="D587" s="650" t="s">
        <v>5731</v>
      </c>
      <c r="E587" s="650" t="s">
        <v>5732</v>
      </c>
      <c r="F587" s="653">
        <v>2</v>
      </c>
      <c r="G587" s="653">
        <v>20473.36</v>
      </c>
      <c r="H587" s="653">
        <v>1</v>
      </c>
      <c r="I587" s="653">
        <v>10236.68</v>
      </c>
      <c r="J587" s="653"/>
      <c r="K587" s="653"/>
      <c r="L587" s="653"/>
      <c r="M587" s="653"/>
      <c r="N587" s="653">
        <v>5</v>
      </c>
      <c r="O587" s="653">
        <v>51183.4</v>
      </c>
      <c r="P587" s="666">
        <v>2.5</v>
      </c>
      <c r="Q587" s="654">
        <v>10236.68</v>
      </c>
    </row>
    <row r="588" spans="1:17" ht="14.4" customHeight="1" x14ac:dyDescent="0.3">
      <c r="A588" s="649" t="s">
        <v>575</v>
      </c>
      <c r="B588" s="650" t="s">
        <v>5085</v>
      </c>
      <c r="C588" s="650" t="s">
        <v>4890</v>
      </c>
      <c r="D588" s="650" t="s">
        <v>5733</v>
      </c>
      <c r="E588" s="650" t="s">
        <v>5734</v>
      </c>
      <c r="F588" s="653"/>
      <c r="G588" s="653"/>
      <c r="H588" s="653"/>
      <c r="I588" s="653"/>
      <c r="J588" s="653"/>
      <c r="K588" s="653"/>
      <c r="L588" s="653"/>
      <c r="M588" s="653"/>
      <c r="N588" s="653">
        <v>1</v>
      </c>
      <c r="O588" s="653">
        <v>10522.82</v>
      </c>
      <c r="P588" s="666"/>
      <c r="Q588" s="654">
        <v>10522.82</v>
      </c>
    </row>
    <row r="589" spans="1:17" ht="14.4" customHeight="1" x14ac:dyDescent="0.3">
      <c r="A589" s="649" t="s">
        <v>575</v>
      </c>
      <c r="B589" s="650" t="s">
        <v>5085</v>
      </c>
      <c r="C589" s="650" t="s">
        <v>4890</v>
      </c>
      <c r="D589" s="650" t="s">
        <v>5735</v>
      </c>
      <c r="E589" s="650" t="s">
        <v>5736</v>
      </c>
      <c r="F589" s="653">
        <v>4</v>
      </c>
      <c r="G589" s="653">
        <v>25923.43</v>
      </c>
      <c r="H589" s="653">
        <v>1</v>
      </c>
      <c r="I589" s="653">
        <v>6480.8575000000001</v>
      </c>
      <c r="J589" s="653"/>
      <c r="K589" s="653"/>
      <c r="L589" s="653"/>
      <c r="M589" s="653"/>
      <c r="N589" s="653"/>
      <c r="O589" s="653"/>
      <c r="P589" s="666"/>
      <c r="Q589" s="654"/>
    </row>
    <row r="590" spans="1:17" ht="14.4" customHeight="1" x14ac:dyDescent="0.3">
      <c r="A590" s="649" t="s">
        <v>575</v>
      </c>
      <c r="B590" s="650" t="s">
        <v>5085</v>
      </c>
      <c r="C590" s="650" t="s">
        <v>4890</v>
      </c>
      <c r="D590" s="650" t="s">
        <v>5737</v>
      </c>
      <c r="E590" s="650" t="s">
        <v>5738</v>
      </c>
      <c r="F590" s="653">
        <v>2</v>
      </c>
      <c r="G590" s="653">
        <v>32197.119999999999</v>
      </c>
      <c r="H590" s="653">
        <v>1</v>
      </c>
      <c r="I590" s="653">
        <v>16098.56</v>
      </c>
      <c r="J590" s="653"/>
      <c r="K590" s="653"/>
      <c r="L590" s="653"/>
      <c r="M590" s="653"/>
      <c r="N590" s="653">
        <v>1</v>
      </c>
      <c r="O590" s="653">
        <v>16098.56</v>
      </c>
      <c r="P590" s="666">
        <v>0.5</v>
      </c>
      <c r="Q590" s="654">
        <v>16098.56</v>
      </c>
    </row>
    <row r="591" spans="1:17" ht="14.4" customHeight="1" x14ac:dyDescent="0.3">
      <c r="A591" s="649" t="s">
        <v>575</v>
      </c>
      <c r="B591" s="650" t="s">
        <v>5085</v>
      </c>
      <c r="C591" s="650" t="s">
        <v>4890</v>
      </c>
      <c r="D591" s="650" t="s">
        <v>5739</v>
      </c>
      <c r="E591" s="650" t="s">
        <v>5738</v>
      </c>
      <c r="F591" s="653">
        <v>2</v>
      </c>
      <c r="G591" s="653">
        <v>30626.62</v>
      </c>
      <c r="H591" s="653">
        <v>1</v>
      </c>
      <c r="I591" s="653">
        <v>15313.31</v>
      </c>
      <c r="J591" s="653"/>
      <c r="K591" s="653"/>
      <c r="L591" s="653"/>
      <c r="M591" s="653"/>
      <c r="N591" s="653"/>
      <c r="O591" s="653"/>
      <c r="P591" s="666"/>
      <c r="Q591" s="654"/>
    </row>
    <row r="592" spans="1:17" ht="14.4" customHeight="1" x14ac:dyDescent="0.3">
      <c r="A592" s="649" t="s">
        <v>575</v>
      </c>
      <c r="B592" s="650" t="s">
        <v>5085</v>
      </c>
      <c r="C592" s="650" t="s">
        <v>4890</v>
      </c>
      <c r="D592" s="650" t="s">
        <v>5740</v>
      </c>
      <c r="E592" s="650" t="s">
        <v>5741</v>
      </c>
      <c r="F592" s="653">
        <v>2</v>
      </c>
      <c r="G592" s="653">
        <v>17383.96</v>
      </c>
      <c r="H592" s="653">
        <v>1</v>
      </c>
      <c r="I592" s="653">
        <v>8691.98</v>
      </c>
      <c r="J592" s="653">
        <v>3</v>
      </c>
      <c r="K592" s="653">
        <v>26075.94</v>
      </c>
      <c r="L592" s="653">
        <v>1.5</v>
      </c>
      <c r="M592" s="653">
        <v>8691.98</v>
      </c>
      <c r="N592" s="653">
        <v>6</v>
      </c>
      <c r="O592" s="653">
        <v>52151.88</v>
      </c>
      <c r="P592" s="666">
        <v>3</v>
      </c>
      <c r="Q592" s="654">
        <v>8691.98</v>
      </c>
    </row>
    <row r="593" spans="1:17" ht="14.4" customHeight="1" x14ac:dyDescent="0.3">
      <c r="A593" s="649" t="s">
        <v>575</v>
      </c>
      <c r="B593" s="650" t="s">
        <v>5085</v>
      </c>
      <c r="C593" s="650" t="s">
        <v>4890</v>
      </c>
      <c r="D593" s="650" t="s">
        <v>5742</v>
      </c>
      <c r="E593" s="650" t="s">
        <v>5743</v>
      </c>
      <c r="F593" s="653">
        <v>1</v>
      </c>
      <c r="G593" s="653">
        <v>9995.73</v>
      </c>
      <c r="H593" s="653">
        <v>1</v>
      </c>
      <c r="I593" s="653">
        <v>9995.73</v>
      </c>
      <c r="J593" s="653"/>
      <c r="K593" s="653"/>
      <c r="L593" s="653"/>
      <c r="M593" s="653"/>
      <c r="N593" s="653"/>
      <c r="O593" s="653"/>
      <c r="P593" s="666"/>
      <c r="Q593" s="654"/>
    </row>
    <row r="594" spans="1:17" ht="14.4" customHeight="1" x14ac:dyDescent="0.3">
      <c r="A594" s="649" t="s">
        <v>575</v>
      </c>
      <c r="B594" s="650" t="s">
        <v>5085</v>
      </c>
      <c r="C594" s="650" t="s">
        <v>4890</v>
      </c>
      <c r="D594" s="650" t="s">
        <v>5744</v>
      </c>
      <c r="E594" s="650" t="s">
        <v>5745</v>
      </c>
      <c r="F594" s="653">
        <v>4</v>
      </c>
      <c r="G594" s="653">
        <v>34677.919999999998</v>
      </c>
      <c r="H594" s="653">
        <v>1</v>
      </c>
      <c r="I594" s="653">
        <v>8669.48</v>
      </c>
      <c r="J594" s="653">
        <v>1</v>
      </c>
      <c r="K594" s="653">
        <v>8669.48</v>
      </c>
      <c r="L594" s="653">
        <v>0.25</v>
      </c>
      <c r="M594" s="653">
        <v>8669.48</v>
      </c>
      <c r="N594" s="653">
        <v>1</v>
      </c>
      <c r="O594" s="653">
        <v>8669.48</v>
      </c>
      <c r="P594" s="666">
        <v>0.25</v>
      </c>
      <c r="Q594" s="654">
        <v>8669.48</v>
      </c>
    </row>
    <row r="595" spans="1:17" ht="14.4" customHeight="1" x14ac:dyDescent="0.3">
      <c r="A595" s="649" t="s">
        <v>575</v>
      </c>
      <c r="B595" s="650" t="s">
        <v>5085</v>
      </c>
      <c r="C595" s="650" t="s">
        <v>4890</v>
      </c>
      <c r="D595" s="650" t="s">
        <v>5746</v>
      </c>
      <c r="E595" s="650" t="s">
        <v>5747</v>
      </c>
      <c r="F595" s="653">
        <v>2</v>
      </c>
      <c r="G595" s="653">
        <v>1464.06</v>
      </c>
      <c r="H595" s="653">
        <v>1</v>
      </c>
      <c r="I595" s="653">
        <v>732.03</v>
      </c>
      <c r="J595" s="653"/>
      <c r="K595" s="653"/>
      <c r="L595" s="653"/>
      <c r="M595" s="653"/>
      <c r="N595" s="653"/>
      <c r="O595" s="653"/>
      <c r="P595" s="666"/>
      <c r="Q595" s="654"/>
    </row>
    <row r="596" spans="1:17" ht="14.4" customHeight="1" x14ac:dyDescent="0.3">
      <c r="A596" s="649" t="s">
        <v>575</v>
      </c>
      <c r="B596" s="650" t="s">
        <v>5085</v>
      </c>
      <c r="C596" s="650" t="s">
        <v>4890</v>
      </c>
      <c r="D596" s="650" t="s">
        <v>5748</v>
      </c>
      <c r="E596" s="650" t="s">
        <v>5749</v>
      </c>
      <c r="F596" s="653">
        <v>1</v>
      </c>
      <c r="G596" s="653">
        <v>1846</v>
      </c>
      <c r="H596" s="653">
        <v>1</v>
      </c>
      <c r="I596" s="653">
        <v>1846</v>
      </c>
      <c r="J596" s="653"/>
      <c r="K596" s="653"/>
      <c r="L596" s="653"/>
      <c r="M596" s="653"/>
      <c r="N596" s="653"/>
      <c r="O596" s="653"/>
      <c r="P596" s="666"/>
      <c r="Q596" s="654"/>
    </row>
    <row r="597" spans="1:17" ht="14.4" customHeight="1" x14ac:dyDescent="0.3">
      <c r="A597" s="649" t="s">
        <v>575</v>
      </c>
      <c r="B597" s="650" t="s">
        <v>5085</v>
      </c>
      <c r="C597" s="650" t="s">
        <v>4890</v>
      </c>
      <c r="D597" s="650" t="s">
        <v>5750</v>
      </c>
      <c r="E597" s="650" t="s">
        <v>5751</v>
      </c>
      <c r="F597" s="653">
        <v>14</v>
      </c>
      <c r="G597" s="653">
        <v>2042.6</v>
      </c>
      <c r="H597" s="653">
        <v>1</v>
      </c>
      <c r="I597" s="653">
        <v>145.9</v>
      </c>
      <c r="J597" s="653"/>
      <c r="K597" s="653"/>
      <c r="L597" s="653"/>
      <c r="M597" s="653"/>
      <c r="N597" s="653"/>
      <c r="O597" s="653"/>
      <c r="P597" s="666"/>
      <c r="Q597" s="654"/>
    </row>
    <row r="598" spans="1:17" ht="14.4" customHeight="1" x14ac:dyDescent="0.3">
      <c r="A598" s="649" t="s">
        <v>575</v>
      </c>
      <c r="B598" s="650" t="s">
        <v>5085</v>
      </c>
      <c r="C598" s="650" t="s">
        <v>4890</v>
      </c>
      <c r="D598" s="650" t="s">
        <v>5752</v>
      </c>
      <c r="E598" s="650" t="s">
        <v>5753</v>
      </c>
      <c r="F598" s="653"/>
      <c r="G598" s="653"/>
      <c r="H598" s="653"/>
      <c r="I598" s="653"/>
      <c r="J598" s="653">
        <v>8</v>
      </c>
      <c r="K598" s="653">
        <v>5495.2</v>
      </c>
      <c r="L598" s="653"/>
      <c r="M598" s="653">
        <v>686.9</v>
      </c>
      <c r="N598" s="653">
        <v>7</v>
      </c>
      <c r="O598" s="653">
        <v>4808.2999999999993</v>
      </c>
      <c r="P598" s="666"/>
      <c r="Q598" s="654">
        <v>686.89999999999986</v>
      </c>
    </row>
    <row r="599" spans="1:17" ht="14.4" customHeight="1" x14ac:dyDescent="0.3">
      <c r="A599" s="649" t="s">
        <v>575</v>
      </c>
      <c r="B599" s="650" t="s">
        <v>5085</v>
      </c>
      <c r="C599" s="650" t="s">
        <v>4890</v>
      </c>
      <c r="D599" s="650" t="s">
        <v>5754</v>
      </c>
      <c r="E599" s="650" t="s">
        <v>5755</v>
      </c>
      <c r="F599" s="653"/>
      <c r="G599" s="653"/>
      <c r="H599" s="653"/>
      <c r="I599" s="653"/>
      <c r="J599" s="653">
        <v>24</v>
      </c>
      <c r="K599" s="653">
        <v>21334.32</v>
      </c>
      <c r="L599" s="653"/>
      <c r="M599" s="653">
        <v>888.93</v>
      </c>
      <c r="N599" s="653">
        <v>26</v>
      </c>
      <c r="O599" s="653">
        <v>23112.18</v>
      </c>
      <c r="P599" s="666"/>
      <c r="Q599" s="654">
        <v>888.93000000000006</v>
      </c>
    </row>
    <row r="600" spans="1:17" ht="14.4" customHeight="1" x14ac:dyDescent="0.3">
      <c r="A600" s="649" t="s">
        <v>575</v>
      </c>
      <c r="B600" s="650" t="s">
        <v>5085</v>
      </c>
      <c r="C600" s="650" t="s">
        <v>4890</v>
      </c>
      <c r="D600" s="650" t="s">
        <v>5756</v>
      </c>
      <c r="E600" s="650" t="s">
        <v>5757</v>
      </c>
      <c r="F600" s="653"/>
      <c r="G600" s="653"/>
      <c r="H600" s="653"/>
      <c r="I600" s="653"/>
      <c r="J600" s="653">
        <v>2</v>
      </c>
      <c r="K600" s="653">
        <v>8364.08</v>
      </c>
      <c r="L600" s="653"/>
      <c r="M600" s="653">
        <v>4182.04</v>
      </c>
      <c r="N600" s="653">
        <v>13</v>
      </c>
      <c r="O600" s="653">
        <v>54366.520000000004</v>
      </c>
      <c r="P600" s="666"/>
      <c r="Q600" s="654">
        <v>4182.04</v>
      </c>
    </row>
    <row r="601" spans="1:17" ht="14.4" customHeight="1" x14ac:dyDescent="0.3">
      <c r="A601" s="649" t="s">
        <v>575</v>
      </c>
      <c r="B601" s="650" t="s">
        <v>5085</v>
      </c>
      <c r="C601" s="650" t="s">
        <v>4890</v>
      </c>
      <c r="D601" s="650" t="s">
        <v>5758</v>
      </c>
      <c r="E601" s="650" t="s">
        <v>5759</v>
      </c>
      <c r="F601" s="653"/>
      <c r="G601" s="653"/>
      <c r="H601" s="653"/>
      <c r="I601" s="653"/>
      <c r="J601" s="653">
        <v>2</v>
      </c>
      <c r="K601" s="653">
        <v>10505.6</v>
      </c>
      <c r="L601" s="653"/>
      <c r="M601" s="653">
        <v>5252.8</v>
      </c>
      <c r="N601" s="653"/>
      <c r="O601" s="653"/>
      <c r="P601" s="666"/>
      <c r="Q601" s="654"/>
    </row>
    <row r="602" spans="1:17" ht="14.4" customHeight="1" x14ac:dyDescent="0.3">
      <c r="A602" s="649" t="s">
        <v>575</v>
      </c>
      <c r="B602" s="650" t="s">
        <v>5085</v>
      </c>
      <c r="C602" s="650" t="s">
        <v>4890</v>
      </c>
      <c r="D602" s="650" t="s">
        <v>5760</v>
      </c>
      <c r="E602" s="650" t="s">
        <v>5761</v>
      </c>
      <c r="F602" s="653"/>
      <c r="G602" s="653"/>
      <c r="H602" s="653"/>
      <c r="I602" s="653"/>
      <c r="J602" s="653">
        <v>1</v>
      </c>
      <c r="K602" s="653">
        <v>8283.65</v>
      </c>
      <c r="L602" s="653"/>
      <c r="M602" s="653">
        <v>8283.65</v>
      </c>
      <c r="N602" s="653">
        <v>2</v>
      </c>
      <c r="O602" s="653">
        <v>16567.3</v>
      </c>
      <c r="P602" s="666"/>
      <c r="Q602" s="654">
        <v>8283.65</v>
      </c>
    </row>
    <row r="603" spans="1:17" ht="14.4" customHeight="1" x14ac:dyDescent="0.3">
      <c r="A603" s="649" t="s">
        <v>575</v>
      </c>
      <c r="B603" s="650" t="s">
        <v>5085</v>
      </c>
      <c r="C603" s="650" t="s">
        <v>4890</v>
      </c>
      <c r="D603" s="650" t="s">
        <v>5762</v>
      </c>
      <c r="E603" s="650" t="s">
        <v>5763</v>
      </c>
      <c r="F603" s="653"/>
      <c r="G603" s="653"/>
      <c r="H603" s="653"/>
      <c r="I603" s="653"/>
      <c r="J603" s="653">
        <v>2</v>
      </c>
      <c r="K603" s="653">
        <v>16567.3</v>
      </c>
      <c r="L603" s="653"/>
      <c r="M603" s="653">
        <v>8283.65</v>
      </c>
      <c r="N603" s="653">
        <v>1</v>
      </c>
      <c r="O603" s="653">
        <v>8283.65</v>
      </c>
      <c r="P603" s="666"/>
      <c r="Q603" s="654">
        <v>8283.65</v>
      </c>
    </row>
    <row r="604" spans="1:17" ht="14.4" customHeight="1" x14ac:dyDescent="0.3">
      <c r="A604" s="649" t="s">
        <v>575</v>
      </c>
      <c r="B604" s="650" t="s">
        <v>5085</v>
      </c>
      <c r="C604" s="650" t="s">
        <v>4890</v>
      </c>
      <c r="D604" s="650" t="s">
        <v>5764</v>
      </c>
      <c r="E604" s="650" t="s">
        <v>5765</v>
      </c>
      <c r="F604" s="653">
        <v>15</v>
      </c>
      <c r="G604" s="653">
        <v>67310.7</v>
      </c>
      <c r="H604" s="653">
        <v>1</v>
      </c>
      <c r="I604" s="653">
        <v>4487.38</v>
      </c>
      <c r="J604" s="653">
        <v>6</v>
      </c>
      <c r="K604" s="653">
        <v>26924.280000000002</v>
      </c>
      <c r="L604" s="653">
        <v>0.40000000000000008</v>
      </c>
      <c r="M604" s="653">
        <v>4487.38</v>
      </c>
      <c r="N604" s="653">
        <v>13</v>
      </c>
      <c r="O604" s="653">
        <v>58335.94</v>
      </c>
      <c r="P604" s="666">
        <v>0.8666666666666667</v>
      </c>
      <c r="Q604" s="654">
        <v>4487.38</v>
      </c>
    </row>
    <row r="605" spans="1:17" ht="14.4" customHeight="1" x14ac:dyDescent="0.3">
      <c r="A605" s="649" t="s">
        <v>575</v>
      </c>
      <c r="B605" s="650" t="s">
        <v>5085</v>
      </c>
      <c r="C605" s="650" t="s">
        <v>4890</v>
      </c>
      <c r="D605" s="650" t="s">
        <v>5766</v>
      </c>
      <c r="E605" s="650" t="s">
        <v>5767</v>
      </c>
      <c r="F605" s="653"/>
      <c r="G605" s="653"/>
      <c r="H605" s="653"/>
      <c r="I605" s="653"/>
      <c r="J605" s="653">
        <v>4</v>
      </c>
      <c r="K605" s="653">
        <v>1464</v>
      </c>
      <c r="L605" s="653"/>
      <c r="M605" s="653">
        <v>366</v>
      </c>
      <c r="N605" s="653"/>
      <c r="O605" s="653"/>
      <c r="P605" s="666"/>
      <c r="Q605" s="654"/>
    </row>
    <row r="606" spans="1:17" ht="14.4" customHeight="1" x14ac:dyDescent="0.3">
      <c r="A606" s="649" t="s">
        <v>575</v>
      </c>
      <c r="B606" s="650" t="s">
        <v>5085</v>
      </c>
      <c r="C606" s="650" t="s">
        <v>4890</v>
      </c>
      <c r="D606" s="650" t="s">
        <v>5768</v>
      </c>
      <c r="E606" s="650" t="s">
        <v>5769</v>
      </c>
      <c r="F606" s="653"/>
      <c r="G606" s="653"/>
      <c r="H606" s="653"/>
      <c r="I606" s="653"/>
      <c r="J606" s="653"/>
      <c r="K606" s="653"/>
      <c r="L606" s="653"/>
      <c r="M606" s="653"/>
      <c r="N606" s="653">
        <v>7</v>
      </c>
      <c r="O606" s="653">
        <v>1095.43</v>
      </c>
      <c r="P606" s="666"/>
      <c r="Q606" s="654">
        <v>156.49</v>
      </c>
    </row>
    <row r="607" spans="1:17" ht="14.4" customHeight="1" x14ac:dyDescent="0.3">
      <c r="A607" s="649" t="s">
        <v>575</v>
      </c>
      <c r="B607" s="650" t="s">
        <v>5085</v>
      </c>
      <c r="C607" s="650" t="s">
        <v>4890</v>
      </c>
      <c r="D607" s="650" t="s">
        <v>5770</v>
      </c>
      <c r="E607" s="650" t="s">
        <v>5769</v>
      </c>
      <c r="F607" s="653"/>
      <c r="G607" s="653"/>
      <c r="H607" s="653"/>
      <c r="I607" s="653"/>
      <c r="J607" s="653"/>
      <c r="K607" s="653"/>
      <c r="L607" s="653"/>
      <c r="M607" s="653"/>
      <c r="N607" s="653">
        <v>8</v>
      </c>
      <c r="O607" s="653">
        <v>1376.32</v>
      </c>
      <c r="P607" s="666"/>
      <c r="Q607" s="654">
        <v>172.04</v>
      </c>
    </row>
    <row r="608" spans="1:17" ht="14.4" customHeight="1" x14ac:dyDescent="0.3">
      <c r="A608" s="649" t="s">
        <v>575</v>
      </c>
      <c r="B608" s="650" t="s">
        <v>5085</v>
      </c>
      <c r="C608" s="650" t="s">
        <v>4890</v>
      </c>
      <c r="D608" s="650" t="s">
        <v>5771</v>
      </c>
      <c r="E608" s="650" t="s">
        <v>5769</v>
      </c>
      <c r="F608" s="653"/>
      <c r="G608" s="653"/>
      <c r="H608" s="653"/>
      <c r="I608" s="653"/>
      <c r="J608" s="653"/>
      <c r="K608" s="653"/>
      <c r="L608" s="653"/>
      <c r="M608" s="653"/>
      <c r="N608" s="653">
        <v>1</v>
      </c>
      <c r="O608" s="653">
        <v>196.91</v>
      </c>
      <c r="P608" s="666"/>
      <c r="Q608" s="654">
        <v>196.91</v>
      </c>
    </row>
    <row r="609" spans="1:17" ht="14.4" customHeight="1" x14ac:dyDescent="0.3">
      <c r="A609" s="649" t="s">
        <v>575</v>
      </c>
      <c r="B609" s="650" t="s">
        <v>5085</v>
      </c>
      <c r="C609" s="650" t="s">
        <v>4890</v>
      </c>
      <c r="D609" s="650" t="s">
        <v>5772</v>
      </c>
      <c r="E609" s="650" t="s">
        <v>5769</v>
      </c>
      <c r="F609" s="653"/>
      <c r="G609" s="653"/>
      <c r="H609" s="653"/>
      <c r="I609" s="653"/>
      <c r="J609" s="653"/>
      <c r="K609" s="653"/>
      <c r="L609" s="653"/>
      <c r="M609" s="653"/>
      <c r="N609" s="653">
        <v>4</v>
      </c>
      <c r="O609" s="653">
        <v>1500.64</v>
      </c>
      <c r="P609" s="666"/>
      <c r="Q609" s="654">
        <v>375.16</v>
      </c>
    </row>
    <row r="610" spans="1:17" ht="14.4" customHeight="1" x14ac:dyDescent="0.3">
      <c r="A610" s="649" t="s">
        <v>575</v>
      </c>
      <c r="B610" s="650" t="s">
        <v>5085</v>
      </c>
      <c r="C610" s="650" t="s">
        <v>4890</v>
      </c>
      <c r="D610" s="650" t="s">
        <v>5773</v>
      </c>
      <c r="E610" s="650" t="s">
        <v>5757</v>
      </c>
      <c r="F610" s="653"/>
      <c r="G610" s="653"/>
      <c r="H610" s="653"/>
      <c r="I610" s="653"/>
      <c r="J610" s="653"/>
      <c r="K610" s="653"/>
      <c r="L610" s="653"/>
      <c r="M610" s="653"/>
      <c r="N610" s="653">
        <v>10</v>
      </c>
      <c r="O610" s="653">
        <v>46063</v>
      </c>
      <c r="P610" s="666"/>
      <c r="Q610" s="654">
        <v>4606.3</v>
      </c>
    </row>
    <row r="611" spans="1:17" ht="14.4" customHeight="1" x14ac:dyDescent="0.3">
      <c r="A611" s="649" t="s">
        <v>575</v>
      </c>
      <c r="B611" s="650" t="s">
        <v>5085</v>
      </c>
      <c r="C611" s="650" t="s">
        <v>4890</v>
      </c>
      <c r="D611" s="650" t="s">
        <v>5774</v>
      </c>
      <c r="E611" s="650" t="s">
        <v>5775</v>
      </c>
      <c r="F611" s="653"/>
      <c r="G611" s="653"/>
      <c r="H611" s="653"/>
      <c r="I611" s="653"/>
      <c r="J611" s="653"/>
      <c r="K611" s="653"/>
      <c r="L611" s="653"/>
      <c r="M611" s="653"/>
      <c r="N611" s="653">
        <v>1</v>
      </c>
      <c r="O611" s="653">
        <v>19498.46</v>
      </c>
      <c r="P611" s="666"/>
      <c r="Q611" s="654">
        <v>19498.46</v>
      </c>
    </row>
    <row r="612" spans="1:17" ht="14.4" customHeight="1" x14ac:dyDescent="0.3">
      <c r="A612" s="649" t="s">
        <v>575</v>
      </c>
      <c r="B612" s="650" t="s">
        <v>5085</v>
      </c>
      <c r="C612" s="650" t="s">
        <v>4890</v>
      </c>
      <c r="D612" s="650" t="s">
        <v>5776</v>
      </c>
      <c r="E612" s="650" t="s">
        <v>5777</v>
      </c>
      <c r="F612" s="653"/>
      <c r="G612" s="653"/>
      <c r="H612" s="653"/>
      <c r="I612" s="653"/>
      <c r="J612" s="653"/>
      <c r="K612" s="653"/>
      <c r="L612" s="653"/>
      <c r="M612" s="653"/>
      <c r="N612" s="653">
        <v>4</v>
      </c>
      <c r="O612" s="653">
        <v>5438.84</v>
      </c>
      <c r="P612" s="666"/>
      <c r="Q612" s="654">
        <v>1359.71</v>
      </c>
    </row>
    <row r="613" spans="1:17" ht="14.4" customHeight="1" x14ac:dyDescent="0.3">
      <c r="A613" s="649" t="s">
        <v>575</v>
      </c>
      <c r="B613" s="650" t="s">
        <v>5085</v>
      </c>
      <c r="C613" s="650" t="s">
        <v>4890</v>
      </c>
      <c r="D613" s="650" t="s">
        <v>5778</v>
      </c>
      <c r="E613" s="650" t="s">
        <v>5779</v>
      </c>
      <c r="F613" s="653"/>
      <c r="G613" s="653"/>
      <c r="H613" s="653"/>
      <c r="I613" s="653"/>
      <c r="J613" s="653"/>
      <c r="K613" s="653"/>
      <c r="L613" s="653"/>
      <c r="M613" s="653"/>
      <c r="N613" s="653">
        <v>3</v>
      </c>
      <c r="O613" s="653">
        <v>3637.6499999999996</v>
      </c>
      <c r="P613" s="666"/>
      <c r="Q613" s="654">
        <v>1212.55</v>
      </c>
    </row>
    <row r="614" spans="1:17" ht="14.4" customHeight="1" x14ac:dyDescent="0.3">
      <c r="A614" s="649" t="s">
        <v>575</v>
      </c>
      <c r="B614" s="650" t="s">
        <v>5085</v>
      </c>
      <c r="C614" s="650" t="s">
        <v>4890</v>
      </c>
      <c r="D614" s="650" t="s">
        <v>5780</v>
      </c>
      <c r="E614" s="650" t="s">
        <v>5781</v>
      </c>
      <c r="F614" s="653"/>
      <c r="G614" s="653"/>
      <c r="H614" s="653"/>
      <c r="I614" s="653"/>
      <c r="J614" s="653"/>
      <c r="K614" s="653"/>
      <c r="L614" s="653"/>
      <c r="M614" s="653"/>
      <c r="N614" s="653">
        <v>1</v>
      </c>
      <c r="O614" s="653">
        <v>1831.5</v>
      </c>
      <c r="P614" s="666"/>
      <c r="Q614" s="654">
        <v>1831.5</v>
      </c>
    </row>
    <row r="615" spans="1:17" ht="14.4" customHeight="1" x14ac:dyDescent="0.3">
      <c r="A615" s="649" t="s">
        <v>575</v>
      </c>
      <c r="B615" s="650" t="s">
        <v>5085</v>
      </c>
      <c r="C615" s="650" t="s">
        <v>4890</v>
      </c>
      <c r="D615" s="650" t="s">
        <v>5782</v>
      </c>
      <c r="E615" s="650" t="s">
        <v>5783</v>
      </c>
      <c r="F615" s="653"/>
      <c r="G615" s="653"/>
      <c r="H615" s="653"/>
      <c r="I615" s="653"/>
      <c r="J615" s="653"/>
      <c r="K615" s="653"/>
      <c r="L615" s="653"/>
      <c r="M615" s="653"/>
      <c r="N615" s="653">
        <v>0.1</v>
      </c>
      <c r="O615" s="653">
        <v>633.25</v>
      </c>
      <c r="P615" s="666"/>
      <c r="Q615" s="654">
        <v>6332.5</v>
      </c>
    </row>
    <row r="616" spans="1:17" ht="14.4" customHeight="1" x14ac:dyDescent="0.3">
      <c r="A616" s="649" t="s">
        <v>575</v>
      </c>
      <c r="B616" s="650" t="s">
        <v>5085</v>
      </c>
      <c r="C616" s="650" t="s">
        <v>4890</v>
      </c>
      <c r="D616" s="650" t="s">
        <v>5784</v>
      </c>
      <c r="E616" s="650" t="s">
        <v>5785</v>
      </c>
      <c r="F616" s="653"/>
      <c r="G616" s="653"/>
      <c r="H616" s="653"/>
      <c r="I616" s="653"/>
      <c r="J616" s="653">
        <v>1</v>
      </c>
      <c r="K616" s="653">
        <v>4827</v>
      </c>
      <c r="L616" s="653"/>
      <c r="M616" s="653">
        <v>4827</v>
      </c>
      <c r="N616" s="653"/>
      <c r="O616" s="653"/>
      <c r="P616" s="666"/>
      <c r="Q616" s="654"/>
    </row>
    <row r="617" spans="1:17" ht="14.4" customHeight="1" x14ac:dyDescent="0.3">
      <c r="A617" s="649" t="s">
        <v>575</v>
      </c>
      <c r="B617" s="650" t="s">
        <v>5085</v>
      </c>
      <c r="C617" s="650" t="s">
        <v>4890</v>
      </c>
      <c r="D617" s="650" t="s">
        <v>5786</v>
      </c>
      <c r="E617" s="650" t="s">
        <v>5787</v>
      </c>
      <c r="F617" s="653"/>
      <c r="G617" s="653"/>
      <c r="H617" s="653"/>
      <c r="I617" s="653"/>
      <c r="J617" s="653">
        <v>3</v>
      </c>
      <c r="K617" s="653">
        <v>15927</v>
      </c>
      <c r="L617" s="653"/>
      <c r="M617" s="653">
        <v>5309</v>
      </c>
      <c r="N617" s="653">
        <v>5</v>
      </c>
      <c r="O617" s="653">
        <v>26545</v>
      </c>
      <c r="P617" s="666"/>
      <c r="Q617" s="654">
        <v>5309</v>
      </c>
    </row>
    <row r="618" spans="1:17" ht="14.4" customHeight="1" x14ac:dyDescent="0.3">
      <c r="A618" s="649" t="s">
        <v>575</v>
      </c>
      <c r="B618" s="650" t="s">
        <v>5085</v>
      </c>
      <c r="C618" s="650" t="s">
        <v>4890</v>
      </c>
      <c r="D618" s="650" t="s">
        <v>5788</v>
      </c>
      <c r="E618" s="650" t="s">
        <v>5421</v>
      </c>
      <c r="F618" s="653">
        <v>1</v>
      </c>
      <c r="G618" s="653">
        <v>10188.49</v>
      </c>
      <c r="H618" s="653">
        <v>1</v>
      </c>
      <c r="I618" s="653">
        <v>10188.49</v>
      </c>
      <c r="J618" s="653"/>
      <c r="K618" s="653"/>
      <c r="L618" s="653"/>
      <c r="M618" s="653"/>
      <c r="N618" s="653"/>
      <c r="O618" s="653"/>
      <c r="P618" s="666"/>
      <c r="Q618" s="654"/>
    </row>
    <row r="619" spans="1:17" ht="14.4" customHeight="1" x14ac:dyDescent="0.3">
      <c r="A619" s="649" t="s">
        <v>575</v>
      </c>
      <c r="B619" s="650" t="s">
        <v>5085</v>
      </c>
      <c r="C619" s="650" t="s">
        <v>4890</v>
      </c>
      <c r="D619" s="650" t="s">
        <v>5789</v>
      </c>
      <c r="E619" s="650" t="s">
        <v>5790</v>
      </c>
      <c r="F619" s="653">
        <v>1</v>
      </c>
      <c r="G619" s="653">
        <v>2713</v>
      </c>
      <c r="H619" s="653">
        <v>1</v>
      </c>
      <c r="I619" s="653">
        <v>2713</v>
      </c>
      <c r="J619" s="653"/>
      <c r="K619" s="653"/>
      <c r="L619" s="653"/>
      <c r="M619" s="653"/>
      <c r="N619" s="653">
        <v>1</v>
      </c>
      <c r="O619" s="653">
        <v>2811.65</v>
      </c>
      <c r="P619" s="666">
        <v>1.036361960928861</v>
      </c>
      <c r="Q619" s="654">
        <v>2811.65</v>
      </c>
    </row>
    <row r="620" spans="1:17" ht="14.4" customHeight="1" x14ac:dyDescent="0.3">
      <c r="A620" s="649" t="s">
        <v>575</v>
      </c>
      <c r="B620" s="650" t="s">
        <v>5085</v>
      </c>
      <c r="C620" s="650" t="s">
        <v>4890</v>
      </c>
      <c r="D620" s="650" t="s">
        <v>5791</v>
      </c>
      <c r="E620" s="650" t="s">
        <v>5792</v>
      </c>
      <c r="F620" s="653"/>
      <c r="G620" s="653"/>
      <c r="H620" s="653"/>
      <c r="I620" s="653"/>
      <c r="J620" s="653">
        <v>1</v>
      </c>
      <c r="K620" s="653">
        <v>12500</v>
      </c>
      <c r="L620" s="653"/>
      <c r="M620" s="653">
        <v>12500</v>
      </c>
      <c r="N620" s="653"/>
      <c r="O620" s="653"/>
      <c r="P620" s="666"/>
      <c r="Q620" s="654"/>
    </row>
    <row r="621" spans="1:17" ht="14.4" customHeight="1" x14ac:dyDescent="0.3">
      <c r="A621" s="649" t="s">
        <v>575</v>
      </c>
      <c r="B621" s="650" t="s">
        <v>5085</v>
      </c>
      <c r="C621" s="650" t="s">
        <v>4890</v>
      </c>
      <c r="D621" s="650" t="s">
        <v>5793</v>
      </c>
      <c r="E621" s="650" t="s">
        <v>5794</v>
      </c>
      <c r="F621" s="653">
        <v>3</v>
      </c>
      <c r="G621" s="653">
        <v>656.40000000000009</v>
      </c>
      <c r="H621" s="653">
        <v>1</v>
      </c>
      <c r="I621" s="653">
        <v>218.80000000000004</v>
      </c>
      <c r="J621" s="653"/>
      <c r="K621" s="653"/>
      <c r="L621" s="653"/>
      <c r="M621" s="653"/>
      <c r="N621" s="653"/>
      <c r="O621" s="653"/>
      <c r="P621" s="666"/>
      <c r="Q621" s="654"/>
    </row>
    <row r="622" spans="1:17" ht="14.4" customHeight="1" x14ac:dyDescent="0.3">
      <c r="A622" s="649" t="s">
        <v>575</v>
      </c>
      <c r="B622" s="650" t="s">
        <v>5085</v>
      </c>
      <c r="C622" s="650" t="s">
        <v>4890</v>
      </c>
      <c r="D622" s="650" t="s">
        <v>5795</v>
      </c>
      <c r="E622" s="650" t="s">
        <v>5796</v>
      </c>
      <c r="F622" s="653">
        <v>1</v>
      </c>
      <c r="G622" s="653">
        <v>2560</v>
      </c>
      <c r="H622" s="653">
        <v>1</v>
      </c>
      <c r="I622" s="653">
        <v>2560</v>
      </c>
      <c r="J622" s="653"/>
      <c r="K622" s="653"/>
      <c r="L622" s="653"/>
      <c r="M622" s="653"/>
      <c r="N622" s="653"/>
      <c r="O622" s="653"/>
      <c r="P622" s="666"/>
      <c r="Q622" s="654"/>
    </row>
    <row r="623" spans="1:17" ht="14.4" customHeight="1" x14ac:dyDescent="0.3">
      <c r="A623" s="649" t="s">
        <v>575</v>
      </c>
      <c r="B623" s="650" t="s">
        <v>5085</v>
      </c>
      <c r="C623" s="650" t="s">
        <v>4890</v>
      </c>
      <c r="D623" s="650" t="s">
        <v>5797</v>
      </c>
      <c r="E623" s="650" t="s">
        <v>5717</v>
      </c>
      <c r="F623" s="653">
        <v>2</v>
      </c>
      <c r="G623" s="653">
        <v>5526</v>
      </c>
      <c r="H623" s="653">
        <v>1</v>
      </c>
      <c r="I623" s="653">
        <v>2763</v>
      </c>
      <c r="J623" s="653">
        <v>7</v>
      </c>
      <c r="K623" s="653">
        <v>20044.289999999997</v>
      </c>
      <c r="L623" s="653">
        <v>3.6272692725298583</v>
      </c>
      <c r="M623" s="653">
        <v>2863.47</v>
      </c>
      <c r="N623" s="653"/>
      <c r="O623" s="653"/>
      <c r="P623" s="666"/>
      <c r="Q623" s="654"/>
    </row>
    <row r="624" spans="1:17" ht="14.4" customHeight="1" x14ac:dyDescent="0.3">
      <c r="A624" s="649" t="s">
        <v>575</v>
      </c>
      <c r="B624" s="650" t="s">
        <v>5085</v>
      </c>
      <c r="C624" s="650" t="s">
        <v>4890</v>
      </c>
      <c r="D624" s="650" t="s">
        <v>5798</v>
      </c>
      <c r="E624" s="650" t="s">
        <v>5757</v>
      </c>
      <c r="F624" s="653"/>
      <c r="G624" s="653"/>
      <c r="H624" s="653"/>
      <c r="I624" s="653"/>
      <c r="J624" s="653">
        <v>1</v>
      </c>
      <c r="K624" s="653">
        <v>4606.3</v>
      </c>
      <c r="L624" s="653"/>
      <c r="M624" s="653">
        <v>4606.3</v>
      </c>
      <c r="N624" s="653">
        <v>4</v>
      </c>
      <c r="O624" s="653">
        <v>18425.2</v>
      </c>
      <c r="P624" s="666"/>
      <c r="Q624" s="654">
        <v>4606.3</v>
      </c>
    </row>
    <row r="625" spans="1:17" ht="14.4" customHeight="1" x14ac:dyDescent="0.3">
      <c r="A625" s="649" t="s">
        <v>575</v>
      </c>
      <c r="B625" s="650" t="s">
        <v>5085</v>
      </c>
      <c r="C625" s="650" t="s">
        <v>4890</v>
      </c>
      <c r="D625" s="650" t="s">
        <v>5799</v>
      </c>
      <c r="E625" s="650" t="s">
        <v>5800</v>
      </c>
      <c r="F625" s="653">
        <v>1</v>
      </c>
      <c r="G625" s="653">
        <v>1872.2</v>
      </c>
      <c r="H625" s="653">
        <v>1</v>
      </c>
      <c r="I625" s="653">
        <v>1872.2</v>
      </c>
      <c r="J625" s="653"/>
      <c r="K625" s="653"/>
      <c r="L625" s="653"/>
      <c r="M625" s="653"/>
      <c r="N625" s="653"/>
      <c r="O625" s="653"/>
      <c r="P625" s="666"/>
      <c r="Q625" s="654"/>
    </row>
    <row r="626" spans="1:17" ht="14.4" customHeight="1" x14ac:dyDescent="0.3">
      <c r="A626" s="649" t="s">
        <v>575</v>
      </c>
      <c r="B626" s="650" t="s">
        <v>5085</v>
      </c>
      <c r="C626" s="650" t="s">
        <v>4890</v>
      </c>
      <c r="D626" s="650" t="s">
        <v>5801</v>
      </c>
      <c r="E626" s="650" t="s">
        <v>5802</v>
      </c>
      <c r="F626" s="653"/>
      <c r="G626" s="653"/>
      <c r="H626" s="653"/>
      <c r="I626" s="653"/>
      <c r="J626" s="653"/>
      <c r="K626" s="653"/>
      <c r="L626" s="653"/>
      <c r="M626" s="653"/>
      <c r="N626" s="653">
        <v>1</v>
      </c>
      <c r="O626" s="653">
        <v>7868.61</v>
      </c>
      <c r="P626" s="666"/>
      <c r="Q626" s="654">
        <v>7868.61</v>
      </c>
    </row>
    <row r="627" spans="1:17" ht="14.4" customHeight="1" x14ac:dyDescent="0.3">
      <c r="A627" s="649" t="s">
        <v>575</v>
      </c>
      <c r="B627" s="650" t="s">
        <v>5085</v>
      </c>
      <c r="C627" s="650" t="s">
        <v>4890</v>
      </c>
      <c r="D627" s="650" t="s">
        <v>5803</v>
      </c>
      <c r="E627" s="650" t="s">
        <v>5757</v>
      </c>
      <c r="F627" s="653"/>
      <c r="G627" s="653"/>
      <c r="H627" s="653"/>
      <c r="I627" s="653"/>
      <c r="J627" s="653"/>
      <c r="K627" s="653"/>
      <c r="L627" s="653"/>
      <c r="M627" s="653"/>
      <c r="N627" s="653">
        <v>7</v>
      </c>
      <c r="O627" s="653">
        <v>35213.920000000006</v>
      </c>
      <c r="P627" s="666"/>
      <c r="Q627" s="654">
        <v>5030.5600000000004</v>
      </c>
    </row>
    <row r="628" spans="1:17" ht="14.4" customHeight="1" x14ac:dyDescent="0.3">
      <c r="A628" s="649" t="s">
        <v>575</v>
      </c>
      <c r="B628" s="650" t="s">
        <v>5085</v>
      </c>
      <c r="C628" s="650" t="s">
        <v>4890</v>
      </c>
      <c r="D628" s="650" t="s">
        <v>5804</v>
      </c>
      <c r="E628" s="650" t="s">
        <v>5805</v>
      </c>
      <c r="F628" s="653"/>
      <c r="G628" s="653"/>
      <c r="H628" s="653"/>
      <c r="I628" s="653"/>
      <c r="J628" s="653"/>
      <c r="K628" s="653"/>
      <c r="L628" s="653"/>
      <c r="M628" s="653"/>
      <c r="N628" s="653">
        <v>2</v>
      </c>
      <c r="O628" s="653">
        <v>3233.46</v>
      </c>
      <c r="P628" s="666"/>
      <c r="Q628" s="654">
        <v>1616.73</v>
      </c>
    </row>
    <row r="629" spans="1:17" ht="14.4" customHeight="1" x14ac:dyDescent="0.3">
      <c r="A629" s="649" t="s">
        <v>575</v>
      </c>
      <c r="B629" s="650" t="s">
        <v>5085</v>
      </c>
      <c r="C629" s="650" t="s">
        <v>4890</v>
      </c>
      <c r="D629" s="650" t="s">
        <v>5806</v>
      </c>
      <c r="E629" s="650" t="s">
        <v>5603</v>
      </c>
      <c r="F629" s="653"/>
      <c r="G629" s="653"/>
      <c r="H629" s="653"/>
      <c r="I629" s="653"/>
      <c r="J629" s="653"/>
      <c r="K629" s="653"/>
      <c r="L629" s="653"/>
      <c r="M629" s="653"/>
      <c r="N629" s="653">
        <v>2</v>
      </c>
      <c r="O629" s="653">
        <v>2317.3000000000002</v>
      </c>
      <c r="P629" s="666"/>
      <c r="Q629" s="654">
        <v>1158.6500000000001</v>
      </c>
    </row>
    <row r="630" spans="1:17" ht="14.4" customHeight="1" x14ac:dyDescent="0.3">
      <c r="A630" s="649" t="s">
        <v>575</v>
      </c>
      <c r="B630" s="650" t="s">
        <v>5085</v>
      </c>
      <c r="C630" s="650" t="s">
        <v>4890</v>
      </c>
      <c r="D630" s="650" t="s">
        <v>5807</v>
      </c>
      <c r="E630" s="650" t="s">
        <v>5808</v>
      </c>
      <c r="F630" s="653">
        <v>2</v>
      </c>
      <c r="G630" s="653">
        <v>11178</v>
      </c>
      <c r="H630" s="653">
        <v>1</v>
      </c>
      <c r="I630" s="653">
        <v>5589</v>
      </c>
      <c r="J630" s="653">
        <v>1</v>
      </c>
      <c r="K630" s="653">
        <v>5589</v>
      </c>
      <c r="L630" s="653">
        <v>0.5</v>
      </c>
      <c r="M630" s="653">
        <v>5589</v>
      </c>
      <c r="N630" s="653">
        <v>4</v>
      </c>
      <c r="O630" s="653">
        <v>22356</v>
      </c>
      <c r="P630" s="666">
        <v>2</v>
      </c>
      <c r="Q630" s="654">
        <v>5589</v>
      </c>
    </row>
    <row r="631" spans="1:17" ht="14.4" customHeight="1" x14ac:dyDescent="0.3">
      <c r="A631" s="649" t="s">
        <v>575</v>
      </c>
      <c r="B631" s="650" t="s">
        <v>5085</v>
      </c>
      <c r="C631" s="650" t="s">
        <v>4890</v>
      </c>
      <c r="D631" s="650" t="s">
        <v>5809</v>
      </c>
      <c r="E631" s="650" t="s">
        <v>5288</v>
      </c>
      <c r="F631" s="653">
        <v>9</v>
      </c>
      <c r="G631" s="653">
        <v>8441.19</v>
      </c>
      <c r="H631" s="653">
        <v>1</v>
      </c>
      <c r="I631" s="653">
        <v>937.91000000000008</v>
      </c>
      <c r="J631" s="653">
        <v>1</v>
      </c>
      <c r="K631" s="653">
        <v>937.91</v>
      </c>
      <c r="L631" s="653">
        <v>0.1111111111111111</v>
      </c>
      <c r="M631" s="653">
        <v>937.91</v>
      </c>
      <c r="N631" s="653"/>
      <c r="O631" s="653"/>
      <c r="P631" s="666"/>
      <c r="Q631" s="654"/>
    </row>
    <row r="632" spans="1:17" ht="14.4" customHeight="1" x14ac:dyDescent="0.3">
      <c r="A632" s="649" t="s">
        <v>575</v>
      </c>
      <c r="B632" s="650" t="s">
        <v>5085</v>
      </c>
      <c r="C632" s="650" t="s">
        <v>4890</v>
      </c>
      <c r="D632" s="650" t="s">
        <v>5810</v>
      </c>
      <c r="E632" s="650" t="s">
        <v>5811</v>
      </c>
      <c r="F632" s="653">
        <v>2</v>
      </c>
      <c r="G632" s="653">
        <v>452.9</v>
      </c>
      <c r="H632" s="653">
        <v>1</v>
      </c>
      <c r="I632" s="653">
        <v>226.45</v>
      </c>
      <c r="J632" s="653">
        <v>3</v>
      </c>
      <c r="K632" s="653">
        <v>679.34999999999991</v>
      </c>
      <c r="L632" s="653">
        <v>1.4999999999999998</v>
      </c>
      <c r="M632" s="653">
        <v>226.44999999999996</v>
      </c>
      <c r="N632" s="653"/>
      <c r="O632" s="653"/>
      <c r="P632" s="666"/>
      <c r="Q632" s="654"/>
    </row>
    <row r="633" spans="1:17" ht="14.4" customHeight="1" x14ac:dyDescent="0.3">
      <c r="A633" s="649" t="s">
        <v>575</v>
      </c>
      <c r="B633" s="650" t="s">
        <v>5085</v>
      </c>
      <c r="C633" s="650" t="s">
        <v>4890</v>
      </c>
      <c r="D633" s="650" t="s">
        <v>5812</v>
      </c>
      <c r="E633" s="650" t="s">
        <v>5813</v>
      </c>
      <c r="F633" s="653">
        <v>1</v>
      </c>
      <c r="G633" s="653">
        <v>4466.2</v>
      </c>
      <c r="H633" s="653">
        <v>1</v>
      </c>
      <c r="I633" s="653">
        <v>4466.2</v>
      </c>
      <c r="J633" s="653"/>
      <c r="K633" s="653"/>
      <c r="L633" s="653"/>
      <c r="M633" s="653"/>
      <c r="N633" s="653"/>
      <c r="O633" s="653"/>
      <c r="P633" s="666"/>
      <c r="Q633" s="654"/>
    </row>
    <row r="634" spans="1:17" ht="14.4" customHeight="1" x14ac:dyDescent="0.3">
      <c r="A634" s="649" t="s">
        <v>575</v>
      </c>
      <c r="B634" s="650" t="s">
        <v>5085</v>
      </c>
      <c r="C634" s="650" t="s">
        <v>4890</v>
      </c>
      <c r="D634" s="650" t="s">
        <v>5814</v>
      </c>
      <c r="E634" s="650" t="s">
        <v>5815</v>
      </c>
      <c r="F634" s="653">
        <v>0.2</v>
      </c>
      <c r="G634" s="653">
        <v>17.18</v>
      </c>
      <c r="H634" s="653">
        <v>1</v>
      </c>
      <c r="I634" s="653">
        <v>85.899999999999991</v>
      </c>
      <c r="J634" s="653">
        <v>0.2</v>
      </c>
      <c r="K634" s="653">
        <v>17.18</v>
      </c>
      <c r="L634" s="653">
        <v>1</v>
      </c>
      <c r="M634" s="653">
        <v>85.899999999999991</v>
      </c>
      <c r="N634" s="653">
        <v>0.3</v>
      </c>
      <c r="O634" s="653">
        <v>25.77</v>
      </c>
      <c r="P634" s="666">
        <v>1.5</v>
      </c>
      <c r="Q634" s="654">
        <v>85.9</v>
      </c>
    </row>
    <row r="635" spans="1:17" ht="14.4" customHeight="1" x14ac:dyDescent="0.3">
      <c r="A635" s="649" t="s">
        <v>575</v>
      </c>
      <c r="B635" s="650" t="s">
        <v>5085</v>
      </c>
      <c r="C635" s="650" t="s">
        <v>4890</v>
      </c>
      <c r="D635" s="650" t="s">
        <v>5816</v>
      </c>
      <c r="E635" s="650" t="s">
        <v>5815</v>
      </c>
      <c r="F635" s="653">
        <v>0.2</v>
      </c>
      <c r="G635" s="653">
        <v>100.05</v>
      </c>
      <c r="H635" s="653">
        <v>1</v>
      </c>
      <c r="I635" s="653">
        <v>500.24999999999994</v>
      </c>
      <c r="J635" s="653">
        <v>0.1</v>
      </c>
      <c r="K635" s="653">
        <v>50.02</v>
      </c>
      <c r="L635" s="653">
        <v>0.49995002498750629</v>
      </c>
      <c r="M635" s="653">
        <v>500.2</v>
      </c>
      <c r="N635" s="653">
        <v>0.1</v>
      </c>
      <c r="O635" s="653">
        <v>50.02</v>
      </c>
      <c r="P635" s="666">
        <v>0.49995002498750629</v>
      </c>
      <c r="Q635" s="654">
        <v>500.2</v>
      </c>
    </row>
    <row r="636" spans="1:17" ht="14.4" customHeight="1" x14ac:dyDescent="0.3">
      <c r="A636" s="649" t="s">
        <v>575</v>
      </c>
      <c r="B636" s="650" t="s">
        <v>5085</v>
      </c>
      <c r="C636" s="650" t="s">
        <v>4890</v>
      </c>
      <c r="D636" s="650" t="s">
        <v>5817</v>
      </c>
      <c r="E636" s="650" t="s">
        <v>5406</v>
      </c>
      <c r="F636" s="653">
        <v>1</v>
      </c>
      <c r="G636" s="653">
        <v>3919.5</v>
      </c>
      <c r="H636" s="653">
        <v>1</v>
      </c>
      <c r="I636" s="653">
        <v>3919.5</v>
      </c>
      <c r="J636" s="653">
        <v>3</v>
      </c>
      <c r="K636" s="653">
        <v>12186.09</v>
      </c>
      <c r="L636" s="653">
        <v>3.1090929965556833</v>
      </c>
      <c r="M636" s="653">
        <v>4062.03</v>
      </c>
      <c r="N636" s="653"/>
      <c r="O636" s="653"/>
      <c r="P636" s="666"/>
      <c r="Q636" s="654"/>
    </row>
    <row r="637" spans="1:17" ht="14.4" customHeight="1" x14ac:dyDescent="0.3">
      <c r="A637" s="649" t="s">
        <v>575</v>
      </c>
      <c r="B637" s="650" t="s">
        <v>5085</v>
      </c>
      <c r="C637" s="650" t="s">
        <v>4890</v>
      </c>
      <c r="D637" s="650" t="s">
        <v>5818</v>
      </c>
      <c r="E637" s="650" t="s">
        <v>5815</v>
      </c>
      <c r="F637" s="653">
        <v>0.4</v>
      </c>
      <c r="G637" s="653">
        <v>394.4</v>
      </c>
      <c r="H637" s="653">
        <v>1</v>
      </c>
      <c r="I637" s="653">
        <v>985.99999999999989</v>
      </c>
      <c r="J637" s="653">
        <v>0.2</v>
      </c>
      <c r="K637" s="653">
        <v>197.2</v>
      </c>
      <c r="L637" s="653">
        <v>0.5</v>
      </c>
      <c r="M637" s="653">
        <v>985.99999999999989</v>
      </c>
      <c r="N637" s="653">
        <v>0.4</v>
      </c>
      <c r="O637" s="653">
        <v>394.4</v>
      </c>
      <c r="P637" s="666">
        <v>1</v>
      </c>
      <c r="Q637" s="654">
        <v>985.99999999999989</v>
      </c>
    </row>
    <row r="638" spans="1:17" ht="14.4" customHeight="1" x14ac:dyDescent="0.3">
      <c r="A638" s="649" t="s">
        <v>575</v>
      </c>
      <c r="B638" s="650" t="s">
        <v>5085</v>
      </c>
      <c r="C638" s="650" t="s">
        <v>4890</v>
      </c>
      <c r="D638" s="650" t="s">
        <v>5819</v>
      </c>
      <c r="E638" s="650" t="s">
        <v>5671</v>
      </c>
      <c r="F638" s="653">
        <v>2</v>
      </c>
      <c r="G638" s="653">
        <v>1597.2</v>
      </c>
      <c r="H638" s="653">
        <v>1</v>
      </c>
      <c r="I638" s="653">
        <v>798.6</v>
      </c>
      <c r="J638" s="653">
        <v>5</v>
      </c>
      <c r="K638" s="653">
        <v>3993</v>
      </c>
      <c r="L638" s="653">
        <v>2.5</v>
      </c>
      <c r="M638" s="653">
        <v>798.6</v>
      </c>
      <c r="N638" s="653">
        <v>16</v>
      </c>
      <c r="O638" s="653">
        <v>12777.6</v>
      </c>
      <c r="P638" s="666">
        <v>8</v>
      </c>
      <c r="Q638" s="654">
        <v>798.6</v>
      </c>
    </row>
    <row r="639" spans="1:17" ht="14.4" customHeight="1" x14ac:dyDescent="0.3">
      <c r="A639" s="649" t="s">
        <v>575</v>
      </c>
      <c r="B639" s="650" t="s">
        <v>5085</v>
      </c>
      <c r="C639" s="650" t="s">
        <v>4890</v>
      </c>
      <c r="D639" s="650" t="s">
        <v>5820</v>
      </c>
      <c r="E639" s="650" t="s">
        <v>5274</v>
      </c>
      <c r="F639" s="653"/>
      <c r="G639" s="653"/>
      <c r="H639" s="653"/>
      <c r="I639" s="653"/>
      <c r="J639" s="653"/>
      <c r="K639" s="653"/>
      <c r="L639" s="653"/>
      <c r="M639" s="653"/>
      <c r="N639" s="653">
        <v>6</v>
      </c>
      <c r="O639" s="653">
        <v>1815.72</v>
      </c>
      <c r="P639" s="666"/>
      <c r="Q639" s="654">
        <v>302.62</v>
      </c>
    </row>
    <row r="640" spans="1:17" ht="14.4" customHeight="1" x14ac:dyDescent="0.3">
      <c r="A640" s="649" t="s">
        <v>575</v>
      </c>
      <c r="B640" s="650" t="s">
        <v>5085</v>
      </c>
      <c r="C640" s="650" t="s">
        <v>4890</v>
      </c>
      <c r="D640" s="650" t="s">
        <v>5821</v>
      </c>
      <c r="E640" s="650" t="s">
        <v>5252</v>
      </c>
      <c r="F640" s="653"/>
      <c r="G640" s="653"/>
      <c r="H640" s="653"/>
      <c r="I640" s="653"/>
      <c r="J640" s="653"/>
      <c r="K640" s="653"/>
      <c r="L640" s="653"/>
      <c r="M640" s="653"/>
      <c r="N640" s="653">
        <v>6</v>
      </c>
      <c r="O640" s="653">
        <v>2798.8200000000006</v>
      </c>
      <c r="P640" s="666"/>
      <c r="Q640" s="654">
        <v>466.47000000000008</v>
      </c>
    </row>
    <row r="641" spans="1:17" ht="14.4" customHeight="1" x14ac:dyDescent="0.3">
      <c r="A641" s="649" t="s">
        <v>575</v>
      </c>
      <c r="B641" s="650" t="s">
        <v>5085</v>
      </c>
      <c r="C641" s="650" t="s">
        <v>4890</v>
      </c>
      <c r="D641" s="650" t="s">
        <v>5822</v>
      </c>
      <c r="E641" s="650" t="s">
        <v>5462</v>
      </c>
      <c r="F641" s="653"/>
      <c r="G641" s="653"/>
      <c r="H641" s="653"/>
      <c r="I641" s="653"/>
      <c r="J641" s="653"/>
      <c r="K641" s="653"/>
      <c r="L641" s="653"/>
      <c r="M641" s="653"/>
      <c r="N641" s="653">
        <v>4</v>
      </c>
      <c r="O641" s="653">
        <v>2731.84</v>
      </c>
      <c r="P641" s="666"/>
      <c r="Q641" s="654">
        <v>682.96</v>
      </c>
    </row>
    <row r="642" spans="1:17" ht="14.4" customHeight="1" x14ac:dyDescent="0.3">
      <c r="A642" s="649" t="s">
        <v>575</v>
      </c>
      <c r="B642" s="650" t="s">
        <v>5085</v>
      </c>
      <c r="C642" s="650" t="s">
        <v>4890</v>
      </c>
      <c r="D642" s="650" t="s">
        <v>5823</v>
      </c>
      <c r="E642" s="650" t="s">
        <v>5824</v>
      </c>
      <c r="F642" s="653"/>
      <c r="G642" s="653"/>
      <c r="H642" s="653"/>
      <c r="I642" s="653"/>
      <c r="J642" s="653"/>
      <c r="K642" s="653"/>
      <c r="L642" s="653"/>
      <c r="M642" s="653"/>
      <c r="N642" s="653">
        <v>1</v>
      </c>
      <c r="O642" s="653">
        <v>10992</v>
      </c>
      <c r="P642" s="666"/>
      <c r="Q642" s="654">
        <v>10992</v>
      </c>
    </row>
    <row r="643" spans="1:17" ht="14.4" customHeight="1" x14ac:dyDescent="0.3">
      <c r="A643" s="649" t="s">
        <v>575</v>
      </c>
      <c r="B643" s="650" t="s">
        <v>5085</v>
      </c>
      <c r="C643" s="650" t="s">
        <v>4890</v>
      </c>
      <c r="D643" s="650" t="s">
        <v>5825</v>
      </c>
      <c r="E643" s="650" t="s">
        <v>5588</v>
      </c>
      <c r="F643" s="653"/>
      <c r="G643" s="653"/>
      <c r="H643" s="653"/>
      <c r="I643" s="653"/>
      <c r="J643" s="653"/>
      <c r="K643" s="653"/>
      <c r="L643" s="653"/>
      <c r="M643" s="653"/>
      <c r="N643" s="653">
        <v>1</v>
      </c>
      <c r="O643" s="653">
        <v>9224.67</v>
      </c>
      <c r="P643" s="666"/>
      <c r="Q643" s="654">
        <v>9224.67</v>
      </c>
    </row>
    <row r="644" spans="1:17" ht="14.4" customHeight="1" x14ac:dyDescent="0.3">
      <c r="A644" s="649" t="s">
        <v>575</v>
      </c>
      <c r="B644" s="650" t="s">
        <v>5085</v>
      </c>
      <c r="C644" s="650" t="s">
        <v>4890</v>
      </c>
      <c r="D644" s="650" t="s">
        <v>5826</v>
      </c>
      <c r="E644" s="650" t="s">
        <v>5827</v>
      </c>
      <c r="F644" s="653"/>
      <c r="G644" s="653"/>
      <c r="H644" s="653"/>
      <c r="I644" s="653"/>
      <c r="J644" s="653"/>
      <c r="K644" s="653"/>
      <c r="L644" s="653"/>
      <c r="M644" s="653"/>
      <c r="N644" s="653">
        <v>9</v>
      </c>
      <c r="O644" s="653">
        <v>9681.75</v>
      </c>
      <c r="P644" s="666"/>
      <c r="Q644" s="654">
        <v>1075.75</v>
      </c>
    </row>
    <row r="645" spans="1:17" ht="14.4" customHeight="1" x14ac:dyDescent="0.3">
      <c r="A645" s="649" t="s">
        <v>575</v>
      </c>
      <c r="B645" s="650" t="s">
        <v>5085</v>
      </c>
      <c r="C645" s="650" t="s">
        <v>4890</v>
      </c>
      <c r="D645" s="650" t="s">
        <v>5828</v>
      </c>
      <c r="E645" s="650" t="s">
        <v>5676</v>
      </c>
      <c r="F645" s="653"/>
      <c r="G645" s="653"/>
      <c r="H645" s="653"/>
      <c r="I645" s="653"/>
      <c r="J645" s="653"/>
      <c r="K645" s="653"/>
      <c r="L645" s="653"/>
      <c r="M645" s="653"/>
      <c r="N645" s="653">
        <v>1</v>
      </c>
      <c r="O645" s="653">
        <v>9275</v>
      </c>
      <c r="P645" s="666"/>
      <c r="Q645" s="654">
        <v>9275</v>
      </c>
    </row>
    <row r="646" spans="1:17" ht="14.4" customHeight="1" x14ac:dyDescent="0.3">
      <c r="A646" s="649" t="s">
        <v>575</v>
      </c>
      <c r="B646" s="650" t="s">
        <v>5085</v>
      </c>
      <c r="C646" s="650" t="s">
        <v>4890</v>
      </c>
      <c r="D646" s="650" t="s">
        <v>5829</v>
      </c>
      <c r="E646" s="650" t="s">
        <v>5830</v>
      </c>
      <c r="F646" s="653"/>
      <c r="G646" s="653"/>
      <c r="H646" s="653"/>
      <c r="I646" s="653"/>
      <c r="J646" s="653"/>
      <c r="K646" s="653"/>
      <c r="L646" s="653"/>
      <c r="M646" s="653"/>
      <c r="N646" s="653">
        <v>0.3</v>
      </c>
      <c r="O646" s="653">
        <v>686.19</v>
      </c>
      <c r="P646" s="666"/>
      <c r="Q646" s="654">
        <v>2287.3000000000002</v>
      </c>
    </row>
    <row r="647" spans="1:17" ht="14.4" customHeight="1" x14ac:dyDescent="0.3">
      <c r="A647" s="649" t="s">
        <v>575</v>
      </c>
      <c r="B647" s="650" t="s">
        <v>5085</v>
      </c>
      <c r="C647" s="650" t="s">
        <v>4890</v>
      </c>
      <c r="D647" s="650" t="s">
        <v>5831</v>
      </c>
      <c r="E647" s="650" t="s">
        <v>5832</v>
      </c>
      <c r="F647" s="653"/>
      <c r="G647" s="653"/>
      <c r="H647" s="653"/>
      <c r="I647" s="653"/>
      <c r="J647" s="653"/>
      <c r="K647" s="653"/>
      <c r="L647" s="653"/>
      <c r="M647" s="653"/>
      <c r="N647" s="653">
        <v>0.2</v>
      </c>
      <c r="O647" s="653">
        <v>1205.28</v>
      </c>
      <c r="P647" s="666"/>
      <c r="Q647" s="654">
        <v>6026.4</v>
      </c>
    </row>
    <row r="648" spans="1:17" ht="14.4" customHeight="1" x14ac:dyDescent="0.3">
      <c r="A648" s="649" t="s">
        <v>575</v>
      </c>
      <c r="B648" s="650" t="s">
        <v>5085</v>
      </c>
      <c r="C648" s="650" t="s">
        <v>4890</v>
      </c>
      <c r="D648" s="650" t="s">
        <v>5833</v>
      </c>
      <c r="E648" s="650" t="s">
        <v>5834</v>
      </c>
      <c r="F648" s="653"/>
      <c r="G648" s="653"/>
      <c r="H648" s="653"/>
      <c r="I648" s="653"/>
      <c r="J648" s="653">
        <v>0.1</v>
      </c>
      <c r="K648" s="653">
        <v>42.39</v>
      </c>
      <c r="L648" s="653"/>
      <c r="M648" s="653">
        <v>423.9</v>
      </c>
      <c r="N648" s="653">
        <v>2</v>
      </c>
      <c r="O648" s="653">
        <v>847.96</v>
      </c>
      <c r="P648" s="666"/>
      <c r="Q648" s="654">
        <v>423.98</v>
      </c>
    </row>
    <row r="649" spans="1:17" ht="14.4" customHeight="1" x14ac:dyDescent="0.3">
      <c r="A649" s="649" t="s">
        <v>575</v>
      </c>
      <c r="B649" s="650" t="s">
        <v>5085</v>
      </c>
      <c r="C649" s="650" t="s">
        <v>4890</v>
      </c>
      <c r="D649" s="650" t="s">
        <v>5835</v>
      </c>
      <c r="E649" s="650" t="s">
        <v>5836</v>
      </c>
      <c r="F649" s="653"/>
      <c r="G649" s="653"/>
      <c r="H649" s="653"/>
      <c r="I649" s="653"/>
      <c r="J649" s="653"/>
      <c r="K649" s="653"/>
      <c r="L649" s="653"/>
      <c r="M649" s="653"/>
      <c r="N649" s="653">
        <v>1</v>
      </c>
      <c r="O649" s="653">
        <v>7358.18</v>
      </c>
      <c r="P649" s="666"/>
      <c r="Q649" s="654">
        <v>7358.18</v>
      </c>
    </row>
    <row r="650" spans="1:17" ht="14.4" customHeight="1" x14ac:dyDescent="0.3">
      <c r="A650" s="649" t="s">
        <v>575</v>
      </c>
      <c r="B650" s="650" t="s">
        <v>5085</v>
      </c>
      <c r="C650" s="650" t="s">
        <v>4890</v>
      </c>
      <c r="D650" s="650" t="s">
        <v>5837</v>
      </c>
      <c r="E650" s="650" t="s">
        <v>5838</v>
      </c>
      <c r="F650" s="653"/>
      <c r="G650" s="653"/>
      <c r="H650" s="653"/>
      <c r="I650" s="653"/>
      <c r="J650" s="653"/>
      <c r="K650" s="653"/>
      <c r="L650" s="653"/>
      <c r="M650" s="653"/>
      <c r="N650" s="653">
        <v>1</v>
      </c>
      <c r="O650" s="653">
        <v>4544.5</v>
      </c>
      <c r="P650" s="666"/>
      <c r="Q650" s="654">
        <v>4544.5</v>
      </c>
    </row>
    <row r="651" spans="1:17" ht="14.4" customHeight="1" x14ac:dyDescent="0.3">
      <c r="A651" s="649" t="s">
        <v>575</v>
      </c>
      <c r="B651" s="650" t="s">
        <v>5085</v>
      </c>
      <c r="C651" s="650" t="s">
        <v>4890</v>
      </c>
      <c r="D651" s="650" t="s">
        <v>5839</v>
      </c>
      <c r="E651" s="650" t="s">
        <v>5840</v>
      </c>
      <c r="F651" s="653">
        <v>8</v>
      </c>
      <c r="G651" s="653">
        <v>16876</v>
      </c>
      <c r="H651" s="653">
        <v>1</v>
      </c>
      <c r="I651" s="653">
        <v>2109.5</v>
      </c>
      <c r="J651" s="653"/>
      <c r="K651" s="653"/>
      <c r="L651" s="653"/>
      <c r="M651" s="653"/>
      <c r="N651" s="653">
        <v>2</v>
      </c>
      <c r="O651" s="653">
        <v>4219</v>
      </c>
      <c r="P651" s="666">
        <v>0.25</v>
      </c>
      <c r="Q651" s="654">
        <v>2109.5</v>
      </c>
    </row>
    <row r="652" spans="1:17" ht="14.4" customHeight="1" x14ac:dyDescent="0.3">
      <c r="A652" s="649" t="s">
        <v>575</v>
      </c>
      <c r="B652" s="650" t="s">
        <v>5085</v>
      </c>
      <c r="C652" s="650" t="s">
        <v>4890</v>
      </c>
      <c r="D652" s="650" t="s">
        <v>5841</v>
      </c>
      <c r="E652" s="650" t="s">
        <v>5842</v>
      </c>
      <c r="F652" s="653">
        <v>0.2</v>
      </c>
      <c r="G652" s="653">
        <v>456.64</v>
      </c>
      <c r="H652" s="653">
        <v>1</v>
      </c>
      <c r="I652" s="653">
        <v>2283.1999999999998</v>
      </c>
      <c r="J652" s="653"/>
      <c r="K652" s="653"/>
      <c r="L652" s="653"/>
      <c r="M652" s="653"/>
      <c r="N652" s="653"/>
      <c r="O652" s="653"/>
      <c r="P652" s="666"/>
      <c r="Q652" s="654"/>
    </row>
    <row r="653" spans="1:17" ht="14.4" customHeight="1" x14ac:dyDescent="0.3">
      <c r="A653" s="649" t="s">
        <v>575</v>
      </c>
      <c r="B653" s="650" t="s">
        <v>5085</v>
      </c>
      <c r="C653" s="650" t="s">
        <v>4890</v>
      </c>
      <c r="D653" s="650" t="s">
        <v>5843</v>
      </c>
      <c r="E653" s="650" t="s">
        <v>5391</v>
      </c>
      <c r="F653" s="653">
        <v>1</v>
      </c>
      <c r="G653" s="653">
        <v>1916.24</v>
      </c>
      <c r="H653" s="653">
        <v>1</v>
      </c>
      <c r="I653" s="653">
        <v>1916.24</v>
      </c>
      <c r="J653" s="653"/>
      <c r="K653" s="653"/>
      <c r="L653" s="653"/>
      <c r="M653" s="653"/>
      <c r="N653" s="653"/>
      <c r="O653" s="653"/>
      <c r="P653" s="666"/>
      <c r="Q653" s="654"/>
    </row>
    <row r="654" spans="1:17" ht="14.4" customHeight="1" x14ac:dyDescent="0.3">
      <c r="A654" s="649" t="s">
        <v>575</v>
      </c>
      <c r="B654" s="650" t="s">
        <v>5085</v>
      </c>
      <c r="C654" s="650" t="s">
        <v>4890</v>
      </c>
      <c r="D654" s="650" t="s">
        <v>5844</v>
      </c>
      <c r="E654" s="650" t="s">
        <v>5845</v>
      </c>
      <c r="F654" s="653">
        <v>0.1</v>
      </c>
      <c r="G654" s="653">
        <v>22.48</v>
      </c>
      <c r="H654" s="653">
        <v>1</v>
      </c>
      <c r="I654" s="653">
        <v>224.79999999999998</v>
      </c>
      <c r="J654" s="653"/>
      <c r="K654" s="653"/>
      <c r="L654" s="653"/>
      <c r="M654" s="653"/>
      <c r="N654" s="653">
        <v>0.1</v>
      </c>
      <c r="O654" s="653">
        <v>22.48</v>
      </c>
      <c r="P654" s="666">
        <v>1</v>
      </c>
      <c r="Q654" s="654">
        <v>224.79999999999998</v>
      </c>
    </row>
    <row r="655" spans="1:17" ht="14.4" customHeight="1" x14ac:dyDescent="0.3">
      <c r="A655" s="649" t="s">
        <v>575</v>
      </c>
      <c r="B655" s="650" t="s">
        <v>5085</v>
      </c>
      <c r="C655" s="650" t="s">
        <v>4890</v>
      </c>
      <c r="D655" s="650" t="s">
        <v>5846</v>
      </c>
      <c r="E655" s="650" t="s">
        <v>5416</v>
      </c>
      <c r="F655" s="653"/>
      <c r="G655" s="653"/>
      <c r="H655" s="653"/>
      <c r="I655" s="653"/>
      <c r="J655" s="653">
        <v>3</v>
      </c>
      <c r="K655" s="653">
        <v>42579</v>
      </c>
      <c r="L655" s="653"/>
      <c r="M655" s="653">
        <v>14193</v>
      </c>
      <c r="N655" s="653"/>
      <c r="O655" s="653"/>
      <c r="P655" s="666"/>
      <c r="Q655" s="654"/>
    </row>
    <row r="656" spans="1:17" ht="14.4" customHeight="1" x14ac:dyDescent="0.3">
      <c r="A656" s="649" t="s">
        <v>575</v>
      </c>
      <c r="B656" s="650" t="s">
        <v>5085</v>
      </c>
      <c r="C656" s="650" t="s">
        <v>4890</v>
      </c>
      <c r="D656" s="650" t="s">
        <v>5847</v>
      </c>
      <c r="E656" s="650" t="s">
        <v>5274</v>
      </c>
      <c r="F656" s="653"/>
      <c r="G656" s="653"/>
      <c r="H656" s="653"/>
      <c r="I656" s="653"/>
      <c r="J656" s="653"/>
      <c r="K656" s="653"/>
      <c r="L656" s="653"/>
      <c r="M656" s="653"/>
      <c r="N656" s="653">
        <v>3</v>
      </c>
      <c r="O656" s="653">
        <v>419.73</v>
      </c>
      <c r="P656" s="666"/>
      <c r="Q656" s="654">
        <v>139.91</v>
      </c>
    </row>
    <row r="657" spans="1:17" ht="14.4" customHeight="1" x14ac:dyDescent="0.3">
      <c r="A657" s="649" t="s">
        <v>575</v>
      </c>
      <c r="B657" s="650" t="s">
        <v>5085</v>
      </c>
      <c r="C657" s="650" t="s">
        <v>4890</v>
      </c>
      <c r="D657" s="650" t="s">
        <v>5848</v>
      </c>
      <c r="E657" s="650" t="s">
        <v>5423</v>
      </c>
      <c r="F657" s="653">
        <v>1</v>
      </c>
      <c r="G657" s="653">
        <v>11562.71</v>
      </c>
      <c r="H657" s="653">
        <v>1</v>
      </c>
      <c r="I657" s="653">
        <v>11562.71</v>
      </c>
      <c r="J657" s="653">
        <v>1</v>
      </c>
      <c r="K657" s="653">
        <v>11562.71</v>
      </c>
      <c r="L657" s="653">
        <v>1</v>
      </c>
      <c r="M657" s="653">
        <v>11562.71</v>
      </c>
      <c r="N657" s="653"/>
      <c r="O657" s="653"/>
      <c r="P657" s="666"/>
      <c r="Q657" s="654"/>
    </row>
    <row r="658" spans="1:17" ht="14.4" customHeight="1" x14ac:dyDescent="0.3">
      <c r="A658" s="649" t="s">
        <v>575</v>
      </c>
      <c r="B658" s="650" t="s">
        <v>5085</v>
      </c>
      <c r="C658" s="650" t="s">
        <v>4890</v>
      </c>
      <c r="D658" s="650" t="s">
        <v>5849</v>
      </c>
      <c r="E658" s="650" t="s">
        <v>5850</v>
      </c>
      <c r="F658" s="653"/>
      <c r="G658" s="653"/>
      <c r="H658" s="653"/>
      <c r="I658" s="653"/>
      <c r="J658" s="653">
        <v>1</v>
      </c>
      <c r="K658" s="653">
        <v>5531.38</v>
      </c>
      <c r="L658" s="653"/>
      <c r="M658" s="653">
        <v>5531.38</v>
      </c>
      <c r="N658" s="653"/>
      <c r="O658" s="653"/>
      <c r="P658" s="666"/>
      <c r="Q658" s="654"/>
    </row>
    <row r="659" spans="1:17" ht="14.4" customHeight="1" x14ac:dyDescent="0.3">
      <c r="A659" s="649" t="s">
        <v>575</v>
      </c>
      <c r="B659" s="650" t="s">
        <v>5085</v>
      </c>
      <c r="C659" s="650" t="s">
        <v>4890</v>
      </c>
      <c r="D659" s="650" t="s">
        <v>5851</v>
      </c>
      <c r="E659" s="650" t="s">
        <v>5852</v>
      </c>
      <c r="F659" s="653">
        <v>1</v>
      </c>
      <c r="G659" s="653">
        <v>1030</v>
      </c>
      <c r="H659" s="653">
        <v>1</v>
      </c>
      <c r="I659" s="653">
        <v>1030</v>
      </c>
      <c r="J659" s="653"/>
      <c r="K659" s="653"/>
      <c r="L659" s="653"/>
      <c r="M659" s="653"/>
      <c r="N659" s="653">
        <v>1</v>
      </c>
      <c r="O659" s="653">
        <v>1030</v>
      </c>
      <c r="P659" s="666">
        <v>1</v>
      </c>
      <c r="Q659" s="654">
        <v>1030</v>
      </c>
    </row>
    <row r="660" spans="1:17" ht="14.4" customHeight="1" x14ac:dyDescent="0.3">
      <c r="A660" s="649" t="s">
        <v>575</v>
      </c>
      <c r="B660" s="650" t="s">
        <v>5085</v>
      </c>
      <c r="C660" s="650" t="s">
        <v>4890</v>
      </c>
      <c r="D660" s="650" t="s">
        <v>5853</v>
      </c>
      <c r="E660" s="650" t="s">
        <v>5802</v>
      </c>
      <c r="F660" s="653"/>
      <c r="G660" s="653"/>
      <c r="H660" s="653"/>
      <c r="I660" s="653"/>
      <c r="J660" s="653"/>
      <c r="K660" s="653"/>
      <c r="L660" s="653"/>
      <c r="M660" s="653"/>
      <c r="N660" s="653">
        <v>1</v>
      </c>
      <c r="O660" s="653">
        <v>8946.2999999999993</v>
      </c>
      <c r="P660" s="666"/>
      <c r="Q660" s="654">
        <v>8946.2999999999993</v>
      </c>
    </row>
    <row r="661" spans="1:17" ht="14.4" customHeight="1" x14ac:dyDescent="0.3">
      <c r="A661" s="649" t="s">
        <v>575</v>
      </c>
      <c r="B661" s="650" t="s">
        <v>5085</v>
      </c>
      <c r="C661" s="650" t="s">
        <v>4890</v>
      </c>
      <c r="D661" s="650" t="s">
        <v>5854</v>
      </c>
      <c r="E661" s="650" t="s">
        <v>5855</v>
      </c>
      <c r="F661" s="653"/>
      <c r="G661" s="653"/>
      <c r="H661" s="653"/>
      <c r="I661" s="653"/>
      <c r="J661" s="653"/>
      <c r="K661" s="653"/>
      <c r="L661" s="653"/>
      <c r="M661" s="653"/>
      <c r="N661" s="653">
        <v>1</v>
      </c>
      <c r="O661" s="653">
        <v>8493</v>
      </c>
      <c r="P661" s="666"/>
      <c r="Q661" s="654">
        <v>8493</v>
      </c>
    </row>
    <row r="662" spans="1:17" ht="14.4" customHeight="1" x14ac:dyDescent="0.3">
      <c r="A662" s="649" t="s">
        <v>575</v>
      </c>
      <c r="B662" s="650" t="s">
        <v>5085</v>
      </c>
      <c r="C662" s="650" t="s">
        <v>4890</v>
      </c>
      <c r="D662" s="650" t="s">
        <v>5856</v>
      </c>
      <c r="E662" s="650" t="s">
        <v>5857</v>
      </c>
      <c r="F662" s="653">
        <v>1</v>
      </c>
      <c r="G662" s="653">
        <v>516</v>
      </c>
      <c r="H662" s="653">
        <v>1</v>
      </c>
      <c r="I662" s="653">
        <v>516</v>
      </c>
      <c r="J662" s="653"/>
      <c r="K662" s="653"/>
      <c r="L662" s="653"/>
      <c r="M662" s="653"/>
      <c r="N662" s="653">
        <v>2</v>
      </c>
      <c r="O662" s="653">
        <v>1032</v>
      </c>
      <c r="P662" s="666">
        <v>2</v>
      </c>
      <c r="Q662" s="654">
        <v>516</v>
      </c>
    </row>
    <row r="663" spans="1:17" ht="14.4" customHeight="1" x14ac:dyDescent="0.3">
      <c r="A663" s="649" t="s">
        <v>575</v>
      </c>
      <c r="B663" s="650" t="s">
        <v>5085</v>
      </c>
      <c r="C663" s="650" t="s">
        <v>4890</v>
      </c>
      <c r="D663" s="650" t="s">
        <v>5858</v>
      </c>
      <c r="E663" s="650" t="s">
        <v>5859</v>
      </c>
      <c r="F663" s="653">
        <v>2</v>
      </c>
      <c r="G663" s="653">
        <v>824</v>
      </c>
      <c r="H663" s="653">
        <v>1</v>
      </c>
      <c r="I663" s="653">
        <v>412</v>
      </c>
      <c r="J663" s="653"/>
      <c r="K663" s="653"/>
      <c r="L663" s="653"/>
      <c r="M663" s="653"/>
      <c r="N663" s="653">
        <v>4</v>
      </c>
      <c r="O663" s="653">
        <v>1648</v>
      </c>
      <c r="P663" s="666">
        <v>2</v>
      </c>
      <c r="Q663" s="654">
        <v>412</v>
      </c>
    </row>
    <row r="664" spans="1:17" ht="14.4" customHeight="1" x14ac:dyDescent="0.3">
      <c r="A664" s="649" t="s">
        <v>575</v>
      </c>
      <c r="B664" s="650" t="s">
        <v>5085</v>
      </c>
      <c r="C664" s="650" t="s">
        <v>4890</v>
      </c>
      <c r="D664" s="650" t="s">
        <v>5860</v>
      </c>
      <c r="E664" s="650" t="s">
        <v>5861</v>
      </c>
      <c r="F664" s="653">
        <v>3</v>
      </c>
      <c r="G664" s="653">
        <v>25362</v>
      </c>
      <c r="H664" s="653">
        <v>1</v>
      </c>
      <c r="I664" s="653">
        <v>8454</v>
      </c>
      <c r="J664" s="653"/>
      <c r="K664" s="653"/>
      <c r="L664" s="653"/>
      <c r="M664" s="653"/>
      <c r="N664" s="653">
        <v>2</v>
      </c>
      <c r="O664" s="653">
        <v>16908</v>
      </c>
      <c r="P664" s="666">
        <v>0.66666666666666663</v>
      </c>
      <c r="Q664" s="654">
        <v>8454</v>
      </c>
    </row>
    <row r="665" spans="1:17" ht="14.4" customHeight="1" x14ac:dyDescent="0.3">
      <c r="A665" s="649" t="s">
        <v>575</v>
      </c>
      <c r="B665" s="650" t="s">
        <v>5085</v>
      </c>
      <c r="C665" s="650" t="s">
        <v>4890</v>
      </c>
      <c r="D665" s="650" t="s">
        <v>5862</v>
      </c>
      <c r="E665" s="650" t="s">
        <v>5256</v>
      </c>
      <c r="F665" s="653"/>
      <c r="G665" s="653"/>
      <c r="H665" s="653"/>
      <c r="I665" s="653"/>
      <c r="J665" s="653">
        <v>1</v>
      </c>
      <c r="K665" s="653">
        <v>2831.66</v>
      </c>
      <c r="L665" s="653"/>
      <c r="M665" s="653">
        <v>2831.66</v>
      </c>
      <c r="N665" s="653">
        <v>1</v>
      </c>
      <c r="O665" s="653">
        <v>2831.66</v>
      </c>
      <c r="P665" s="666"/>
      <c r="Q665" s="654">
        <v>2831.66</v>
      </c>
    </row>
    <row r="666" spans="1:17" ht="14.4" customHeight="1" x14ac:dyDescent="0.3">
      <c r="A666" s="649" t="s">
        <v>575</v>
      </c>
      <c r="B666" s="650" t="s">
        <v>5085</v>
      </c>
      <c r="C666" s="650" t="s">
        <v>4890</v>
      </c>
      <c r="D666" s="650" t="s">
        <v>5863</v>
      </c>
      <c r="E666" s="650" t="s">
        <v>5864</v>
      </c>
      <c r="F666" s="653"/>
      <c r="G666" s="653"/>
      <c r="H666" s="653"/>
      <c r="I666" s="653"/>
      <c r="J666" s="653"/>
      <c r="K666" s="653"/>
      <c r="L666" s="653"/>
      <c r="M666" s="653"/>
      <c r="N666" s="653">
        <v>1</v>
      </c>
      <c r="O666" s="653">
        <v>2881.09</v>
      </c>
      <c r="P666" s="666"/>
      <c r="Q666" s="654">
        <v>2881.09</v>
      </c>
    </row>
    <row r="667" spans="1:17" ht="14.4" customHeight="1" x14ac:dyDescent="0.3">
      <c r="A667" s="649" t="s">
        <v>575</v>
      </c>
      <c r="B667" s="650" t="s">
        <v>5085</v>
      </c>
      <c r="C667" s="650" t="s">
        <v>4890</v>
      </c>
      <c r="D667" s="650" t="s">
        <v>5865</v>
      </c>
      <c r="E667" s="650" t="s">
        <v>5866</v>
      </c>
      <c r="F667" s="653"/>
      <c r="G667" s="653"/>
      <c r="H667" s="653"/>
      <c r="I667" s="653"/>
      <c r="J667" s="653"/>
      <c r="K667" s="653"/>
      <c r="L667" s="653"/>
      <c r="M667" s="653"/>
      <c r="N667" s="653">
        <v>1</v>
      </c>
      <c r="O667" s="653">
        <v>18507</v>
      </c>
      <c r="P667" s="666"/>
      <c r="Q667" s="654">
        <v>18507</v>
      </c>
    </row>
    <row r="668" spans="1:17" ht="14.4" customHeight="1" x14ac:dyDescent="0.3">
      <c r="A668" s="649" t="s">
        <v>575</v>
      </c>
      <c r="B668" s="650" t="s">
        <v>5085</v>
      </c>
      <c r="C668" s="650" t="s">
        <v>4890</v>
      </c>
      <c r="D668" s="650" t="s">
        <v>5867</v>
      </c>
      <c r="E668" s="650" t="s">
        <v>5868</v>
      </c>
      <c r="F668" s="653"/>
      <c r="G668" s="653"/>
      <c r="H668" s="653"/>
      <c r="I668" s="653"/>
      <c r="J668" s="653"/>
      <c r="K668" s="653"/>
      <c r="L668" s="653"/>
      <c r="M668" s="653"/>
      <c r="N668" s="653">
        <v>0.1</v>
      </c>
      <c r="O668" s="653">
        <v>252.72</v>
      </c>
      <c r="P668" s="666"/>
      <c r="Q668" s="654">
        <v>2527.1999999999998</v>
      </c>
    </row>
    <row r="669" spans="1:17" ht="14.4" customHeight="1" x14ac:dyDescent="0.3">
      <c r="A669" s="649" t="s">
        <v>575</v>
      </c>
      <c r="B669" s="650" t="s">
        <v>5085</v>
      </c>
      <c r="C669" s="650" t="s">
        <v>4890</v>
      </c>
      <c r="D669" s="650" t="s">
        <v>5869</v>
      </c>
      <c r="E669" s="650" t="s">
        <v>5870</v>
      </c>
      <c r="F669" s="653"/>
      <c r="G669" s="653"/>
      <c r="H669" s="653"/>
      <c r="I669" s="653"/>
      <c r="J669" s="653"/>
      <c r="K669" s="653"/>
      <c r="L669" s="653"/>
      <c r="M669" s="653"/>
      <c r="N669" s="653">
        <v>0.1</v>
      </c>
      <c r="O669" s="653">
        <v>1049.1500000000001</v>
      </c>
      <c r="P669" s="666"/>
      <c r="Q669" s="654">
        <v>10491.5</v>
      </c>
    </row>
    <row r="670" spans="1:17" ht="14.4" customHeight="1" x14ac:dyDescent="0.3">
      <c r="A670" s="649" t="s">
        <v>575</v>
      </c>
      <c r="B670" s="650" t="s">
        <v>5085</v>
      </c>
      <c r="C670" s="650" t="s">
        <v>4890</v>
      </c>
      <c r="D670" s="650" t="s">
        <v>5871</v>
      </c>
      <c r="E670" s="650" t="s">
        <v>5089</v>
      </c>
      <c r="F670" s="653"/>
      <c r="G670" s="653"/>
      <c r="H670" s="653"/>
      <c r="I670" s="653"/>
      <c r="J670" s="653"/>
      <c r="K670" s="653"/>
      <c r="L670" s="653"/>
      <c r="M670" s="653"/>
      <c r="N670" s="653">
        <v>1</v>
      </c>
      <c r="O670" s="653">
        <v>1649.48</v>
      </c>
      <c r="P670" s="666"/>
      <c r="Q670" s="654">
        <v>1649.48</v>
      </c>
    </row>
    <row r="671" spans="1:17" ht="14.4" customHeight="1" x14ac:dyDescent="0.3">
      <c r="A671" s="649" t="s">
        <v>575</v>
      </c>
      <c r="B671" s="650" t="s">
        <v>5085</v>
      </c>
      <c r="C671" s="650" t="s">
        <v>4890</v>
      </c>
      <c r="D671" s="650" t="s">
        <v>5872</v>
      </c>
      <c r="E671" s="650" t="s">
        <v>5873</v>
      </c>
      <c r="F671" s="653"/>
      <c r="G671" s="653"/>
      <c r="H671" s="653"/>
      <c r="I671" s="653"/>
      <c r="J671" s="653"/>
      <c r="K671" s="653"/>
      <c r="L671" s="653"/>
      <c r="M671" s="653"/>
      <c r="N671" s="653">
        <v>1</v>
      </c>
      <c r="O671" s="653">
        <v>11790.71</v>
      </c>
      <c r="P671" s="666"/>
      <c r="Q671" s="654">
        <v>11790.71</v>
      </c>
    </row>
    <row r="672" spans="1:17" ht="14.4" customHeight="1" x14ac:dyDescent="0.3">
      <c r="A672" s="649" t="s">
        <v>575</v>
      </c>
      <c r="B672" s="650" t="s">
        <v>5085</v>
      </c>
      <c r="C672" s="650" t="s">
        <v>4890</v>
      </c>
      <c r="D672" s="650" t="s">
        <v>5874</v>
      </c>
      <c r="E672" s="650" t="s">
        <v>5875</v>
      </c>
      <c r="F672" s="653"/>
      <c r="G672" s="653"/>
      <c r="H672" s="653"/>
      <c r="I672" s="653"/>
      <c r="J672" s="653"/>
      <c r="K672" s="653"/>
      <c r="L672" s="653"/>
      <c r="M672" s="653"/>
      <c r="N672" s="653">
        <v>4</v>
      </c>
      <c r="O672" s="653">
        <v>5148.6400000000003</v>
      </c>
      <c r="P672" s="666"/>
      <c r="Q672" s="654">
        <v>1287.1600000000001</v>
      </c>
    </row>
    <row r="673" spans="1:17" ht="14.4" customHeight="1" x14ac:dyDescent="0.3">
      <c r="A673" s="649" t="s">
        <v>575</v>
      </c>
      <c r="B673" s="650" t="s">
        <v>5085</v>
      </c>
      <c r="C673" s="650" t="s">
        <v>4890</v>
      </c>
      <c r="D673" s="650" t="s">
        <v>5876</v>
      </c>
      <c r="E673" s="650" t="s">
        <v>5877</v>
      </c>
      <c r="F673" s="653"/>
      <c r="G673" s="653"/>
      <c r="H673" s="653"/>
      <c r="I673" s="653"/>
      <c r="J673" s="653"/>
      <c r="K673" s="653"/>
      <c r="L673" s="653"/>
      <c r="M673" s="653"/>
      <c r="N673" s="653">
        <v>1</v>
      </c>
      <c r="O673" s="653">
        <v>17479.82</v>
      </c>
      <c r="P673" s="666"/>
      <c r="Q673" s="654">
        <v>17479.82</v>
      </c>
    </row>
    <row r="674" spans="1:17" ht="14.4" customHeight="1" x14ac:dyDescent="0.3">
      <c r="A674" s="649" t="s">
        <v>575</v>
      </c>
      <c r="B674" s="650" t="s">
        <v>5085</v>
      </c>
      <c r="C674" s="650" t="s">
        <v>4890</v>
      </c>
      <c r="D674" s="650" t="s">
        <v>5878</v>
      </c>
      <c r="E674" s="650" t="s">
        <v>5553</v>
      </c>
      <c r="F674" s="653"/>
      <c r="G674" s="653"/>
      <c r="H674" s="653"/>
      <c r="I674" s="653"/>
      <c r="J674" s="653"/>
      <c r="K674" s="653"/>
      <c r="L674" s="653"/>
      <c r="M674" s="653"/>
      <c r="N674" s="653">
        <v>1</v>
      </c>
      <c r="O674" s="653">
        <v>780.38</v>
      </c>
      <c r="P674" s="666"/>
      <c r="Q674" s="654">
        <v>780.38</v>
      </c>
    </row>
    <row r="675" spans="1:17" ht="14.4" customHeight="1" x14ac:dyDescent="0.3">
      <c r="A675" s="649" t="s">
        <v>575</v>
      </c>
      <c r="B675" s="650" t="s">
        <v>5085</v>
      </c>
      <c r="C675" s="650" t="s">
        <v>4890</v>
      </c>
      <c r="D675" s="650" t="s">
        <v>5879</v>
      </c>
      <c r="E675" s="650" t="s">
        <v>5880</v>
      </c>
      <c r="F675" s="653"/>
      <c r="G675" s="653"/>
      <c r="H675" s="653"/>
      <c r="I675" s="653"/>
      <c r="J675" s="653"/>
      <c r="K675" s="653"/>
      <c r="L675" s="653"/>
      <c r="M675" s="653"/>
      <c r="N675" s="653">
        <v>1</v>
      </c>
      <c r="O675" s="653">
        <v>8283.65</v>
      </c>
      <c r="P675" s="666"/>
      <c r="Q675" s="654">
        <v>8283.65</v>
      </c>
    </row>
    <row r="676" spans="1:17" ht="14.4" customHeight="1" x14ac:dyDescent="0.3">
      <c r="A676" s="649" t="s">
        <v>575</v>
      </c>
      <c r="B676" s="650" t="s">
        <v>5085</v>
      </c>
      <c r="C676" s="650" t="s">
        <v>4890</v>
      </c>
      <c r="D676" s="650" t="s">
        <v>5881</v>
      </c>
      <c r="E676" s="650" t="s">
        <v>5676</v>
      </c>
      <c r="F676" s="653"/>
      <c r="G676" s="653"/>
      <c r="H676" s="653"/>
      <c r="I676" s="653"/>
      <c r="J676" s="653"/>
      <c r="K676" s="653"/>
      <c r="L676" s="653"/>
      <c r="M676" s="653"/>
      <c r="N676" s="653">
        <v>1</v>
      </c>
      <c r="O676" s="653">
        <v>3960</v>
      </c>
      <c r="P676" s="666"/>
      <c r="Q676" s="654">
        <v>3960</v>
      </c>
    </row>
    <row r="677" spans="1:17" ht="14.4" customHeight="1" x14ac:dyDescent="0.3">
      <c r="A677" s="649" t="s">
        <v>575</v>
      </c>
      <c r="B677" s="650" t="s">
        <v>5085</v>
      </c>
      <c r="C677" s="650" t="s">
        <v>4890</v>
      </c>
      <c r="D677" s="650" t="s">
        <v>5882</v>
      </c>
      <c r="E677" s="650" t="s">
        <v>5667</v>
      </c>
      <c r="F677" s="653"/>
      <c r="G677" s="653"/>
      <c r="H677" s="653"/>
      <c r="I677" s="653"/>
      <c r="J677" s="653"/>
      <c r="K677" s="653"/>
      <c r="L677" s="653"/>
      <c r="M677" s="653"/>
      <c r="N677" s="653">
        <v>1</v>
      </c>
      <c r="O677" s="653">
        <v>625</v>
      </c>
      <c r="P677" s="666"/>
      <c r="Q677" s="654">
        <v>625</v>
      </c>
    </row>
    <row r="678" spans="1:17" ht="14.4" customHeight="1" x14ac:dyDescent="0.3">
      <c r="A678" s="649" t="s">
        <v>575</v>
      </c>
      <c r="B678" s="650" t="s">
        <v>5085</v>
      </c>
      <c r="C678" s="650" t="s">
        <v>4890</v>
      </c>
      <c r="D678" s="650" t="s">
        <v>5883</v>
      </c>
      <c r="E678" s="650" t="s">
        <v>5884</v>
      </c>
      <c r="F678" s="653"/>
      <c r="G678" s="653"/>
      <c r="H678" s="653"/>
      <c r="I678" s="653"/>
      <c r="J678" s="653"/>
      <c r="K678" s="653"/>
      <c r="L678" s="653"/>
      <c r="M678" s="653"/>
      <c r="N678" s="653">
        <v>1</v>
      </c>
      <c r="O678" s="653">
        <v>6286.4</v>
      </c>
      <c r="P678" s="666"/>
      <c r="Q678" s="654">
        <v>6286.4</v>
      </c>
    </row>
    <row r="679" spans="1:17" ht="14.4" customHeight="1" x14ac:dyDescent="0.3">
      <c r="A679" s="649" t="s">
        <v>575</v>
      </c>
      <c r="B679" s="650" t="s">
        <v>5085</v>
      </c>
      <c r="C679" s="650" t="s">
        <v>4890</v>
      </c>
      <c r="D679" s="650" t="s">
        <v>5885</v>
      </c>
      <c r="E679" s="650" t="s">
        <v>5761</v>
      </c>
      <c r="F679" s="653"/>
      <c r="G679" s="653"/>
      <c r="H679" s="653"/>
      <c r="I679" s="653"/>
      <c r="J679" s="653"/>
      <c r="K679" s="653"/>
      <c r="L679" s="653"/>
      <c r="M679" s="653"/>
      <c r="N679" s="653">
        <v>1</v>
      </c>
      <c r="O679" s="653">
        <v>9812</v>
      </c>
      <c r="P679" s="666"/>
      <c r="Q679" s="654">
        <v>9812</v>
      </c>
    </row>
    <row r="680" spans="1:17" ht="14.4" customHeight="1" x14ac:dyDescent="0.3">
      <c r="A680" s="649" t="s">
        <v>575</v>
      </c>
      <c r="B680" s="650" t="s">
        <v>5085</v>
      </c>
      <c r="C680" s="650" t="s">
        <v>4890</v>
      </c>
      <c r="D680" s="650" t="s">
        <v>5886</v>
      </c>
      <c r="E680" s="650" t="s">
        <v>5884</v>
      </c>
      <c r="F680" s="653"/>
      <c r="G680" s="653"/>
      <c r="H680" s="653"/>
      <c r="I680" s="653"/>
      <c r="J680" s="653"/>
      <c r="K680" s="653"/>
      <c r="L680" s="653"/>
      <c r="M680" s="653"/>
      <c r="N680" s="653">
        <v>1</v>
      </c>
      <c r="O680" s="653">
        <v>6286.4</v>
      </c>
      <c r="P680" s="666"/>
      <c r="Q680" s="654">
        <v>6286.4</v>
      </c>
    </row>
    <row r="681" spans="1:17" ht="14.4" customHeight="1" x14ac:dyDescent="0.3">
      <c r="A681" s="649" t="s">
        <v>575</v>
      </c>
      <c r="B681" s="650" t="s">
        <v>5085</v>
      </c>
      <c r="C681" s="650" t="s">
        <v>4890</v>
      </c>
      <c r="D681" s="650" t="s">
        <v>5887</v>
      </c>
      <c r="E681" s="650" t="s">
        <v>5671</v>
      </c>
      <c r="F681" s="653">
        <v>1</v>
      </c>
      <c r="G681" s="653">
        <v>868</v>
      </c>
      <c r="H681" s="653">
        <v>1</v>
      </c>
      <c r="I681" s="653">
        <v>868</v>
      </c>
      <c r="J681" s="653"/>
      <c r="K681" s="653"/>
      <c r="L681" s="653"/>
      <c r="M681" s="653"/>
      <c r="N681" s="653">
        <v>3</v>
      </c>
      <c r="O681" s="653">
        <v>2604</v>
      </c>
      <c r="P681" s="666">
        <v>3</v>
      </c>
      <c r="Q681" s="654">
        <v>868</v>
      </c>
    </row>
    <row r="682" spans="1:17" ht="14.4" customHeight="1" x14ac:dyDescent="0.3">
      <c r="A682" s="649" t="s">
        <v>575</v>
      </c>
      <c r="B682" s="650" t="s">
        <v>5085</v>
      </c>
      <c r="C682" s="650" t="s">
        <v>4890</v>
      </c>
      <c r="D682" s="650" t="s">
        <v>5888</v>
      </c>
      <c r="E682" s="650" t="s">
        <v>5717</v>
      </c>
      <c r="F682" s="653">
        <v>1</v>
      </c>
      <c r="G682" s="653">
        <v>3207.6</v>
      </c>
      <c r="H682" s="653">
        <v>1</v>
      </c>
      <c r="I682" s="653">
        <v>3207.6</v>
      </c>
      <c r="J682" s="653"/>
      <c r="K682" s="653"/>
      <c r="L682" s="653"/>
      <c r="M682" s="653"/>
      <c r="N682" s="653"/>
      <c r="O682" s="653"/>
      <c r="P682" s="666"/>
      <c r="Q682" s="654"/>
    </row>
    <row r="683" spans="1:17" ht="14.4" customHeight="1" x14ac:dyDescent="0.3">
      <c r="A683" s="649" t="s">
        <v>575</v>
      </c>
      <c r="B683" s="650" t="s">
        <v>5085</v>
      </c>
      <c r="C683" s="650" t="s">
        <v>4855</v>
      </c>
      <c r="D683" s="650" t="s">
        <v>5889</v>
      </c>
      <c r="E683" s="650" t="s">
        <v>5890</v>
      </c>
      <c r="F683" s="653">
        <v>24</v>
      </c>
      <c r="G683" s="653">
        <v>4440</v>
      </c>
      <c r="H683" s="653">
        <v>1</v>
      </c>
      <c r="I683" s="653">
        <v>185</v>
      </c>
      <c r="J683" s="653">
        <v>8</v>
      </c>
      <c r="K683" s="653">
        <v>1480</v>
      </c>
      <c r="L683" s="653">
        <v>0.33333333333333331</v>
      </c>
      <c r="M683" s="653">
        <v>185</v>
      </c>
      <c r="N683" s="653">
        <v>22</v>
      </c>
      <c r="O683" s="653">
        <v>4103</v>
      </c>
      <c r="P683" s="666">
        <v>0.92409909909909915</v>
      </c>
      <c r="Q683" s="654">
        <v>186.5</v>
      </c>
    </row>
    <row r="684" spans="1:17" ht="14.4" customHeight="1" x14ac:dyDescent="0.3">
      <c r="A684" s="649" t="s">
        <v>575</v>
      </c>
      <c r="B684" s="650" t="s">
        <v>5085</v>
      </c>
      <c r="C684" s="650" t="s">
        <v>4855</v>
      </c>
      <c r="D684" s="650" t="s">
        <v>4856</v>
      </c>
      <c r="E684" s="650" t="s">
        <v>4857</v>
      </c>
      <c r="F684" s="653">
        <v>951</v>
      </c>
      <c r="G684" s="653">
        <v>236798</v>
      </c>
      <c r="H684" s="653">
        <v>1</v>
      </c>
      <c r="I684" s="653">
        <v>248.99894847528918</v>
      </c>
      <c r="J684" s="653">
        <v>346</v>
      </c>
      <c r="K684" s="653">
        <v>80272</v>
      </c>
      <c r="L684" s="653">
        <v>0.33898934957220922</v>
      </c>
      <c r="M684" s="653">
        <v>232</v>
      </c>
      <c r="N684" s="653"/>
      <c r="O684" s="653"/>
      <c r="P684" s="666"/>
      <c r="Q684" s="654"/>
    </row>
    <row r="685" spans="1:17" ht="14.4" customHeight="1" x14ac:dyDescent="0.3">
      <c r="A685" s="649" t="s">
        <v>575</v>
      </c>
      <c r="B685" s="650" t="s">
        <v>5085</v>
      </c>
      <c r="C685" s="650" t="s">
        <v>4855</v>
      </c>
      <c r="D685" s="650" t="s">
        <v>5130</v>
      </c>
      <c r="E685" s="650" t="s">
        <v>5131</v>
      </c>
      <c r="F685" s="653"/>
      <c r="G685" s="653"/>
      <c r="H685" s="653"/>
      <c r="I685" s="653"/>
      <c r="J685" s="653"/>
      <c r="K685" s="653"/>
      <c r="L685" s="653"/>
      <c r="M685" s="653"/>
      <c r="N685" s="653">
        <v>2</v>
      </c>
      <c r="O685" s="653">
        <v>3234</v>
      </c>
      <c r="P685" s="666"/>
      <c r="Q685" s="654">
        <v>1617</v>
      </c>
    </row>
    <row r="686" spans="1:17" ht="14.4" customHeight="1" x14ac:dyDescent="0.3">
      <c r="A686" s="649" t="s">
        <v>575</v>
      </c>
      <c r="B686" s="650" t="s">
        <v>5085</v>
      </c>
      <c r="C686" s="650" t="s">
        <v>4855</v>
      </c>
      <c r="D686" s="650" t="s">
        <v>5136</v>
      </c>
      <c r="E686" s="650" t="s">
        <v>5137</v>
      </c>
      <c r="F686" s="653">
        <v>110</v>
      </c>
      <c r="G686" s="653">
        <v>74246</v>
      </c>
      <c r="H686" s="653">
        <v>1</v>
      </c>
      <c r="I686" s="653">
        <v>674.9636363636364</v>
      </c>
      <c r="J686" s="653">
        <v>90</v>
      </c>
      <c r="K686" s="653">
        <v>61284</v>
      </c>
      <c r="L686" s="653">
        <v>0.82541820434770896</v>
      </c>
      <c r="M686" s="653">
        <v>680.93333333333328</v>
      </c>
      <c r="N686" s="653">
        <v>77</v>
      </c>
      <c r="O686" s="653">
        <v>52857</v>
      </c>
      <c r="P686" s="666">
        <v>0.71191714031732345</v>
      </c>
      <c r="Q686" s="654">
        <v>686.4545454545455</v>
      </c>
    </row>
    <row r="687" spans="1:17" ht="14.4" customHeight="1" x14ac:dyDescent="0.3">
      <c r="A687" s="649" t="s">
        <v>575</v>
      </c>
      <c r="B687" s="650" t="s">
        <v>5085</v>
      </c>
      <c r="C687" s="650" t="s">
        <v>4855</v>
      </c>
      <c r="D687" s="650" t="s">
        <v>4926</v>
      </c>
      <c r="E687" s="650" t="s">
        <v>4927</v>
      </c>
      <c r="F687" s="653">
        <v>18</v>
      </c>
      <c r="G687" s="653">
        <v>2214</v>
      </c>
      <c r="H687" s="653">
        <v>1</v>
      </c>
      <c r="I687" s="653">
        <v>123</v>
      </c>
      <c r="J687" s="653">
        <v>29</v>
      </c>
      <c r="K687" s="653">
        <v>3596</v>
      </c>
      <c r="L687" s="653">
        <v>1.6242095754290877</v>
      </c>
      <c r="M687" s="653">
        <v>124</v>
      </c>
      <c r="N687" s="653">
        <v>19</v>
      </c>
      <c r="O687" s="653">
        <v>3268</v>
      </c>
      <c r="P687" s="666">
        <v>1.4760614272809396</v>
      </c>
      <c r="Q687" s="654">
        <v>172</v>
      </c>
    </row>
    <row r="688" spans="1:17" ht="14.4" customHeight="1" x14ac:dyDescent="0.3">
      <c r="A688" s="649" t="s">
        <v>575</v>
      </c>
      <c r="B688" s="650" t="s">
        <v>5085</v>
      </c>
      <c r="C688" s="650" t="s">
        <v>4855</v>
      </c>
      <c r="D688" s="650" t="s">
        <v>4861</v>
      </c>
      <c r="E688" s="650" t="s">
        <v>4862</v>
      </c>
      <c r="F688" s="653">
        <v>69</v>
      </c>
      <c r="G688" s="653">
        <v>10212</v>
      </c>
      <c r="H688" s="653">
        <v>1</v>
      </c>
      <c r="I688" s="653">
        <v>148</v>
      </c>
      <c r="J688" s="653">
        <v>86</v>
      </c>
      <c r="K688" s="653">
        <v>12814</v>
      </c>
      <c r="L688" s="653">
        <v>1.2547982765374071</v>
      </c>
      <c r="M688" s="653">
        <v>149</v>
      </c>
      <c r="N688" s="653">
        <v>85</v>
      </c>
      <c r="O688" s="653">
        <v>18856</v>
      </c>
      <c r="P688" s="666">
        <v>1.846455150802977</v>
      </c>
      <c r="Q688" s="654">
        <v>221.83529411764707</v>
      </c>
    </row>
    <row r="689" spans="1:17" ht="14.4" customHeight="1" x14ac:dyDescent="0.3">
      <c r="A689" s="649" t="s">
        <v>575</v>
      </c>
      <c r="B689" s="650" t="s">
        <v>5085</v>
      </c>
      <c r="C689" s="650" t="s">
        <v>4855</v>
      </c>
      <c r="D689" s="650" t="s">
        <v>4928</v>
      </c>
      <c r="E689" s="650" t="s">
        <v>4929</v>
      </c>
      <c r="F689" s="653">
        <v>20</v>
      </c>
      <c r="G689" s="653">
        <v>4440</v>
      </c>
      <c r="H689" s="653">
        <v>1</v>
      </c>
      <c r="I689" s="653">
        <v>222</v>
      </c>
      <c r="J689" s="653">
        <v>15</v>
      </c>
      <c r="K689" s="653">
        <v>3360</v>
      </c>
      <c r="L689" s="653">
        <v>0.7567567567567568</v>
      </c>
      <c r="M689" s="653">
        <v>224</v>
      </c>
      <c r="N689" s="653">
        <v>13</v>
      </c>
      <c r="O689" s="653">
        <v>4920</v>
      </c>
      <c r="P689" s="666">
        <v>1.1081081081081081</v>
      </c>
      <c r="Q689" s="654">
        <v>378.46153846153845</v>
      </c>
    </row>
    <row r="690" spans="1:17" ht="14.4" customHeight="1" x14ac:dyDescent="0.3">
      <c r="A690" s="649" t="s">
        <v>575</v>
      </c>
      <c r="B690" s="650" t="s">
        <v>5085</v>
      </c>
      <c r="C690" s="650" t="s">
        <v>4855</v>
      </c>
      <c r="D690" s="650" t="s">
        <v>4932</v>
      </c>
      <c r="E690" s="650" t="s">
        <v>4933</v>
      </c>
      <c r="F690" s="653">
        <v>128</v>
      </c>
      <c r="G690" s="653">
        <v>11647</v>
      </c>
      <c r="H690" s="653">
        <v>1</v>
      </c>
      <c r="I690" s="653">
        <v>90.9921875</v>
      </c>
      <c r="J690" s="653">
        <v>101</v>
      </c>
      <c r="K690" s="653">
        <v>9191</v>
      </c>
      <c r="L690" s="653">
        <v>0.78913024813256638</v>
      </c>
      <c r="M690" s="653">
        <v>91</v>
      </c>
      <c r="N690" s="653">
        <v>93</v>
      </c>
      <c r="O690" s="653">
        <v>8579</v>
      </c>
      <c r="P690" s="666">
        <v>0.73658452820468789</v>
      </c>
      <c r="Q690" s="654">
        <v>92.247311827956992</v>
      </c>
    </row>
    <row r="691" spans="1:17" ht="14.4" customHeight="1" x14ac:dyDescent="0.3">
      <c r="A691" s="649" t="s">
        <v>575</v>
      </c>
      <c r="B691" s="650" t="s">
        <v>5085</v>
      </c>
      <c r="C691" s="650" t="s">
        <v>4855</v>
      </c>
      <c r="D691" s="650" t="s">
        <v>4936</v>
      </c>
      <c r="E691" s="650" t="s">
        <v>4937</v>
      </c>
      <c r="F691" s="653">
        <v>4</v>
      </c>
      <c r="G691" s="653">
        <v>884</v>
      </c>
      <c r="H691" s="653">
        <v>1</v>
      </c>
      <c r="I691" s="653">
        <v>221</v>
      </c>
      <c r="J691" s="653">
        <v>3</v>
      </c>
      <c r="K691" s="653">
        <v>669</v>
      </c>
      <c r="L691" s="653">
        <v>0.75678733031674206</v>
      </c>
      <c r="M691" s="653">
        <v>223</v>
      </c>
      <c r="N691" s="653">
        <v>10</v>
      </c>
      <c r="O691" s="653">
        <v>2262</v>
      </c>
      <c r="P691" s="666">
        <v>2.5588235294117645</v>
      </c>
      <c r="Q691" s="654">
        <v>226.2</v>
      </c>
    </row>
    <row r="692" spans="1:17" ht="14.4" customHeight="1" x14ac:dyDescent="0.3">
      <c r="A692" s="649" t="s">
        <v>575</v>
      </c>
      <c r="B692" s="650" t="s">
        <v>5085</v>
      </c>
      <c r="C692" s="650" t="s">
        <v>4855</v>
      </c>
      <c r="D692" s="650" t="s">
        <v>5891</v>
      </c>
      <c r="E692" s="650" t="s">
        <v>5892</v>
      </c>
      <c r="F692" s="653">
        <v>8</v>
      </c>
      <c r="G692" s="653">
        <v>2984</v>
      </c>
      <c r="H692" s="653">
        <v>1</v>
      </c>
      <c r="I692" s="653">
        <v>373</v>
      </c>
      <c r="J692" s="653">
        <v>5</v>
      </c>
      <c r="K692" s="653">
        <v>1880</v>
      </c>
      <c r="L692" s="653">
        <v>0.63002680965147451</v>
      </c>
      <c r="M692" s="653">
        <v>376</v>
      </c>
      <c r="N692" s="653">
        <v>5</v>
      </c>
      <c r="O692" s="653">
        <v>1896</v>
      </c>
      <c r="P692" s="666">
        <v>0.63538873994638068</v>
      </c>
      <c r="Q692" s="654">
        <v>379.2</v>
      </c>
    </row>
    <row r="693" spans="1:17" ht="14.4" customHeight="1" x14ac:dyDescent="0.3">
      <c r="A693" s="649" t="s">
        <v>575</v>
      </c>
      <c r="B693" s="650" t="s">
        <v>5085</v>
      </c>
      <c r="C693" s="650" t="s">
        <v>4855</v>
      </c>
      <c r="D693" s="650" t="s">
        <v>5893</v>
      </c>
      <c r="E693" s="650" t="s">
        <v>5894</v>
      </c>
      <c r="F693" s="653">
        <v>9</v>
      </c>
      <c r="G693" s="653">
        <v>31050</v>
      </c>
      <c r="H693" s="653">
        <v>1</v>
      </c>
      <c r="I693" s="653">
        <v>3450</v>
      </c>
      <c r="J693" s="653">
        <v>15</v>
      </c>
      <c r="K693" s="653">
        <v>51990</v>
      </c>
      <c r="L693" s="653">
        <v>1.6743961352657004</v>
      </c>
      <c r="M693" s="653">
        <v>3466</v>
      </c>
      <c r="N693" s="653">
        <v>22</v>
      </c>
      <c r="O693" s="653">
        <v>76603</v>
      </c>
      <c r="P693" s="666">
        <v>2.4670853462157809</v>
      </c>
      <c r="Q693" s="654">
        <v>3481.9545454545455</v>
      </c>
    </row>
    <row r="694" spans="1:17" ht="14.4" customHeight="1" x14ac:dyDescent="0.3">
      <c r="A694" s="649" t="s">
        <v>575</v>
      </c>
      <c r="B694" s="650" t="s">
        <v>5085</v>
      </c>
      <c r="C694" s="650" t="s">
        <v>4855</v>
      </c>
      <c r="D694" s="650" t="s">
        <v>5093</v>
      </c>
      <c r="E694" s="650" t="s">
        <v>5094</v>
      </c>
      <c r="F694" s="653">
        <v>12</v>
      </c>
      <c r="G694" s="653">
        <v>55260</v>
      </c>
      <c r="H694" s="653">
        <v>1</v>
      </c>
      <c r="I694" s="653">
        <v>4605</v>
      </c>
      <c r="J694" s="653">
        <v>13</v>
      </c>
      <c r="K694" s="653">
        <v>60164</v>
      </c>
      <c r="L694" s="653">
        <v>1.0887441187115454</v>
      </c>
      <c r="M694" s="653">
        <v>4628</v>
      </c>
      <c r="N694" s="653">
        <v>14</v>
      </c>
      <c r="O694" s="653">
        <v>65128</v>
      </c>
      <c r="P694" s="666">
        <v>1.1785740137531668</v>
      </c>
      <c r="Q694" s="654">
        <v>4652</v>
      </c>
    </row>
    <row r="695" spans="1:17" ht="14.4" customHeight="1" x14ac:dyDescent="0.3">
      <c r="A695" s="649" t="s">
        <v>575</v>
      </c>
      <c r="B695" s="650" t="s">
        <v>5085</v>
      </c>
      <c r="C695" s="650" t="s">
        <v>4855</v>
      </c>
      <c r="D695" s="650" t="s">
        <v>5895</v>
      </c>
      <c r="E695" s="650" t="s">
        <v>5896</v>
      </c>
      <c r="F695" s="653">
        <v>6</v>
      </c>
      <c r="G695" s="653">
        <v>18666</v>
      </c>
      <c r="H695" s="653">
        <v>1</v>
      </c>
      <c r="I695" s="653">
        <v>3111</v>
      </c>
      <c r="J695" s="653"/>
      <c r="K695" s="653"/>
      <c r="L695" s="653"/>
      <c r="M695" s="653"/>
      <c r="N695" s="653"/>
      <c r="O695" s="653"/>
      <c r="P695" s="666"/>
      <c r="Q695" s="654"/>
    </row>
    <row r="696" spans="1:17" ht="14.4" customHeight="1" x14ac:dyDescent="0.3">
      <c r="A696" s="649" t="s">
        <v>575</v>
      </c>
      <c r="B696" s="650" t="s">
        <v>5085</v>
      </c>
      <c r="C696" s="650" t="s">
        <v>4855</v>
      </c>
      <c r="D696" s="650" t="s">
        <v>5897</v>
      </c>
      <c r="E696" s="650" t="s">
        <v>5898</v>
      </c>
      <c r="F696" s="653">
        <v>18</v>
      </c>
      <c r="G696" s="653">
        <v>73620</v>
      </c>
      <c r="H696" s="653">
        <v>1</v>
      </c>
      <c r="I696" s="653">
        <v>4090</v>
      </c>
      <c r="J696" s="653">
        <v>21</v>
      </c>
      <c r="K696" s="653">
        <v>86270</v>
      </c>
      <c r="L696" s="653">
        <v>1.171828307525129</v>
      </c>
      <c r="M696" s="653">
        <v>4108.0952380952385</v>
      </c>
      <c r="N696" s="653">
        <v>25</v>
      </c>
      <c r="O696" s="653">
        <v>103158</v>
      </c>
      <c r="P696" s="666">
        <v>1.4012224938875306</v>
      </c>
      <c r="Q696" s="654">
        <v>4126.32</v>
      </c>
    </row>
    <row r="697" spans="1:17" ht="14.4" customHeight="1" x14ac:dyDescent="0.3">
      <c r="A697" s="649" t="s">
        <v>575</v>
      </c>
      <c r="B697" s="650" t="s">
        <v>5085</v>
      </c>
      <c r="C697" s="650" t="s">
        <v>4855</v>
      </c>
      <c r="D697" s="650" t="s">
        <v>5899</v>
      </c>
      <c r="E697" s="650" t="s">
        <v>5900</v>
      </c>
      <c r="F697" s="653">
        <v>7</v>
      </c>
      <c r="G697" s="653">
        <v>777</v>
      </c>
      <c r="H697" s="653">
        <v>1</v>
      </c>
      <c r="I697" s="653">
        <v>111</v>
      </c>
      <c r="J697" s="653">
        <v>9</v>
      </c>
      <c r="K697" s="653">
        <v>1007</v>
      </c>
      <c r="L697" s="653">
        <v>1.2960102960102959</v>
      </c>
      <c r="M697" s="653">
        <v>111.88888888888889</v>
      </c>
      <c r="N697" s="653">
        <v>8</v>
      </c>
      <c r="O697" s="653">
        <v>899</v>
      </c>
      <c r="P697" s="666">
        <v>1.157014157014157</v>
      </c>
      <c r="Q697" s="654">
        <v>112.375</v>
      </c>
    </row>
    <row r="698" spans="1:17" ht="14.4" customHeight="1" x14ac:dyDescent="0.3">
      <c r="A698" s="649" t="s">
        <v>575</v>
      </c>
      <c r="B698" s="650" t="s">
        <v>5085</v>
      </c>
      <c r="C698" s="650" t="s">
        <v>4855</v>
      </c>
      <c r="D698" s="650" t="s">
        <v>5901</v>
      </c>
      <c r="E698" s="650" t="s">
        <v>5902</v>
      </c>
      <c r="F698" s="653"/>
      <c r="G698" s="653"/>
      <c r="H698" s="653"/>
      <c r="I698" s="653"/>
      <c r="J698" s="653">
        <v>4</v>
      </c>
      <c r="K698" s="653">
        <v>1360</v>
      </c>
      <c r="L698" s="653"/>
      <c r="M698" s="653">
        <v>340</v>
      </c>
      <c r="N698" s="653"/>
      <c r="O698" s="653"/>
      <c r="P698" s="666"/>
      <c r="Q698" s="654"/>
    </row>
    <row r="699" spans="1:17" ht="14.4" customHeight="1" x14ac:dyDescent="0.3">
      <c r="A699" s="649" t="s">
        <v>575</v>
      </c>
      <c r="B699" s="650" t="s">
        <v>5085</v>
      </c>
      <c r="C699" s="650" t="s">
        <v>4855</v>
      </c>
      <c r="D699" s="650" t="s">
        <v>5903</v>
      </c>
      <c r="E699" s="650" t="s">
        <v>5904</v>
      </c>
      <c r="F699" s="653">
        <v>17</v>
      </c>
      <c r="G699" s="653">
        <v>72544</v>
      </c>
      <c r="H699" s="653">
        <v>1</v>
      </c>
      <c r="I699" s="653">
        <v>4267.2941176470586</v>
      </c>
      <c r="J699" s="653">
        <v>32</v>
      </c>
      <c r="K699" s="653">
        <v>137072</v>
      </c>
      <c r="L699" s="653">
        <v>1.8895015438906044</v>
      </c>
      <c r="M699" s="653">
        <v>4283.5</v>
      </c>
      <c r="N699" s="653">
        <v>27</v>
      </c>
      <c r="O699" s="653">
        <v>116019</v>
      </c>
      <c r="P699" s="666">
        <v>1.5992914644905161</v>
      </c>
      <c r="Q699" s="654">
        <v>4297</v>
      </c>
    </row>
    <row r="700" spans="1:17" ht="14.4" customHeight="1" x14ac:dyDescent="0.3">
      <c r="A700" s="649" t="s">
        <v>575</v>
      </c>
      <c r="B700" s="650" t="s">
        <v>5085</v>
      </c>
      <c r="C700" s="650" t="s">
        <v>4855</v>
      </c>
      <c r="D700" s="650" t="s">
        <v>5905</v>
      </c>
      <c r="E700" s="650" t="s">
        <v>5906</v>
      </c>
      <c r="F700" s="653">
        <v>7</v>
      </c>
      <c r="G700" s="653">
        <v>16205</v>
      </c>
      <c r="H700" s="653">
        <v>1</v>
      </c>
      <c r="I700" s="653">
        <v>2315</v>
      </c>
      <c r="J700" s="653">
        <v>7</v>
      </c>
      <c r="K700" s="653">
        <v>16277</v>
      </c>
      <c r="L700" s="653">
        <v>1.0044430731255785</v>
      </c>
      <c r="M700" s="653">
        <v>2325.2857142857142</v>
      </c>
      <c r="N700" s="653">
        <v>2</v>
      </c>
      <c r="O700" s="653">
        <v>4696</v>
      </c>
      <c r="P700" s="666">
        <v>0.28978710274606601</v>
      </c>
      <c r="Q700" s="654">
        <v>2348</v>
      </c>
    </row>
    <row r="701" spans="1:17" ht="14.4" customHeight="1" x14ac:dyDescent="0.3">
      <c r="A701" s="649" t="s">
        <v>575</v>
      </c>
      <c r="B701" s="650" t="s">
        <v>5085</v>
      </c>
      <c r="C701" s="650" t="s">
        <v>4855</v>
      </c>
      <c r="D701" s="650" t="s">
        <v>5907</v>
      </c>
      <c r="E701" s="650" t="s">
        <v>5908</v>
      </c>
      <c r="F701" s="653">
        <v>20</v>
      </c>
      <c r="G701" s="653">
        <v>106128</v>
      </c>
      <c r="H701" s="653">
        <v>1</v>
      </c>
      <c r="I701" s="653">
        <v>5306.4</v>
      </c>
      <c r="J701" s="653">
        <v>16</v>
      </c>
      <c r="K701" s="653">
        <v>85168</v>
      </c>
      <c r="L701" s="653">
        <v>0.80250263832353386</v>
      </c>
      <c r="M701" s="653">
        <v>5323</v>
      </c>
      <c r="N701" s="653">
        <v>17</v>
      </c>
      <c r="O701" s="653">
        <v>90734</v>
      </c>
      <c r="P701" s="666">
        <v>0.85494874114277097</v>
      </c>
      <c r="Q701" s="654">
        <v>5337.2941176470586</v>
      </c>
    </row>
    <row r="702" spans="1:17" ht="14.4" customHeight="1" x14ac:dyDescent="0.3">
      <c r="A702" s="649" t="s">
        <v>575</v>
      </c>
      <c r="B702" s="650" t="s">
        <v>5085</v>
      </c>
      <c r="C702" s="650" t="s">
        <v>4855</v>
      </c>
      <c r="D702" s="650" t="s">
        <v>5909</v>
      </c>
      <c r="E702" s="650" t="s">
        <v>5910</v>
      </c>
      <c r="F702" s="653">
        <v>1</v>
      </c>
      <c r="G702" s="653">
        <v>2608</v>
      </c>
      <c r="H702" s="653">
        <v>1</v>
      </c>
      <c r="I702" s="653">
        <v>2608</v>
      </c>
      <c r="J702" s="653"/>
      <c r="K702" s="653"/>
      <c r="L702" s="653"/>
      <c r="M702" s="653"/>
      <c r="N702" s="653"/>
      <c r="O702" s="653"/>
      <c r="P702" s="666"/>
      <c r="Q702" s="654"/>
    </row>
    <row r="703" spans="1:17" ht="14.4" customHeight="1" x14ac:dyDescent="0.3">
      <c r="A703" s="649" t="s">
        <v>575</v>
      </c>
      <c r="B703" s="650" t="s">
        <v>5085</v>
      </c>
      <c r="C703" s="650" t="s">
        <v>4855</v>
      </c>
      <c r="D703" s="650" t="s">
        <v>5911</v>
      </c>
      <c r="E703" s="650" t="s">
        <v>5912</v>
      </c>
      <c r="F703" s="653">
        <v>7</v>
      </c>
      <c r="G703" s="653">
        <v>60900</v>
      </c>
      <c r="H703" s="653">
        <v>1</v>
      </c>
      <c r="I703" s="653">
        <v>8700</v>
      </c>
      <c r="J703" s="653">
        <v>4</v>
      </c>
      <c r="K703" s="653">
        <v>35004</v>
      </c>
      <c r="L703" s="653">
        <v>0.57477832512315274</v>
      </c>
      <c r="M703" s="653">
        <v>8751</v>
      </c>
      <c r="N703" s="653">
        <v>1</v>
      </c>
      <c r="O703" s="653">
        <v>8843</v>
      </c>
      <c r="P703" s="666">
        <v>0.14520525451559935</v>
      </c>
      <c r="Q703" s="654">
        <v>8843</v>
      </c>
    </row>
    <row r="704" spans="1:17" ht="14.4" customHeight="1" x14ac:dyDescent="0.3">
      <c r="A704" s="649" t="s">
        <v>575</v>
      </c>
      <c r="B704" s="650" t="s">
        <v>5085</v>
      </c>
      <c r="C704" s="650" t="s">
        <v>4855</v>
      </c>
      <c r="D704" s="650" t="s">
        <v>5913</v>
      </c>
      <c r="E704" s="650" t="s">
        <v>5914</v>
      </c>
      <c r="F704" s="653">
        <v>4</v>
      </c>
      <c r="G704" s="653">
        <v>1292</v>
      </c>
      <c r="H704" s="653">
        <v>1</v>
      </c>
      <c r="I704" s="653">
        <v>323</v>
      </c>
      <c r="J704" s="653"/>
      <c r="K704" s="653"/>
      <c r="L704" s="653"/>
      <c r="M704" s="653"/>
      <c r="N704" s="653">
        <v>1</v>
      </c>
      <c r="O704" s="653">
        <v>327</v>
      </c>
      <c r="P704" s="666">
        <v>0.25309597523219812</v>
      </c>
      <c r="Q704" s="654">
        <v>327</v>
      </c>
    </row>
    <row r="705" spans="1:17" ht="14.4" customHeight="1" x14ac:dyDescent="0.3">
      <c r="A705" s="649" t="s">
        <v>575</v>
      </c>
      <c r="B705" s="650" t="s">
        <v>5085</v>
      </c>
      <c r="C705" s="650" t="s">
        <v>4855</v>
      </c>
      <c r="D705" s="650" t="s">
        <v>5915</v>
      </c>
      <c r="E705" s="650" t="s">
        <v>5916</v>
      </c>
      <c r="F705" s="653">
        <v>18</v>
      </c>
      <c r="G705" s="653">
        <v>27090</v>
      </c>
      <c r="H705" s="653">
        <v>1</v>
      </c>
      <c r="I705" s="653">
        <v>1505</v>
      </c>
      <c r="J705" s="653">
        <v>16</v>
      </c>
      <c r="K705" s="653">
        <v>24230</v>
      </c>
      <c r="L705" s="653">
        <v>0.89442598744924329</v>
      </c>
      <c r="M705" s="653">
        <v>1514.375</v>
      </c>
      <c r="N705" s="653">
        <v>8</v>
      </c>
      <c r="O705" s="653">
        <v>12196</v>
      </c>
      <c r="P705" s="666">
        <v>0.45020302694721298</v>
      </c>
      <c r="Q705" s="654">
        <v>1524.5</v>
      </c>
    </row>
    <row r="706" spans="1:17" ht="14.4" customHeight="1" x14ac:dyDescent="0.3">
      <c r="A706" s="649" t="s">
        <v>575</v>
      </c>
      <c r="B706" s="650" t="s">
        <v>5085</v>
      </c>
      <c r="C706" s="650" t="s">
        <v>4855</v>
      </c>
      <c r="D706" s="650" t="s">
        <v>5917</v>
      </c>
      <c r="E706" s="650" t="s">
        <v>5918</v>
      </c>
      <c r="F706" s="653">
        <v>6</v>
      </c>
      <c r="G706" s="653">
        <v>18090</v>
      </c>
      <c r="H706" s="653">
        <v>1</v>
      </c>
      <c r="I706" s="653">
        <v>3015</v>
      </c>
      <c r="J706" s="653">
        <v>2</v>
      </c>
      <c r="K706" s="653">
        <v>6062</v>
      </c>
      <c r="L706" s="653">
        <v>0.33510226644555002</v>
      </c>
      <c r="M706" s="653">
        <v>3031</v>
      </c>
      <c r="N706" s="653">
        <v>6</v>
      </c>
      <c r="O706" s="653">
        <v>18267</v>
      </c>
      <c r="P706" s="666">
        <v>1.0097844112769485</v>
      </c>
      <c r="Q706" s="654">
        <v>3044.5</v>
      </c>
    </row>
    <row r="707" spans="1:17" ht="14.4" customHeight="1" x14ac:dyDescent="0.3">
      <c r="A707" s="649" t="s">
        <v>575</v>
      </c>
      <c r="B707" s="650" t="s">
        <v>5085</v>
      </c>
      <c r="C707" s="650" t="s">
        <v>4855</v>
      </c>
      <c r="D707" s="650" t="s">
        <v>5919</v>
      </c>
      <c r="E707" s="650" t="s">
        <v>5920</v>
      </c>
      <c r="F707" s="653">
        <v>7</v>
      </c>
      <c r="G707" s="653">
        <v>16730</v>
      </c>
      <c r="H707" s="653">
        <v>1</v>
      </c>
      <c r="I707" s="653">
        <v>2390</v>
      </c>
      <c r="J707" s="653">
        <v>8</v>
      </c>
      <c r="K707" s="653">
        <v>19304</v>
      </c>
      <c r="L707" s="653">
        <v>1.1538553496712491</v>
      </c>
      <c r="M707" s="653">
        <v>2413</v>
      </c>
      <c r="N707" s="653">
        <v>9</v>
      </c>
      <c r="O707" s="653">
        <v>21885</v>
      </c>
      <c r="P707" s="666">
        <v>1.3081291093843395</v>
      </c>
      <c r="Q707" s="654">
        <v>2431.6666666666665</v>
      </c>
    </row>
    <row r="708" spans="1:17" ht="14.4" customHeight="1" x14ac:dyDescent="0.3">
      <c r="A708" s="649" t="s">
        <v>575</v>
      </c>
      <c r="B708" s="650" t="s">
        <v>5085</v>
      </c>
      <c r="C708" s="650" t="s">
        <v>4855</v>
      </c>
      <c r="D708" s="650" t="s">
        <v>5921</v>
      </c>
      <c r="E708" s="650" t="s">
        <v>5922</v>
      </c>
      <c r="F708" s="653"/>
      <c r="G708" s="653"/>
      <c r="H708" s="653"/>
      <c r="I708" s="653"/>
      <c r="J708" s="653"/>
      <c r="K708" s="653"/>
      <c r="L708" s="653"/>
      <c r="M708" s="653"/>
      <c r="N708" s="653">
        <v>1</v>
      </c>
      <c r="O708" s="653">
        <v>5716</v>
      </c>
      <c r="P708" s="666"/>
      <c r="Q708" s="654">
        <v>5716</v>
      </c>
    </row>
    <row r="709" spans="1:17" ht="14.4" customHeight="1" x14ac:dyDescent="0.3">
      <c r="A709" s="649" t="s">
        <v>575</v>
      </c>
      <c r="B709" s="650" t="s">
        <v>5085</v>
      </c>
      <c r="C709" s="650" t="s">
        <v>4855</v>
      </c>
      <c r="D709" s="650" t="s">
        <v>4940</v>
      </c>
      <c r="E709" s="650" t="s">
        <v>4941</v>
      </c>
      <c r="F709" s="653">
        <v>1</v>
      </c>
      <c r="G709" s="653">
        <v>525</v>
      </c>
      <c r="H709" s="653">
        <v>1</v>
      </c>
      <c r="I709" s="653">
        <v>525</v>
      </c>
      <c r="J709" s="653">
        <v>2</v>
      </c>
      <c r="K709" s="653">
        <v>1054</v>
      </c>
      <c r="L709" s="653">
        <v>2.0076190476190474</v>
      </c>
      <c r="M709" s="653">
        <v>527</v>
      </c>
      <c r="N709" s="653">
        <v>3</v>
      </c>
      <c r="O709" s="653">
        <v>1581</v>
      </c>
      <c r="P709" s="666">
        <v>3.0114285714285716</v>
      </c>
      <c r="Q709" s="654">
        <v>527</v>
      </c>
    </row>
    <row r="710" spans="1:17" ht="14.4" customHeight="1" x14ac:dyDescent="0.3">
      <c r="A710" s="649" t="s">
        <v>575</v>
      </c>
      <c r="B710" s="650" t="s">
        <v>5085</v>
      </c>
      <c r="C710" s="650" t="s">
        <v>4855</v>
      </c>
      <c r="D710" s="650" t="s">
        <v>5923</v>
      </c>
      <c r="E710" s="650" t="s">
        <v>5924</v>
      </c>
      <c r="F710" s="653">
        <v>1</v>
      </c>
      <c r="G710" s="653">
        <v>1475</v>
      </c>
      <c r="H710" s="653">
        <v>1</v>
      </c>
      <c r="I710" s="653">
        <v>1475</v>
      </c>
      <c r="J710" s="653">
        <v>1</v>
      </c>
      <c r="K710" s="653">
        <v>1481</v>
      </c>
      <c r="L710" s="653">
        <v>1.0040677966101694</v>
      </c>
      <c r="M710" s="653">
        <v>1481</v>
      </c>
      <c r="N710" s="653">
        <v>6</v>
      </c>
      <c r="O710" s="653">
        <v>8896</v>
      </c>
      <c r="P710" s="666">
        <v>6.0311864406779661</v>
      </c>
      <c r="Q710" s="654">
        <v>1482.6666666666667</v>
      </c>
    </row>
    <row r="711" spans="1:17" ht="14.4" customHeight="1" x14ac:dyDescent="0.3">
      <c r="A711" s="649" t="s">
        <v>575</v>
      </c>
      <c r="B711" s="650" t="s">
        <v>5085</v>
      </c>
      <c r="C711" s="650" t="s">
        <v>4855</v>
      </c>
      <c r="D711" s="650" t="s">
        <v>5925</v>
      </c>
      <c r="E711" s="650" t="s">
        <v>5926</v>
      </c>
      <c r="F711" s="653">
        <v>3</v>
      </c>
      <c r="G711" s="653">
        <v>12639</v>
      </c>
      <c r="H711" s="653">
        <v>1</v>
      </c>
      <c r="I711" s="653">
        <v>4213</v>
      </c>
      <c r="J711" s="653">
        <v>1</v>
      </c>
      <c r="K711" s="653">
        <v>4236</v>
      </c>
      <c r="L711" s="653">
        <v>0.33515309755518635</v>
      </c>
      <c r="M711" s="653">
        <v>4236</v>
      </c>
      <c r="N711" s="653"/>
      <c r="O711" s="653"/>
      <c r="P711" s="666"/>
      <c r="Q711" s="654"/>
    </row>
    <row r="712" spans="1:17" ht="14.4" customHeight="1" x14ac:dyDescent="0.3">
      <c r="A712" s="649" t="s">
        <v>575</v>
      </c>
      <c r="B712" s="650" t="s">
        <v>5085</v>
      </c>
      <c r="C712" s="650" t="s">
        <v>4855</v>
      </c>
      <c r="D712" s="650" t="s">
        <v>4944</v>
      </c>
      <c r="E712" s="650" t="s">
        <v>4945</v>
      </c>
      <c r="F712" s="653">
        <v>1</v>
      </c>
      <c r="G712" s="653">
        <v>656</v>
      </c>
      <c r="H712" s="653">
        <v>1</v>
      </c>
      <c r="I712" s="653">
        <v>656</v>
      </c>
      <c r="J712" s="653"/>
      <c r="K712" s="653"/>
      <c r="L712" s="653"/>
      <c r="M712" s="653"/>
      <c r="N712" s="653"/>
      <c r="O712" s="653"/>
      <c r="P712" s="666"/>
      <c r="Q712" s="654"/>
    </row>
    <row r="713" spans="1:17" ht="14.4" customHeight="1" x14ac:dyDescent="0.3">
      <c r="A713" s="649" t="s">
        <v>575</v>
      </c>
      <c r="B713" s="650" t="s">
        <v>5085</v>
      </c>
      <c r="C713" s="650" t="s">
        <v>4855</v>
      </c>
      <c r="D713" s="650" t="s">
        <v>5927</v>
      </c>
      <c r="E713" s="650" t="s">
        <v>5928</v>
      </c>
      <c r="F713" s="653">
        <v>1</v>
      </c>
      <c r="G713" s="653">
        <v>1429</v>
      </c>
      <c r="H713" s="653">
        <v>1</v>
      </c>
      <c r="I713" s="653">
        <v>1429</v>
      </c>
      <c r="J713" s="653">
        <v>2</v>
      </c>
      <c r="K713" s="653">
        <v>2872</v>
      </c>
      <c r="L713" s="653">
        <v>2.0097970608817355</v>
      </c>
      <c r="M713" s="653">
        <v>1436</v>
      </c>
      <c r="N713" s="653"/>
      <c r="O713" s="653"/>
      <c r="P713" s="666"/>
      <c r="Q713" s="654"/>
    </row>
    <row r="714" spans="1:17" ht="14.4" customHeight="1" x14ac:dyDescent="0.3">
      <c r="A714" s="649" t="s">
        <v>575</v>
      </c>
      <c r="B714" s="650" t="s">
        <v>5085</v>
      </c>
      <c r="C714" s="650" t="s">
        <v>4855</v>
      </c>
      <c r="D714" s="650" t="s">
        <v>5929</v>
      </c>
      <c r="E714" s="650" t="s">
        <v>5930</v>
      </c>
      <c r="F714" s="653">
        <v>7</v>
      </c>
      <c r="G714" s="653">
        <v>6328</v>
      </c>
      <c r="H714" s="653">
        <v>1</v>
      </c>
      <c r="I714" s="653">
        <v>904</v>
      </c>
      <c r="J714" s="653">
        <v>14</v>
      </c>
      <c r="K714" s="653">
        <v>12740</v>
      </c>
      <c r="L714" s="653">
        <v>2.0132743362831858</v>
      </c>
      <c r="M714" s="653">
        <v>910</v>
      </c>
      <c r="N714" s="653">
        <v>6</v>
      </c>
      <c r="O714" s="653">
        <v>5500</v>
      </c>
      <c r="P714" s="666">
        <v>0.86915297092288246</v>
      </c>
      <c r="Q714" s="654">
        <v>916.66666666666663</v>
      </c>
    </row>
    <row r="715" spans="1:17" ht="14.4" customHeight="1" x14ac:dyDescent="0.3">
      <c r="A715" s="649" t="s">
        <v>575</v>
      </c>
      <c r="B715" s="650" t="s">
        <v>5085</v>
      </c>
      <c r="C715" s="650" t="s">
        <v>4855</v>
      </c>
      <c r="D715" s="650" t="s">
        <v>5931</v>
      </c>
      <c r="E715" s="650" t="s">
        <v>5932</v>
      </c>
      <c r="F715" s="653">
        <v>2</v>
      </c>
      <c r="G715" s="653">
        <v>1994</v>
      </c>
      <c r="H715" s="653">
        <v>1</v>
      </c>
      <c r="I715" s="653">
        <v>997</v>
      </c>
      <c r="J715" s="653"/>
      <c r="K715" s="653"/>
      <c r="L715" s="653"/>
      <c r="M715" s="653"/>
      <c r="N715" s="653"/>
      <c r="O715" s="653"/>
      <c r="P715" s="666"/>
      <c r="Q715" s="654"/>
    </row>
    <row r="716" spans="1:17" ht="14.4" customHeight="1" x14ac:dyDescent="0.3">
      <c r="A716" s="649" t="s">
        <v>575</v>
      </c>
      <c r="B716" s="650" t="s">
        <v>5085</v>
      </c>
      <c r="C716" s="650" t="s">
        <v>4855</v>
      </c>
      <c r="D716" s="650" t="s">
        <v>5933</v>
      </c>
      <c r="E716" s="650" t="s">
        <v>5934</v>
      </c>
      <c r="F716" s="653"/>
      <c r="G716" s="653"/>
      <c r="H716" s="653"/>
      <c r="I716" s="653"/>
      <c r="J716" s="653">
        <v>2</v>
      </c>
      <c r="K716" s="653">
        <v>4000</v>
      </c>
      <c r="L716" s="653"/>
      <c r="M716" s="653">
        <v>2000</v>
      </c>
      <c r="N716" s="653"/>
      <c r="O716" s="653"/>
      <c r="P716" s="666"/>
      <c r="Q716" s="654"/>
    </row>
    <row r="717" spans="1:17" ht="14.4" customHeight="1" x14ac:dyDescent="0.3">
      <c r="A717" s="649" t="s">
        <v>575</v>
      </c>
      <c r="B717" s="650" t="s">
        <v>5085</v>
      </c>
      <c r="C717" s="650" t="s">
        <v>4855</v>
      </c>
      <c r="D717" s="650" t="s">
        <v>5935</v>
      </c>
      <c r="E717" s="650" t="s">
        <v>5936</v>
      </c>
      <c r="F717" s="653">
        <v>2</v>
      </c>
      <c r="G717" s="653">
        <v>7932</v>
      </c>
      <c r="H717" s="653">
        <v>1</v>
      </c>
      <c r="I717" s="653">
        <v>3966</v>
      </c>
      <c r="J717" s="653"/>
      <c r="K717" s="653"/>
      <c r="L717" s="653"/>
      <c r="M717" s="653"/>
      <c r="N717" s="653"/>
      <c r="O717" s="653"/>
      <c r="P717" s="666"/>
      <c r="Q717" s="654"/>
    </row>
    <row r="718" spans="1:17" ht="14.4" customHeight="1" x14ac:dyDescent="0.3">
      <c r="A718" s="649" t="s">
        <v>575</v>
      </c>
      <c r="B718" s="650" t="s">
        <v>5085</v>
      </c>
      <c r="C718" s="650" t="s">
        <v>4855</v>
      </c>
      <c r="D718" s="650" t="s">
        <v>4946</v>
      </c>
      <c r="E718" s="650" t="s">
        <v>4947</v>
      </c>
      <c r="F718" s="653">
        <v>7</v>
      </c>
      <c r="G718" s="653">
        <v>8428</v>
      </c>
      <c r="H718" s="653">
        <v>1</v>
      </c>
      <c r="I718" s="653">
        <v>1204</v>
      </c>
      <c r="J718" s="653"/>
      <c r="K718" s="653"/>
      <c r="L718" s="653"/>
      <c r="M718" s="653"/>
      <c r="N718" s="653">
        <v>5</v>
      </c>
      <c r="O718" s="653">
        <v>6097</v>
      </c>
      <c r="P718" s="666">
        <v>0.72342192691029905</v>
      </c>
      <c r="Q718" s="654">
        <v>1219.4000000000001</v>
      </c>
    </row>
    <row r="719" spans="1:17" ht="14.4" customHeight="1" x14ac:dyDescent="0.3">
      <c r="A719" s="649" t="s">
        <v>575</v>
      </c>
      <c r="B719" s="650" t="s">
        <v>5085</v>
      </c>
      <c r="C719" s="650" t="s">
        <v>4855</v>
      </c>
      <c r="D719" s="650" t="s">
        <v>5937</v>
      </c>
      <c r="E719" s="650" t="s">
        <v>5938</v>
      </c>
      <c r="F719" s="653">
        <v>2</v>
      </c>
      <c r="G719" s="653">
        <v>3474</v>
      </c>
      <c r="H719" s="653">
        <v>1</v>
      </c>
      <c r="I719" s="653">
        <v>1737</v>
      </c>
      <c r="J719" s="653"/>
      <c r="K719" s="653"/>
      <c r="L719" s="653"/>
      <c r="M719" s="653"/>
      <c r="N719" s="653"/>
      <c r="O719" s="653"/>
      <c r="P719" s="666"/>
      <c r="Q719" s="654"/>
    </row>
    <row r="720" spans="1:17" ht="14.4" customHeight="1" x14ac:dyDescent="0.3">
      <c r="A720" s="649" t="s">
        <v>575</v>
      </c>
      <c r="B720" s="650" t="s">
        <v>5085</v>
      </c>
      <c r="C720" s="650" t="s">
        <v>4855</v>
      </c>
      <c r="D720" s="650" t="s">
        <v>5939</v>
      </c>
      <c r="E720" s="650" t="s">
        <v>5940</v>
      </c>
      <c r="F720" s="653">
        <v>8</v>
      </c>
      <c r="G720" s="653">
        <v>24120</v>
      </c>
      <c r="H720" s="653">
        <v>1</v>
      </c>
      <c r="I720" s="653">
        <v>3015</v>
      </c>
      <c r="J720" s="653">
        <v>2</v>
      </c>
      <c r="K720" s="653">
        <v>6062</v>
      </c>
      <c r="L720" s="653">
        <v>0.2513266998341625</v>
      </c>
      <c r="M720" s="653">
        <v>3031</v>
      </c>
      <c r="N720" s="653">
        <v>3</v>
      </c>
      <c r="O720" s="653">
        <v>9093</v>
      </c>
      <c r="P720" s="666">
        <v>0.37699004975124378</v>
      </c>
      <c r="Q720" s="654">
        <v>3031</v>
      </c>
    </row>
    <row r="721" spans="1:17" ht="14.4" customHeight="1" x14ac:dyDescent="0.3">
      <c r="A721" s="649" t="s">
        <v>575</v>
      </c>
      <c r="B721" s="650" t="s">
        <v>5085</v>
      </c>
      <c r="C721" s="650" t="s">
        <v>4855</v>
      </c>
      <c r="D721" s="650" t="s">
        <v>4948</v>
      </c>
      <c r="E721" s="650" t="s">
        <v>4949</v>
      </c>
      <c r="F721" s="653">
        <v>5</v>
      </c>
      <c r="G721" s="653">
        <v>4630</v>
      </c>
      <c r="H721" s="653">
        <v>1</v>
      </c>
      <c r="I721" s="653">
        <v>926</v>
      </c>
      <c r="J721" s="653"/>
      <c r="K721" s="653"/>
      <c r="L721" s="653"/>
      <c r="M721" s="653"/>
      <c r="N721" s="653">
        <v>3</v>
      </c>
      <c r="O721" s="653">
        <v>2796</v>
      </c>
      <c r="P721" s="666">
        <v>0.60388768898488121</v>
      </c>
      <c r="Q721" s="654">
        <v>932</v>
      </c>
    </row>
    <row r="722" spans="1:17" ht="14.4" customHeight="1" x14ac:dyDescent="0.3">
      <c r="A722" s="649" t="s">
        <v>575</v>
      </c>
      <c r="B722" s="650" t="s">
        <v>5085</v>
      </c>
      <c r="C722" s="650" t="s">
        <v>4855</v>
      </c>
      <c r="D722" s="650" t="s">
        <v>5941</v>
      </c>
      <c r="E722" s="650" t="s">
        <v>5942</v>
      </c>
      <c r="F722" s="653">
        <v>7</v>
      </c>
      <c r="G722" s="653">
        <v>5481</v>
      </c>
      <c r="H722" s="653">
        <v>1</v>
      </c>
      <c r="I722" s="653">
        <v>783</v>
      </c>
      <c r="J722" s="653"/>
      <c r="K722" s="653"/>
      <c r="L722" s="653"/>
      <c r="M722" s="653"/>
      <c r="N722" s="653">
        <v>4</v>
      </c>
      <c r="O722" s="653">
        <v>3164</v>
      </c>
      <c r="P722" s="666">
        <v>0.57726692209450825</v>
      </c>
      <c r="Q722" s="654">
        <v>791</v>
      </c>
    </row>
    <row r="723" spans="1:17" ht="14.4" customHeight="1" x14ac:dyDescent="0.3">
      <c r="A723" s="649" t="s">
        <v>575</v>
      </c>
      <c r="B723" s="650" t="s">
        <v>5085</v>
      </c>
      <c r="C723" s="650" t="s">
        <v>4855</v>
      </c>
      <c r="D723" s="650" t="s">
        <v>5943</v>
      </c>
      <c r="E723" s="650" t="s">
        <v>5944</v>
      </c>
      <c r="F723" s="653">
        <v>2</v>
      </c>
      <c r="G723" s="653">
        <v>4646</v>
      </c>
      <c r="H723" s="653">
        <v>1</v>
      </c>
      <c r="I723" s="653">
        <v>2323</v>
      </c>
      <c r="J723" s="653">
        <v>1</v>
      </c>
      <c r="K723" s="653">
        <v>2335</v>
      </c>
      <c r="L723" s="653">
        <v>0.50258286698235044</v>
      </c>
      <c r="M723" s="653">
        <v>2335</v>
      </c>
      <c r="N723" s="653"/>
      <c r="O723" s="653"/>
      <c r="P723" s="666"/>
      <c r="Q723" s="654"/>
    </row>
    <row r="724" spans="1:17" ht="14.4" customHeight="1" x14ac:dyDescent="0.3">
      <c r="A724" s="649" t="s">
        <v>575</v>
      </c>
      <c r="B724" s="650" t="s">
        <v>5085</v>
      </c>
      <c r="C724" s="650" t="s">
        <v>4855</v>
      </c>
      <c r="D724" s="650" t="s">
        <v>4950</v>
      </c>
      <c r="E724" s="650" t="s">
        <v>4951</v>
      </c>
      <c r="F724" s="653">
        <v>1</v>
      </c>
      <c r="G724" s="653">
        <v>1620</v>
      </c>
      <c r="H724" s="653">
        <v>1</v>
      </c>
      <c r="I724" s="653">
        <v>1620</v>
      </c>
      <c r="J724" s="653"/>
      <c r="K724" s="653"/>
      <c r="L724" s="653"/>
      <c r="M724" s="653"/>
      <c r="N724" s="653">
        <v>2</v>
      </c>
      <c r="O724" s="653">
        <v>3268</v>
      </c>
      <c r="P724" s="666">
        <v>2.0172839506172839</v>
      </c>
      <c r="Q724" s="654">
        <v>1634</v>
      </c>
    </row>
    <row r="725" spans="1:17" ht="14.4" customHeight="1" x14ac:dyDescent="0.3">
      <c r="A725" s="649" t="s">
        <v>575</v>
      </c>
      <c r="B725" s="650" t="s">
        <v>5085</v>
      </c>
      <c r="C725" s="650" t="s">
        <v>4855</v>
      </c>
      <c r="D725" s="650" t="s">
        <v>5945</v>
      </c>
      <c r="E725" s="650" t="s">
        <v>5946</v>
      </c>
      <c r="F725" s="653">
        <v>1</v>
      </c>
      <c r="G725" s="653">
        <v>1316</v>
      </c>
      <c r="H725" s="653">
        <v>1</v>
      </c>
      <c r="I725" s="653">
        <v>1316</v>
      </c>
      <c r="J725" s="653">
        <v>2</v>
      </c>
      <c r="K725" s="653">
        <v>2646</v>
      </c>
      <c r="L725" s="653">
        <v>2.0106382978723403</v>
      </c>
      <c r="M725" s="653">
        <v>1323</v>
      </c>
      <c r="N725" s="653">
        <v>4</v>
      </c>
      <c r="O725" s="653">
        <v>5316</v>
      </c>
      <c r="P725" s="666">
        <v>4.0395136778115504</v>
      </c>
      <c r="Q725" s="654">
        <v>1329</v>
      </c>
    </row>
    <row r="726" spans="1:17" ht="14.4" customHeight="1" x14ac:dyDescent="0.3">
      <c r="A726" s="649" t="s">
        <v>575</v>
      </c>
      <c r="B726" s="650" t="s">
        <v>5085</v>
      </c>
      <c r="C726" s="650" t="s">
        <v>4855</v>
      </c>
      <c r="D726" s="650" t="s">
        <v>5947</v>
      </c>
      <c r="E726" s="650" t="s">
        <v>5948</v>
      </c>
      <c r="F726" s="653">
        <v>116</v>
      </c>
      <c r="G726" s="653">
        <v>576984</v>
      </c>
      <c r="H726" s="653">
        <v>1</v>
      </c>
      <c r="I726" s="653">
        <v>4974</v>
      </c>
      <c r="J726" s="653">
        <v>119</v>
      </c>
      <c r="K726" s="653">
        <v>593215</v>
      </c>
      <c r="L726" s="653">
        <v>1.0281307627247895</v>
      </c>
      <c r="M726" s="653">
        <v>4985</v>
      </c>
      <c r="N726" s="653">
        <v>99</v>
      </c>
      <c r="O726" s="653">
        <v>494379</v>
      </c>
      <c r="P726" s="666">
        <v>0.85683311842269461</v>
      </c>
      <c r="Q726" s="654">
        <v>4993.727272727273</v>
      </c>
    </row>
    <row r="727" spans="1:17" ht="14.4" customHeight="1" x14ac:dyDescent="0.3">
      <c r="A727" s="649" t="s">
        <v>575</v>
      </c>
      <c r="B727" s="650" t="s">
        <v>5085</v>
      </c>
      <c r="C727" s="650" t="s">
        <v>4855</v>
      </c>
      <c r="D727" s="650" t="s">
        <v>5949</v>
      </c>
      <c r="E727" s="650" t="s">
        <v>5950</v>
      </c>
      <c r="F727" s="653"/>
      <c r="G727" s="653"/>
      <c r="H727" s="653"/>
      <c r="I727" s="653"/>
      <c r="J727" s="653">
        <v>1</v>
      </c>
      <c r="K727" s="653">
        <v>8579</v>
      </c>
      <c r="L727" s="653"/>
      <c r="M727" s="653">
        <v>8579</v>
      </c>
      <c r="N727" s="653"/>
      <c r="O727" s="653"/>
      <c r="P727" s="666"/>
      <c r="Q727" s="654"/>
    </row>
    <row r="728" spans="1:17" ht="14.4" customHeight="1" x14ac:dyDescent="0.3">
      <c r="A728" s="649" t="s">
        <v>575</v>
      </c>
      <c r="B728" s="650" t="s">
        <v>5085</v>
      </c>
      <c r="C728" s="650" t="s">
        <v>4855</v>
      </c>
      <c r="D728" s="650" t="s">
        <v>5951</v>
      </c>
      <c r="E728" s="650" t="s">
        <v>5952</v>
      </c>
      <c r="F728" s="653">
        <v>16</v>
      </c>
      <c r="G728" s="653">
        <v>5040</v>
      </c>
      <c r="H728" s="653">
        <v>1</v>
      </c>
      <c r="I728" s="653">
        <v>315</v>
      </c>
      <c r="J728" s="653">
        <v>13</v>
      </c>
      <c r="K728" s="653">
        <v>4147</v>
      </c>
      <c r="L728" s="653">
        <v>0.82281746031746028</v>
      </c>
      <c r="M728" s="653">
        <v>319</v>
      </c>
      <c r="N728" s="653">
        <v>6</v>
      </c>
      <c r="O728" s="653">
        <v>1956</v>
      </c>
      <c r="P728" s="666">
        <v>0.3880952380952381</v>
      </c>
      <c r="Q728" s="654">
        <v>326</v>
      </c>
    </row>
    <row r="729" spans="1:17" ht="14.4" customHeight="1" x14ac:dyDescent="0.3">
      <c r="A729" s="649" t="s">
        <v>575</v>
      </c>
      <c r="B729" s="650" t="s">
        <v>5085</v>
      </c>
      <c r="C729" s="650" t="s">
        <v>4855</v>
      </c>
      <c r="D729" s="650" t="s">
        <v>5953</v>
      </c>
      <c r="E729" s="650" t="s">
        <v>5954</v>
      </c>
      <c r="F729" s="653"/>
      <c r="G729" s="653"/>
      <c r="H729" s="653"/>
      <c r="I729" s="653"/>
      <c r="J729" s="653">
        <v>1</v>
      </c>
      <c r="K729" s="653">
        <v>412</v>
      </c>
      <c r="L729" s="653"/>
      <c r="M729" s="653">
        <v>412</v>
      </c>
      <c r="N729" s="653"/>
      <c r="O729" s="653"/>
      <c r="P729" s="666"/>
      <c r="Q729" s="654"/>
    </row>
    <row r="730" spans="1:17" ht="14.4" customHeight="1" x14ac:dyDescent="0.3">
      <c r="A730" s="649" t="s">
        <v>575</v>
      </c>
      <c r="B730" s="650" t="s">
        <v>5085</v>
      </c>
      <c r="C730" s="650" t="s">
        <v>4855</v>
      </c>
      <c r="D730" s="650" t="s">
        <v>5955</v>
      </c>
      <c r="E730" s="650" t="s">
        <v>5956</v>
      </c>
      <c r="F730" s="653">
        <v>9</v>
      </c>
      <c r="G730" s="653">
        <v>43128</v>
      </c>
      <c r="H730" s="653">
        <v>1</v>
      </c>
      <c r="I730" s="653">
        <v>4792</v>
      </c>
      <c r="J730" s="653">
        <v>7</v>
      </c>
      <c r="K730" s="653">
        <v>33705</v>
      </c>
      <c r="L730" s="653">
        <v>0.78151085141903176</v>
      </c>
      <c r="M730" s="653">
        <v>4815</v>
      </c>
      <c r="N730" s="653">
        <v>6</v>
      </c>
      <c r="O730" s="653">
        <v>29058</v>
      </c>
      <c r="P730" s="666">
        <v>0.67376182526432948</v>
      </c>
      <c r="Q730" s="654">
        <v>4843</v>
      </c>
    </row>
    <row r="731" spans="1:17" ht="14.4" customHeight="1" x14ac:dyDescent="0.3">
      <c r="A731" s="649" t="s">
        <v>575</v>
      </c>
      <c r="B731" s="650" t="s">
        <v>5085</v>
      </c>
      <c r="C731" s="650" t="s">
        <v>4855</v>
      </c>
      <c r="D731" s="650" t="s">
        <v>5957</v>
      </c>
      <c r="E731" s="650" t="s">
        <v>5958</v>
      </c>
      <c r="F731" s="653"/>
      <c r="G731" s="653"/>
      <c r="H731" s="653"/>
      <c r="I731" s="653"/>
      <c r="J731" s="653"/>
      <c r="K731" s="653"/>
      <c r="L731" s="653"/>
      <c r="M731" s="653"/>
      <c r="N731" s="653">
        <v>3</v>
      </c>
      <c r="O731" s="653">
        <v>1922</v>
      </c>
      <c r="P731" s="666"/>
      <c r="Q731" s="654">
        <v>640.66666666666663</v>
      </c>
    </row>
    <row r="732" spans="1:17" ht="14.4" customHeight="1" x14ac:dyDescent="0.3">
      <c r="A732" s="649" t="s">
        <v>575</v>
      </c>
      <c r="B732" s="650" t="s">
        <v>5085</v>
      </c>
      <c r="C732" s="650" t="s">
        <v>4855</v>
      </c>
      <c r="D732" s="650" t="s">
        <v>5959</v>
      </c>
      <c r="E732" s="650" t="s">
        <v>5960</v>
      </c>
      <c r="F732" s="653">
        <v>5</v>
      </c>
      <c r="G732" s="653">
        <v>15185</v>
      </c>
      <c r="H732" s="653">
        <v>1</v>
      </c>
      <c r="I732" s="653">
        <v>3037</v>
      </c>
      <c r="J732" s="653">
        <v>5</v>
      </c>
      <c r="K732" s="653">
        <v>15245</v>
      </c>
      <c r="L732" s="653">
        <v>1.0039512676983866</v>
      </c>
      <c r="M732" s="653">
        <v>3049</v>
      </c>
      <c r="N732" s="653">
        <v>5</v>
      </c>
      <c r="O732" s="653">
        <v>15308</v>
      </c>
      <c r="P732" s="666">
        <v>1.0081000987816924</v>
      </c>
      <c r="Q732" s="654">
        <v>3061.6</v>
      </c>
    </row>
    <row r="733" spans="1:17" ht="14.4" customHeight="1" x14ac:dyDescent="0.3">
      <c r="A733" s="649" t="s">
        <v>575</v>
      </c>
      <c r="B733" s="650" t="s">
        <v>5085</v>
      </c>
      <c r="C733" s="650" t="s">
        <v>4855</v>
      </c>
      <c r="D733" s="650" t="s">
        <v>5961</v>
      </c>
      <c r="E733" s="650" t="s">
        <v>5962</v>
      </c>
      <c r="F733" s="653">
        <v>4</v>
      </c>
      <c r="G733" s="653">
        <v>8788</v>
      </c>
      <c r="H733" s="653">
        <v>1</v>
      </c>
      <c r="I733" s="653">
        <v>2197</v>
      </c>
      <c r="J733" s="653">
        <v>5</v>
      </c>
      <c r="K733" s="653">
        <v>11030</v>
      </c>
      <c r="L733" s="653">
        <v>1.2551206190259445</v>
      </c>
      <c r="M733" s="653">
        <v>2206</v>
      </c>
      <c r="N733" s="653">
        <v>2</v>
      </c>
      <c r="O733" s="653">
        <v>4444</v>
      </c>
      <c r="P733" s="666">
        <v>0.50568957669549386</v>
      </c>
      <c r="Q733" s="654">
        <v>2222</v>
      </c>
    </row>
    <row r="734" spans="1:17" ht="14.4" customHeight="1" x14ac:dyDescent="0.3">
      <c r="A734" s="649" t="s">
        <v>575</v>
      </c>
      <c r="B734" s="650" t="s">
        <v>5085</v>
      </c>
      <c r="C734" s="650" t="s">
        <v>4855</v>
      </c>
      <c r="D734" s="650" t="s">
        <v>5963</v>
      </c>
      <c r="E734" s="650" t="s">
        <v>5964</v>
      </c>
      <c r="F734" s="653">
        <v>2</v>
      </c>
      <c r="G734" s="653">
        <v>5364</v>
      </c>
      <c r="H734" s="653">
        <v>1</v>
      </c>
      <c r="I734" s="653">
        <v>2682</v>
      </c>
      <c r="J734" s="653">
        <v>2</v>
      </c>
      <c r="K734" s="653">
        <v>5388</v>
      </c>
      <c r="L734" s="653">
        <v>1.0044742729306488</v>
      </c>
      <c r="M734" s="653">
        <v>2694</v>
      </c>
      <c r="N734" s="653">
        <v>2</v>
      </c>
      <c r="O734" s="653">
        <v>5409</v>
      </c>
      <c r="P734" s="666">
        <v>1.0083892617449663</v>
      </c>
      <c r="Q734" s="654">
        <v>2704.5</v>
      </c>
    </row>
    <row r="735" spans="1:17" ht="14.4" customHeight="1" x14ac:dyDescent="0.3">
      <c r="A735" s="649" t="s">
        <v>575</v>
      </c>
      <c r="B735" s="650" t="s">
        <v>5085</v>
      </c>
      <c r="C735" s="650" t="s">
        <v>4855</v>
      </c>
      <c r="D735" s="650" t="s">
        <v>5965</v>
      </c>
      <c r="E735" s="650" t="s">
        <v>5966</v>
      </c>
      <c r="F735" s="653">
        <v>4</v>
      </c>
      <c r="G735" s="653">
        <v>24400</v>
      </c>
      <c r="H735" s="653">
        <v>1</v>
      </c>
      <c r="I735" s="653">
        <v>6100</v>
      </c>
      <c r="J735" s="653"/>
      <c r="K735" s="653"/>
      <c r="L735" s="653"/>
      <c r="M735" s="653"/>
      <c r="N735" s="653">
        <v>1</v>
      </c>
      <c r="O735" s="653">
        <v>6123</v>
      </c>
      <c r="P735" s="666">
        <v>0.25094262295081965</v>
      </c>
      <c r="Q735" s="654">
        <v>6123</v>
      </c>
    </row>
    <row r="736" spans="1:17" ht="14.4" customHeight="1" x14ac:dyDescent="0.3">
      <c r="A736" s="649" t="s">
        <v>575</v>
      </c>
      <c r="B736" s="650" t="s">
        <v>5085</v>
      </c>
      <c r="C736" s="650" t="s">
        <v>4855</v>
      </c>
      <c r="D736" s="650" t="s">
        <v>5967</v>
      </c>
      <c r="E736" s="650" t="s">
        <v>5968</v>
      </c>
      <c r="F736" s="653">
        <v>3</v>
      </c>
      <c r="G736" s="653">
        <v>4443</v>
      </c>
      <c r="H736" s="653">
        <v>1</v>
      </c>
      <c r="I736" s="653">
        <v>1481</v>
      </c>
      <c r="J736" s="653">
        <v>4</v>
      </c>
      <c r="K736" s="653">
        <v>5948</v>
      </c>
      <c r="L736" s="653">
        <v>1.3387350889038938</v>
      </c>
      <c r="M736" s="653">
        <v>1487</v>
      </c>
      <c r="N736" s="653">
        <v>1</v>
      </c>
      <c r="O736" s="653">
        <v>1487</v>
      </c>
      <c r="P736" s="666">
        <v>0.33468377222597345</v>
      </c>
      <c r="Q736" s="654">
        <v>1487</v>
      </c>
    </row>
    <row r="737" spans="1:17" ht="14.4" customHeight="1" x14ac:dyDescent="0.3">
      <c r="A737" s="649" t="s">
        <v>575</v>
      </c>
      <c r="B737" s="650" t="s">
        <v>5085</v>
      </c>
      <c r="C737" s="650" t="s">
        <v>4855</v>
      </c>
      <c r="D737" s="650" t="s">
        <v>5969</v>
      </c>
      <c r="E737" s="650" t="s">
        <v>5970</v>
      </c>
      <c r="F737" s="653">
        <v>2</v>
      </c>
      <c r="G737" s="653">
        <v>5204</v>
      </c>
      <c r="H737" s="653">
        <v>1</v>
      </c>
      <c r="I737" s="653">
        <v>2602</v>
      </c>
      <c r="J737" s="653"/>
      <c r="K737" s="653"/>
      <c r="L737" s="653"/>
      <c r="M737" s="653"/>
      <c r="N737" s="653"/>
      <c r="O737" s="653"/>
      <c r="P737" s="666"/>
      <c r="Q737" s="654"/>
    </row>
    <row r="738" spans="1:17" ht="14.4" customHeight="1" x14ac:dyDescent="0.3">
      <c r="A738" s="649" t="s">
        <v>575</v>
      </c>
      <c r="B738" s="650" t="s">
        <v>5085</v>
      </c>
      <c r="C738" s="650" t="s">
        <v>4855</v>
      </c>
      <c r="D738" s="650" t="s">
        <v>5971</v>
      </c>
      <c r="E738" s="650" t="s">
        <v>5972</v>
      </c>
      <c r="F738" s="653">
        <v>2</v>
      </c>
      <c r="G738" s="653">
        <v>5468</v>
      </c>
      <c r="H738" s="653">
        <v>1</v>
      </c>
      <c r="I738" s="653">
        <v>2734</v>
      </c>
      <c r="J738" s="653">
        <v>1</v>
      </c>
      <c r="K738" s="653">
        <v>2751</v>
      </c>
      <c r="L738" s="653">
        <v>0.50310899780541329</v>
      </c>
      <c r="M738" s="653">
        <v>2751</v>
      </c>
      <c r="N738" s="653"/>
      <c r="O738" s="653"/>
      <c r="P738" s="666"/>
      <c r="Q738" s="654"/>
    </row>
    <row r="739" spans="1:17" ht="14.4" customHeight="1" x14ac:dyDescent="0.3">
      <c r="A739" s="649" t="s">
        <v>575</v>
      </c>
      <c r="B739" s="650" t="s">
        <v>5085</v>
      </c>
      <c r="C739" s="650" t="s">
        <v>4855</v>
      </c>
      <c r="D739" s="650" t="s">
        <v>5973</v>
      </c>
      <c r="E739" s="650" t="s">
        <v>5974</v>
      </c>
      <c r="F739" s="653">
        <v>1</v>
      </c>
      <c r="G739" s="653">
        <v>5671</v>
      </c>
      <c r="H739" s="653">
        <v>1</v>
      </c>
      <c r="I739" s="653">
        <v>5671</v>
      </c>
      <c r="J739" s="653"/>
      <c r="K739" s="653"/>
      <c r="L739" s="653"/>
      <c r="M739" s="653"/>
      <c r="N739" s="653">
        <v>1</v>
      </c>
      <c r="O739" s="653">
        <v>5736</v>
      </c>
      <c r="P739" s="666">
        <v>1.0114618233115853</v>
      </c>
      <c r="Q739" s="654">
        <v>5736</v>
      </c>
    </row>
    <row r="740" spans="1:17" ht="14.4" customHeight="1" x14ac:dyDescent="0.3">
      <c r="A740" s="649" t="s">
        <v>575</v>
      </c>
      <c r="B740" s="650" t="s">
        <v>5085</v>
      </c>
      <c r="C740" s="650" t="s">
        <v>4855</v>
      </c>
      <c r="D740" s="650" t="s">
        <v>5975</v>
      </c>
      <c r="E740" s="650" t="s">
        <v>5976</v>
      </c>
      <c r="F740" s="653">
        <v>5</v>
      </c>
      <c r="G740" s="653">
        <v>23230</v>
      </c>
      <c r="H740" s="653">
        <v>1</v>
      </c>
      <c r="I740" s="653">
        <v>4646</v>
      </c>
      <c r="J740" s="653">
        <v>3</v>
      </c>
      <c r="K740" s="653">
        <v>13998</v>
      </c>
      <c r="L740" s="653">
        <v>0.60258286698235042</v>
      </c>
      <c r="M740" s="653">
        <v>4666</v>
      </c>
      <c r="N740" s="653">
        <v>3</v>
      </c>
      <c r="O740" s="653">
        <v>13998</v>
      </c>
      <c r="P740" s="666">
        <v>0.60258286698235042</v>
      </c>
      <c r="Q740" s="654">
        <v>4666</v>
      </c>
    </row>
    <row r="741" spans="1:17" ht="14.4" customHeight="1" x14ac:dyDescent="0.3">
      <c r="A741" s="649" t="s">
        <v>575</v>
      </c>
      <c r="B741" s="650" t="s">
        <v>5085</v>
      </c>
      <c r="C741" s="650" t="s">
        <v>4855</v>
      </c>
      <c r="D741" s="650" t="s">
        <v>5977</v>
      </c>
      <c r="E741" s="650" t="s">
        <v>5978</v>
      </c>
      <c r="F741" s="653"/>
      <c r="G741" s="653"/>
      <c r="H741" s="653"/>
      <c r="I741" s="653"/>
      <c r="J741" s="653"/>
      <c r="K741" s="653"/>
      <c r="L741" s="653"/>
      <c r="M741" s="653"/>
      <c r="N741" s="653">
        <v>1</v>
      </c>
      <c r="O741" s="653">
        <v>1894</v>
      </c>
      <c r="P741" s="666"/>
      <c r="Q741" s="654">
        <v>1894</v>
      </c>
    </row>
    <row r="742" spans="1:17" ht="14.4" customHeight="1" x14ac:dyDescent="0.3">
      <c r="A742" s="649" t="s">
        <v>575</v>
      </c>
      <c r="B742" s="650" t="s">
        <v>5085</v>
      </c>
      <c r="C742" s="650" t="s">
        <v>4855</v>
      </c>
      <c r="D742" s="650" t="s">
        <v>5979</v>
      </c>
      <c r="E742" s="650" t="s">
        <v>5980</v>
      </c>
      <c r="F742" s="653">
        <v>1</v>
      </c>
      <c r="G742" s="653">
        <v>2189</v>
      </c>
      <c r="H742" s="653">
        <v>1</v>
      </c>
      <c r="I742" s="653">
        <v>2189</v>
      </c>
      <c r="J742" s="653"/>
      <c r="K742" s="653"/>
      <c r="L742" s="653"/>
      <c r="M742" s="653"/>
      <c r="N742" s="653">
        <v>1</v>
      </c>
      <c r="O742" s="653">
        <v>2214</v>
      </c>
      <c r="P742" s="666">
        <v>1.0114207400639561</v>
      </c>
      <c r="Q742" s="654">
        <v>2214</v>
      </c>
    </row>
    <row r="743" spans="1:17" ht="14.4" customHeight="1" x14ac:dyDescent="0.3">
      <c r="A743" s="649" t="s">
        <v>575</v>
      </c>
      <c r="B743" s="650" t="s">
        <v>5085</v>
      </c>
      <c r="C743" s="650" t="s">
        <v>4855</v>
      </c>
      <c r="D743" s="650" t="s">
        <v>5981</v>
      </c>
      <c r="E743" s="650" t="s">
        <v>5982</v>
      </c>
      <c r="F743" s="653"/>
      <c r="G743" s="653"/>
      <c r="H743" s="653"/>
      <c r="I743" s="653"/>
      <c r="J743" s="653">
        <v>1</v>
      </c>
      <c r="K743" s="653">
        <v>1574</v>
      </c>
      <c r="L743" s="653"/>
      <c r="M743" s="653">
        <v>1574</v>
      </c>
      <c r="N743" s="653"/>
      <c r="O743" s="653"/>
      <c r="P743" s="666"/>
      <c r="Q743" s="654"/>
    </row>
    <row r="744" spans="1:17" ht="14.4" customHeight="1" x14ac:dyDescent="0.3">
      <c r="A744" s="649" t="s">
        <v>575</v>
      </c>
      <c r="B744" s="650" t="s">
        <v>5085</v>
      </c>
      <c r="C744" s="650" t="s">
        <v>4855</v>
      </c>
      <c r="D744" s="650" t="s">
        <v>5983</v>
      </c>
      <c r="E744" s="650" t="s">
        <v>5984</v>
      </c>
      <c r="F744" s="653">
        <v>2</v>
      </c>
      <c r="G744" s="653">
        <v>8048</v>
      </c>
      <c r="H744" s="653">
        <v>1</v>
      </c>
      <c r="I744" s="653">
        <v>4024</v>
      </c>
      <c r="J744" s="653">
        <v>4</v>
      </c>
      <c r="K744" s="653">
        <v>16176</v>
      </c>
      <c r="L744" s="653">
        <v>2.0099403578528827</v>
      </c>
      <c r="M744" s="653">
        <v>4044</v>
      </c>
      <c r="N744" s="653">
        <v>5</v>
      </c>
      <c r="O744" s="653">
        <v>20220</v>
      </c>
      <c r="P744" s="666">
        <v>2.5124254473161032</v>
      </c>
      <c r="Q744" s="654">
        <v>4044</v>
      </c>
    </row>
    <row r="745" spans="1:17" ht="14.4" customHeight="1" x14ac:dyDescent="0.3">
      <c r="A745" s="649" t="s">
        <v>575</v>
      </c>
      <c r="B745" s="650" t="s">
        <v>5085</v>
      </c>
      <c r="C745" s="650" t="s">
        <v>4855</v>
      </c>
      <c r="D745" s="650" t="s">
        <v>5985</v>
      </c>
      <c r="E745" s="650" t="s">
        <v>5986</v>
      </c>
      <c r="F745" s="653">
        <v>3</v>
      </c>
      <c r="G745" s="653">
        <v>7179</v>
      </c>
      <c r="H745" s="653">
        <v>1</v>
      </c>
      <c r="I745" s="653">
        <v>2393</v>
      </c>
      <c r="J745" s="653">
        <v>8</v>
      </c>
      <c r="K745" s="653">
        <v>19200</v>
      </c>
      <c r="L745" s="653">
        <v>2.6744671959882993</v>
      </c>
      <c r="M745" s="653">
        <v>2400</v>
      </c>
      <c r="N745" s="653">
        <v>3</v>
      </c>
      <c r="O745" s="653">
        <v>7242</v>
      </c>
      <c r="P745" s="666">
        <v>1.0087755954868367</v>
      </c>
      <c r="Q745" s="654">
        <v>2414</v>
      </c>
    </row>
    <row r="746" spans="1:17" ht="14.4" customHeight="1" x14ac:dyDescent="0.3">
      <c r="A746" s="649" t="s">
        <v>575</v>
      </c>
      <c r="B746" s="650" t="s">
        <v>5085</v>
      </c>
      <c r="C746" s="650" t="s">
        <v>4855</v>
      </c>
      <c r="D746" s="650" t="s">
        <v>5987</v>
      </c>
      <c r="E746" s="650" t="s">
        <v>5988</v>
      </c>
      <c r="F746" s="653">
        <v>6</v>
      </c>
      <c r="G746" s="653">
        <v>15432</v>
      </c>
      <c r="H746" s="653">
        <v>1</v>
      </c>
      <c r="I746" s="653">
        <v>2572</v>
      </c>
      <c r="J746" s="653">
        <v>2</v>
      </c>
      <c r="K746" s="653">
        <v>5164</v>
      </c>
      <c r="L746" s="653">
        <v>0.3346293416277864</v>
      </c>
      <c r="M746" s="653">
        <v>2582</v>
      </c>
      <c r="N746" s="653">
        <v>1</v>
      </c>
      <c r="O746" s="653">
        <v>2599</v>
      </c>
      <c r="P746" s="666">
        <v>0.16841627786417834</v>
      </c>
      <c r="Q746" s="654">
        <v>2599</v>
      </c>
    </row>
    <row r="747" spans="1:17" ht="14.4" customHeight="1" x14ac:dyDescent="0.3">
      <c r="A747" s="649" t="s">
        <v>575</v>
      </c>
      <c r="B747" s="650" t="s">
        <v>5085</v>
      </c>
      <c r="C747" s="650" t="s">
        <v>4855</v>
      </c>
      <c r="D747" s="650" t="s">
        <v>4952</v>
      </c>
      <c r="E747" s="650" t="s">
        <v>4953</v>
      </c>
      <c r="F747" s="653">
        <v>125</v>
      </c>
      <c r="G747" s="653">
        <v>158000</v>
      </c>
      <c r="H747" s="653">
        <v>1</v>
      </c>
      <c r="I747" s="653">
        <v>1264</v>
      </c>
      <c r="J747" s="653">
        <v>113</v>
      </c>
      <c r="K747" s="653">
        <v>143510</v>
      </c>
      <c r="L747" s="653">
        <v>0.90829113924050631</v>
      </c>
      <c r="M747" s="653">
        <v>1270</v>
      </c>
      <c r="N747" s="653">
        <v>114</v>
      </c>
      <c r="O747" s="653">
        <v>145370</v>
      </c>
      <c r="P747" s="666">
        <v>0.92006329113924046</v>
      </c>
      <c r="Q747" s="654">
        <v>1275.1754385964912</v>
      </c>
    </row>
    <row r="748" spans="1:17" ht="14.4" customHeight="1" x14ac:dyDescent="0.3">
      <c r="A748" s="649" t="s">
        <v>575</v>
      </c>
      <c r="B748" s="650" t="s">
        <v>5085</v>
      </c>
      <c r="C748" s="650" t="s">
        <v>4855</v>
      </c>
      <c r="D748" s="650" t="s">
        <v>5989</v>
      </c>
      <c r="E748" s="650" t="s">
        <v>5990</v>
      </c>
      <c r="F748" s="653">
        <v>27</v>
      </c>
      <c r="G748" s="653">
        <v>108336</v>
      </c>
      <c r="H748" s="653">
        <v>1</v>
      </c>
      <c r="I748" s="653">
        <v>4012.4444444444443</v>
      </c>
      <c r="J748" s="653">
        <v>33</v>
      </c>
      <c r="K748" s="653">
        <v>133069</v>
      </c>
      <c r="L748" s="653">
        <v>1.2282989957170285</v>
      </c>
      <c r="M748" s="653">
        <v>4032.3939393939395</v>
      </c>
      <c r="N748" s="653">
        <v>35</v>
      </c>
      <c r="O748" s="653">
        <v>141801</v>
      </c>
      <c r="P748" s="666">
        <v>1.3089000886132034</v>
      </c>
      <c r="Q748" s="654">
        <v>4051.457142857143</v>
      </c>
    </row>
    <row r="749" spans="1:17" ht="14.4" customHeight="1" x14ac:dyDescent="0.3">
      <c r="A749" s="649" t="s">
        <v>575</v>
      </c>
      <c r="B749" s="650" t="s">
        <v>5085</v>
      </c>
      <c r="C749" s="650" t="s">
        <v>4855</v>
      </c>
      <c r="D749" s="650" t="s">
        <v>4954</v>
      </c>
      <c r="E749" s="650" t="s">
        <v>4955</v>
      </c>
      <c r="F749" s="653">
        <v>10</v>
      </c>
      <c r="G749" s="653">
        <v>9260</v>
      </c>
      <c r="H749" s="653">
        <v>1</v>
      </c>
      <c r="I749" s="653">
        <v>926</v>
      </c>
      <c r="J749" s="653">
        <v>12</v>
      </c>
      <c r="K749" s="653">
        <v>11178</v>
      </c>
      <c r="L749" s="653">
        <v>1.2071274298056156</v>
      </c>
      <c r="M749" s="653">
        <v>931.5</v>
      </c>
      <c r="N749" s="653">
        <v>11</v>
      </c>
      <c r="O749" s="653">
        <v>10272</v>
      </c>
      <c r="P749" s="666">
        <v>1.1092872570194385</v>
      </c>
      <c r="Q749" s="654">
        <v>933.81818181818187</v>
      </c>
    </row>
    <row r="750" spans="1:17" ht="14.4" customHeight="1" x14ac:dyDescent="0.3">
      <c r="A750" s="649" t="s">
        <v>575</v>
      </c>
      <c r="B750" s="650" t="s">
        <v>5085</v>
      </c>
      <c r="C750" s="650" t="s">
        <v>4855</v>
      </c>
      <c r="D750" s="650" t="s">
        <v>5991</v>
      </c>
      <c r="E750" s="650" t="s">
        <v>5992</v>
      </c>
      <c r="F750" s="653">
        <v>10</v>
      </c>
      <c r="G750" s="653">
        <v>9030</v>
      </c>
      <c r="H750" s="653">
        <v>1</v>
      </c>
      <c r="I750" s="653">
        <v>903</v>
      </c>
      <c r="J750" s="653">
        <v>6</v>
      </c>
      <c r="K750" s="653">
        <v>5442</v>
      </c>
      <c r="L750" s="653">
        <v>0.60265780730897012</v>
      </c>
      <c r="M750" s="653">
        <v>907</v>
      </c>
      <c r="N750" s="653">
        <v>7</v>
      </c>
      <c r="O750" s="653">
        <v>6384</v>
      </c>
      <c r="P750" s="666">
        <v>0.7069767441860465</v>
      </c>
      <c r="Q750" s="654">
        <v>912</v>
      </c>
    </row>
    <row r="751" spans="1:17" ht="14.4" customHeight="1" x14ac:dyDescent="0.3">
      <c r="A751" s="649" t="s">
        <v>575</v>
      </c>
      <c r="B751" s="650" t="s">
        <v>5085</v>
      </c>
      <c r="C751" s="650" t="s">
        <v>4855</v>
      </c>
      <c r="D751" s="650" t="s">
        <v>4956</v>
      </c>
      <c r="E751" s="650" t="s">
        <v>4957</v>
      </c>
      <c r="F751" s="653">
        <v>1</v>
      </c>
      <c r="G751" s="653">
        <v>940</v>
      </c>
      <c r="H751" s="653">
        <v>1</v>
      </c>
      <c r="I751" s="653">
        <v>940</v>
      </c>
      <c r="J751" s="653">
        <v>1</v>
      </c>
      <c r="K751" s="653">
        <v>946</v>
      </c>
      <c r="L751" s="653">
        <v>1.0063829787234042</v>
      </c>
      <c r="M751" s="653">
        <v>946</v>
      </c>
      <c r="N751" s="653">
        <v>1</v>
      </c>
      <c r="O751" s="653">
        <v>956</v>
      </c>
      <c r="P751" s="666">
        <v>1.0170212765957447</v>
      </c>
      <c r="Q751" s="654">
        <v>956</v>
      </c>
    </row>
    <row r="752" spans="1:17" ht="14.4" customHeight="1" x14ac:dyDescent="0.3">
      <c r="A752" s="649" t="s">
        <v>575</v>
      </c>
      <c r="B752" s="650" t="s">
        <v>5085</v>
      </c>
      <c r="C752" s="650" t="s">
        <v>4855</v>
      </c>
      <c r="D752" s="650" t="s">
        <v>5993</v>
      </c>
      <c r="E752" s="650" t="s">
        <v>5994</v>
      </c>
      <c r="F752" s="653"/>
      <c r="G752" s="653"/>
      <c r="H752" s="653"/>
      <c r="I752" s="653"/>
      <c r="J752" s="653">
        <v>1</v>
      </c>
      <c r="K752" s="653">
        <v>988</v>
      </c>
      <c r="L752" s="653"/>
      <c r="M752" s="653">
        <v>988</v>
      </c>
      <c r="N752" s="653"/>
      <c r="O752" s="653"/>
      <c r="P752" s="666"/>
      <c r="Q752" s="654"/>
    </row>
    <row r="753" spans="1:17" ht="14.4" customHeight="1" x14ac:dyDescent="0.3">
      <c r="A753" s="649" t="s">
        <v>575</v>
      </c>
      <c r="B753" s="650" t="s">
        <v>5085</v>
      </c>
      <c r="C753" s="650" t="s">
        <v>4855</v>
      </c>
      <c r="D753" s="650" t="s">
        <v>5995</v>
      </c>
      <c r="E753" s="650" t="s">
        <v>5996</v>
      </c>
      <c r="F753" s="653"/>
      <c r="G753" s="653"/>
      <c r="H753" s="653"/>
      <c r="I753" s="653"/>
      <c r="J753" s="653">
        <v>1</v>
      </c>
      <c r="K753" s="653">
        <v>713</v>
      </c>
      <c r="L753" s="653"/>
      <c r="M753" s="653">
        <v>713</v>
      </c>
      <c r="N753" s="653"/>
      <c r="O753" s="653"/>
      <c r="P753" s="666"/>
      <c r="Q753" s="654"/>
    </row>
    <row r="754" spans="1:17" ht="14.4" customHeight="1" x14ac:dyDescent="0.3">
      <c r="A754" s="649" t="s">
        <v>575</v>
      </c>
      <c r="B754" s="650" t="s">
        <v>5085</v>
      </c>
      <c r="C754" s="650" t="s">
        <v>4855</v>
      </c>
      <c r="D754" s="650" t="s">
        <v>5997</v>
      </c>
      <c r="E754" s="650" t="s">
        <v>5998</v>
      </c>
      <c r="F754" s="653">
        <v>2</v>
      </c>
      <c r="G754" s="653">
        <v>4620</v>
      </c>
      <c r="H754" s="653">
        <v>1</v>
      </c>
      <c r="I754" s="653">
        <v>2310</v>
      </c>
      <c r="J754" s="653">
        <v>3</v>
      </c>
      <c r="K754" s="653">
        <v>6951</v>
      </c>
      <c r="L754" s="653">
        <v>1.5045454545454546</v>
      </c>
      <c r="M754" s="653">
        <v>2317</v>
      </c>
      <c r="N754" s="653">
        <v>1</v>
      </c>
      <c r="O754" s="653">
        <v>2331</v>
      </c>
      <c r="P754" s="666">
        <v>0.50454545454545452</v>
      </c>
      <c r="Q754" s="654">
        <v>2331</v>
      </c>
    </row>
    <row r="755" spans="1:17" ht="14.4" customHeight="1" x14ac:dyDescent="0.3">
      <c r="A755" s="649" t="s">
        <v>575</v>
      </c>
      <c r="B755" s="650" t="s">
        <v>5085</v>
      </c>
      <c r="C755" s="650" t="s">
        <v>4855</v>
      </c>
      <c r="D755" s="650" t="s">
        <v>5999</v>
      </c>
      <c r="E755" s="650" t="s">
        <v>6000</v>
      </c>
      <c r="F755" s="653">
        <v>69</v>
      </c>
      <c r="G755" s="653">
        <v>201411</v>
      </c>
      <c r="H755" s="653">
        <v>1</v>
      </c>
      <c r="I755" s="653">
        <v>2919</v>
      </c>
      <c r="J755" s="653">
        <v>39</v>
      </c>
      <c r="K755" s="653">
        <v>114504</v>
      </c>
      <c r="L755" s="653">
        <v>0.56850916782102268</v>
      </c>
      <c r="M755" s="653">
        <v>2936</v>
      </c>
      <c r="N755" s="653">
        <v>56</v>
      </c>
      <c r="O755" s="653">
        <v>165016</v>
      </c>
      <c r="P755" s="666">
        <v>0.81929983963140052</v>
      </c>
      <c r="Q755" s="654">
        <v>2946.7142857142858</v>
      </c>
    </row>
    <row r="756" spans="1:17" ht="14.4" customHeight="1" x14ac:dyDescent="0.3">
      <c r="A756" s="649" t="s">
        <v>575</v>
      </c>
      <c r="B756" s="650" t="s">
        <v>5085</v>
      </c>
      <c r="C756" s="650" t="s">
        <v>4855</v>
      </c>
      <c r="D756" s="650" t="s">
        <v>6001</v>
      </c>
      <c r="E756" s="650" t="s">
        <v>6002</v>
      </c>
      <c r="F756" s="653">
        <v>1</v>
      </c>
      <c r="G756" s="653">
        <v>2134</v>
      </c>
      <c r="H756" s="653">
        <v>1</v>
      </c>
      <c r="I756" s="653">
        <v>2134</v>
      </c>
      <c r="J756" s="653">
        <v>2</v>
      </c>
      <c r="K756" s="653">
        <v>4292</v>
      </c>
      <c r="L756" s="653">
        <v>2.0112464854732894</v>
      </c>
      <c r="M756" s="653">
        <v>2146</v>
      </c>
      <c r="N756" s="653">
        <v>1</v>
      </c>
      <c r="O756" s="653">
        <v>2146</v>
      </c>
      <c r="P756" s="666">
        <v>1.0056232427366447</v>
      </c>
      <c r="Q756" s="654">
        <v>2146</v>
      </c>
    </row>
    <row r="757" spans="1:17" ht="14.4" customHeight="1" x14ac:dyDescent="0.3">
      <c r="A757" s="649" t="s">
        <v>575</v>
      </c>
      <c r="B757" s="650" t="s">
        <v>5085</v>
      </c>
      <c r="C757" s="650" t="s">
        <v>4855</v>
      </c>
      <c r="D757" s="650" t="s">
        <v>6003</v>
      </c>
      <c r="E757" s="650" t="s">
        <v>6004</v>
      </c>
      <c r="F757" s="653">
        <v>1</v>
      </c>
      <c r="G757" s="653">
        <v>1613</v>
      </c>
      <c r="H757" s="653">
        <v>1</v>
      </c>
      <c r="I757" s="653">
        <v>1613</v>
      </c>
      <c r="J757" s="653"/>
      <c r="K757" s="653"/>
      <c r="L757" s="653"/>
      <c r="M757" s="653"/>
      <c r="N757" s="653">
        <v>1</v>
      </c>
      <c r="O757" s="653">
        <v>1634</v>
      </c>
      <c r="P757" s="666">
        <v>1.0130192188468692</v>
      </c>
      <c r="Q757" s="654">
        <v>1634</v>
      </c>
    </row>
    <row r="758" spans="1:17" ht="14.4" customHeight="1" x14ac:dyDescent="0.3">
      <c r="A758" s="649" t="s">
        <v>575</v>
      </c>
      <c r="B758" s="650" t="s">
        <v>5085</v>
      </c>
      <c r="C758" s="650" t="s">
        <v>4855</v>
      </c>
      <c r="D758" s="650" t="s">
        <v>6005</v>
      </c>
      <c r="E758" s="650" t="s">
        <v>6006</v>
      </c>
      <c r="F758" s="653">
        <v>1</v>
      </c>
      <c r="G758" s="653">
        <v>2143</v>
      </c>
      <c r="H758" s="653">
        <v>1</v>
      </c>
      <c r="I758" s="653">
        <v>2143</v>
      </c>
      <c r="J758" s="653"/>
      <c r="K758" s="653"/>
      <c r="L758" s="653"/>
      <c r="M758" s="653"/>
      <c r="N758" s="653">
        <v>1</v>
      </c>
      <c r="O758" s="653">
        <v>2153</v>
      </c>
      <c r="P758" s="666">
        <v>1.0046663555762949</v>
      </c>
      <c r="Q758" s="654">
        <v>2153</v>
      </c>
    </row>
    <row r="759" spans="1:17" ht="14.4" customHeight="1" x14ac:dyDescent="0.3">
      <c r="A759" s="649" t="s">
        <v>575</v>
      </c>
      <c r="B759" s="650" t="s">
        <v>5085</v>
      </c>
      <c r="C759" s="650" t="s">
        <v>4855</v>
      </c>
      <c r="D759" s="650" t="s">
        <v>4960</v>
      </c>
      <c r="E759" s="650" t="s">
        <v>4961</v>
      </c>
      <c r="F759" s="653">
        <v>1</v>
      </c>
      <c r="G759" s="653">
        <v>154</v>
      </c>
      <c r="H759" s="653">
        <v>1</v>
      </c>
      <c r="I759" s="653">
        <v>154</v>
      </c>
      <c r="J759" s="653"/>
      <c r="K759" s="653"/>
      <c r="L759" s="653"/>
      <c r="M759" s="653"/>
      <c r="N759" s="653"/>
      <c r="O759" s="653"/>
      <c r="P759" s="666"/>
      <c r="Q759" s="654"/>
    </row>
    <row r="760" spans="1:17" ht="14.4" customHeight="1" x14ac:dyDescent="0.3">
      <c r="A760" s="649" t="s">
        <v>575</v>
      </c>
      <c r="B760" s="650" t="s">
        <v>5085</v>
      </c>
      <c r="C760" s="650" t="s">
        <v>4855</v>
      </c>
      <c r="D760" s="650" t="s">
        <v>6007</v>
      </c>
      <c r="E760" s="650" t="s">
        <v>6008</v>
      </c>
      <c r="F760" s="653">
        <v>1</v>
      </c>
      <c r="G760" s="653">
        <v>1625</v>
      </c>
      <c r="H760" s="653">
        <v>1</v>
      </c>
      <c r="I760" s="653">
        <v>1625</v>
      </c>
      <c r="J760" s="653">
        <v>1</v>
      </c>
      <c r="K760" s="653">
        <v>1637</v>
      </c>
      <c r="L760" s="653">
        <v>1.0073846153846153</v>
      </c>
      <c r="M760" s="653">
        <v>1637</v>
      </c>
      <c r="N760" s="653">
        <v>3</v>
      </c>
      <c r="O760" s="653">
        <v>4974</v>
      </c>
      <c r="P760" s="666">
        <v>3.0609230769230771</v>
      </c>
      <c r="Q760" s="654">
        <v>1658</v>
      </c>
    </row>
    <row r="761" spans="1:17" ht="14.4" customHeight="1" x14ac:dyDescent="0.3">
      <c r="A761" s="649" t="s">
        <v>575</v>
      </c>
      <c r="B761" s="650" t="s">
        <v>5085</v>
      </c>
      <c r="C761" s="650" t="s">
        <v>4855</v>
      </c>
      <c r="D761" s="650" t="s">
        <v>6009</v>
      </c>
      <c r="E761" s="650" t="s">
        <v>6010</v>
      </c>
      <c r="F761" s="653">
        <v>0</v>
      </c>
      <c r="G761" s="653">
        <v>0</v>
      </c>
      <c r="H761" s="653"/>
      <c r="I761" s="653"/>
      <c r="J761" s="653">
        <v>0</v>
      </c>
      <c r="K761" s="653">
        <v>0</v>
      </c>
      <c r="L761" s="653"/>
      <c r="M761" s="653"/>
      <c r="N761" s="653">
        <v>0</v>
      </c>
      <c r="O761" s="653">
        <v>0</v>
      </c>
      <c r="P761" s="666"/>
      <c r="Q761" s="654"/>
    </row>
    <row r="762" spans="1:17" ht="14.4" customHeight="1" x14ac:dyDescent="0.3">
      <c r="A762" s="649" t="s">
        <v>575</v>
      </c>
      <c r="B762" s="650" t="s">
        <v>5085</v>
      </c>
      <c r="C762" s="650" t="s">
        <v>4855</v>
      </c>
      <c r="D762" s="650" t="s">
        <v>6011</v>
      </c>
      <c r="E762" s="650" t="s">
        <v>6012</v>
      </c>
      <c r="F762" s="653">
        <v>564</v>
      </c>
      <c r="G762" s="653">
        <v>0</v>
      </c>
      <c r="H762" s="653"/>
      <c r="I762" s="653">
        <v>0</v>
      </c>
      <c r="J762" s="653">
        <v>562</v>
      </c>
      <c r="K762" s="653">
        <v>0</v>
      </c>
      <c r="L762" s="653"/>
      <c r="M762" s="653">
        <v>0</v>
      </c>
      <c r="N762" s="653">
        <v>604</v>
      </c>
      <c r="O762" s="653">
        <v>0</v>
      </c>
      <c r="P762" s="666"/>
      <c r="Q762" s="654">
        <v>0</v>
      </c>
    </row>
    <row r="763" spans="1:17" ht="14.4" customHeight="1" x14ac:dyDescent="0.3">
      <c r="A763" s="649" t="s">
        <v>575</v>
      </c>
      <c r="B763" s="650" t="s">
        <v>5085</v>
      </c>
      <c r="C763" s="650" t="s">
        <v>4855</v>
      </c>
      <c r="D763" s="650" t="s">
        <v>4962</v>
      </c>
      <c r="E763" s="650" t="s">
        <v>4963</v>
      </c>
      <c r="F763" s="653">
        <v>72</v>
      </c>
      <c r="G763" s="653">
        <v>0</v>
      </c>
      <c r="H763" s="653"/>
      <c r="I763" s="653">
        <v>0</v>
      </c>
      <c r="J763" s="653">
        <v>75</v>
      </c>
      <c r="K763" s="653">
        <v>0</v>
      </c>
      <c r="L763" s="653"/>
      <c r="M763" s="653">
        <v>0</v>
      </c>
      <c r="N763" s="653"/>
      <c r="O763" s="653"/>
      <c r="P763" s="666"/>
      <c r="Q763" s="654"/>
    </row>
    <row r="764" spans="1:17" ht="14.4" customHeight="1" x14ac:dyDescent="0.3">
      <c r="A764" s="649" t="s">
        <v>575</v>
      </c>
      <c r="B764" s="650" t="s">
        <v>5085</v>
      </c>
      <c r="C764" s="650" t="s">
        <v>4855</v>
      </c>
      <c r="D764" s="650" t="s">
        <v>6013</v>
      </c>
      <c r="E764" s="650" t="s">
        <v>6014</v>
      </c>
      <c r="F764" s="653">
        <v>81</v>
      </c>
      <c r="G764" s="653">
        <v>0</v>
      </c>
      <c r="H764" s="653"/>
      <c r="I764" s="653">
        <v>0</v>
      </c>
      <c r="J764" s="653">
        <v>61</v>
      </c>
      <c r="K764" s="653">
        <v>0</v>
      </c>
      <c r="L764" s="653"/>
      <c r="M764" s="653">
        <v>0</v>
      </c>
      <c r="N764" s="653">
        <v>88</v>
      </c>
      <c r="O764" s="653">
        <v>0</v>
      </c>
      <c r="P764" s="666"/>
      <c r="Q764" s="654">
        <v>0</v>
      </c>
    </row>
    <row r="765" spans="1:17" ht="14.4" customHeight="1" x14ac:dyDescent="0.3">
      <c r="A765" s="649" t="s">
        <v>575</v>
      </c>
      <c r="B765" s="650" t="s">
        <v>5085</v>
      </c>
      <c r="C765" s="650" t="s">
        <v>4855</v>
      </c>
      <c r="D765" s="650" t="s">
        <v>4964</v>
      </c>
      <c r="E765" s="650" t="s">
        <v>4965</v>
      </c>
      <c r="F765" s="653"/>
      <c r="G765" s="653"/>
      <c r="H765" s="653"/>
      <c r="I765" s="653"/>
      <c r="J765" s="653">
        <v>9</v>
      </c>
      <c r="K765" s="653">
        <v>0</v>
      </c>
      <c r="L765" s="653"/>
      <c r="M765" s="653">
        <v>0</v>
      </c>
      <c r="N765" s="653">
        <v>8</v>
      </c>
      <c r="O765" s="653">
        <v>0</v>
      </c>
      <c r="P765" s="666"/>
      <c r="Q765" s="654">
        <v>0</v>
      </c>
    </row>
    <row r="766" spans="1:17" ht="14.4" customHeight="1" x14ac:dyDescent="0.3">
      <c r="A766" s="649" t="s">
        <v>575</v>
      </c>
      <c r="B766" s="650" t="s">
        <v>5085</v>
      </c>
      <c r="C766" s="650" t="s">
        <v>4855</v>
      </c>
      <c r="D766" s="650" t="s">
        <v>6015</v>
      </c>
      <c r="E766" s="650" t="s">
        <v>6016</v>
      </c>
      <c r="F766" s="653">
        <v>3331</v>
      </c>
      <c r="G766" s="653">
        <v>0</v>
      </c>
      <c r="H766" s="653"/>
      <c r="I766" s="653">
        <v>0</v>
      </c>
      <c r="J766" s="653">
        <v>3077</v>
      </c>
      <c r="K766" s="653">
        <v>0</v>
      </c>
      <c r="L766" s="653"/>
      <c r="M766" s="653">
        <v>0</v>
      </c>
      <c r="N766" s="653"/>
      <c r="O766" s="653"/>
      <c r="P766" s="666"/>
      <c r="Q766" s="654"/>
    </row>
    <row r="767" spans="1:17" ht="14.4" customHeight="1" x14ac:dyDescent="0.3">
      <c r="A767" s="649" t="s">
        <v>575</v>
      </c>
      <c r="B767" s="650" t="s">
        <v>5085</v>
      </c>
      <c r="C767" s="650" t="s">
        <v>4855</v>
      </c>
      <c r="D767" s="650" t="s">
        <v>6017</v>
      </c>
      <c r="E767" s="650" t="s">
        <v>6018</v>
      </c>
      <c r="F767" s="653">
        <v>34</v>
      </c>
      <c r="G767" s="653">
        <v>192168</v>
      </c>
      <c r="H767" s="653">
        <v>1</v>
      </c>
      <c r="I767" s="653">
        <v>5652</v>
      </c>
      <c r="J767" s="653">
        <v>35</v>
      </c>
      <c r="K767" s="653">
        <v>198310</v>
      </c>
      <c r="L767" s="653">
        <v>1.0319616169185297</v>
      </c>
      <c r="M767" s="653">
        <v>5666</v>
      </c>
      <c r="N767" s="653">
        <v>21</v>
      </c>
      <c r="O767" s="653">
        <v>119285</v>
      </c>
      <c r="P767" s="666">
        <v>0.62073290037883522</v>
      </c>
      <c r="Q767" s="654">
        <v>5680.2380952380954</v>
      </c>
    </row>
    <row r="768" spans="1:17" ht="14.4" customHeight="1" x14ac:dyDescent="0.3">
      <c r="A768" s="649" t="s">
        <v>575</v>
      </c>
      <c r="B768" s="650" t="s">
        <v>5085</v>
      </c>
      <c r="C768" s="650" t="s">
        <v>4855</v>
      </c>
      <c r="D768" s="650" t="s">
        <v>6019</v>
      </c>
      <c r="E768" s="650" t="s">
        <v>6020</v>
      </c>
      <c r="F768" s="653">
        <v>45</v>
      </c>
      <c r="G768" s="653">
        <v>175005</v>
      </c>
      <c r="H768" s="653">
        <v>1</v>
      </c>
      <c r="I768" s="653">
        <v>3889</v>
      </c>
      <c r="J768" s="653">
        <v>53</v>
      </c>
      <c r="K768" s="653">
        <v>207137</v>
      </c>
      <c r="L768" s="653">
        <v>1.1836061826804949</v>
      </c>
      <c r="M768" s="653">
        <v>3908.2452830188681</v>
      </c>
      <c r="N768" s="653">
        <v>40</v>
      </c>
      <c r="O768" s="653">
        <v>157074</v>
      </c>
      <c r="P768" s="666">
        <v>0.89754007028370619</v>
      </c>
      <c r="Q768" s="654">
        <v>3926.85</v>
      </c>
    </row>
    <row r="769" spans="1:17" ht="14.4" customHeight="1" x14ac:dyDescent="0.3">
      <c r="A769" s="649" t="s">
        <v>575</v>
      </c>
      <c r="B769" s="650" t="s">
        <v>5085</v>
      </c>
      <c r="C769" s="650" t="s">
        <v>4855</v>
      </c>
      <c r="D769" s="650" t="s">
        <v>6021</v>
      </c>
      <c r="E769" s="650" t="s">
        <v>6022</v>
      </c>
      <c r="F769" s="653">
        <v>3233</v>
      </c>
      <c r="G769" s="653">
        <v>3484542</v>
      </c>
      <c r="H769" s="653">
        <v>1</v>
      </c>
      <c r="I769" s="653">
        <v>1077.8045159294772</v>
      </c>
      <c r="J769" s="653">
        <v>3018</v>
      </c>
      <c r="K769" s="653">
        <v>3345110</v>
      </c>
      <c r="L769" s="653">
        <v>0.95998555907777838</v>
      </c>
      <c r="M769" s="653">
        <v>1108.3863485752154</v>
      </c>
      <c r="N769" s="653">
        <v>3153</v>
      </c>
      <c r="O769" s="653">
        <v>3465308</v>
      </c>
      <c r="P769" s="666">
        <v>0.99448019280582645</v>
      </c>
      <c r="Q769" s="654">
        <v>1099.0510624801775</v>
      </c>
    </row>
    <row r="770" spans="1:17" ht="14.4" customHeight="1" x14ac:dyDescent="0.3">
      <c r="A770" s="649" t="s">
        <v>575</v>
      </c>
      <c r="B770" s="650" t="s">
        <v>5085</v>
      </c>
      <c r="C770" s="650" t="s">
        <v>4855</v>
      </c>
      <c r="D770" s="650" t="s">
        <v>6023</v>
      </c>
      <c r="E770" s="650" t="s">
        <v>6024</v>
      </c>
      <c r="F770" s="653"/>
      <c r="G770" s="653"/>
      <c r="H770" s="653"/>
      <c r="I770" s="653"/>
      <c r="J770" s="653">
        <v>2</v>
      </c>
      <c r="K770" s="653">
        <v>7012</v>
      </c>
      <c r="L770" s="653"/>
      <c r="M770" s="653">
        <v>3506</v>
      </c>
      <c r="N770" s="653">
        <v>4</v>
      </c>
      <c r="O770" s="653">
        <v>14078</v>
      </c>
      <c r="P770" s="666"/>
      <c r="Q770" s="654">
        <v>3519.5</v>
      </c>
    </row>
    <row r="771" spans="1:17" ht="14.4" customHeight="1" x14ac:dyDescent="0.3">
      <c r="A771" s="649" t="s">
        <v>575</v>
      </c>
      <c r="B771" s="650" t="s">
        <v>5085</v>
      </c>
      <c r="C771" s="650" t="s">
        <v>4855</v>
      </c>
      <c r="D771" s="650" t="s">
        <v>4858</v>
      </c>
      <c r="E771" s="650" t="s">
        <v>4859</v>
      </c>
      <c r="F771" s="653">
        <v>5</v>
      </c>
      <c r="G771" s="653">
        <v>925</v>
      </c>
      <c r="H771" s="653">
        <v>1</v>
      </c>
      <c r="I771" s="653">
        <v>185</v>
      </c>
      <c r="J771" s="653">
        <v>8</v>
      </c>
      <c r="K771" s="653">
        <v>1488</v>
      </c>
      <c r="L771" s="653">
        <v>1.6086486486486486</v>
      </c>
      <c r="M771" s="653">
        <v>186</v>
      </c>
      <c r="N771" s="653">
        <v>7</v>
      </c>
      <c r="O771" s="653">
        <v>2287</v>
      </c>
      <c r="P771" s="666">
        <v>2.4724324324324325</v>
      </c>
      <c r="Q771" s="654">
        <v>326.71428571428572</v>
      </c>
    </row>
    <row r="772" spans="1:17" ht="14.4" customHeight="1" x14ac:dyDescent="0.3">
      <c r="A772" s="649" t="s">
        <v>575</v>
      </c>
      <c r="B772" s="650" t="s">
        <v>5085</v>
      </c>
      <c r="C772" s="650" t="s">
        <v>4855</v>
      </c>
      <c r="D772" s="650" t="s">
        <v>4982</v>
      </c>
      <c r="E772" s="650" t="s">
        <v>4941</v>
      </c>
      <c r="F772" s="653">
        <v>3</v>
      </c>
      <c r="G772" s="653">
        <v>1995</v>
      </c>
      <c r="H772" s="653">
        <v>1</v>
      </c>
      <c r="I772" s="653">
        <v>665</v>
      </c>
      <c r="J772" s="653"/>
      <c r="K772" s="653"/>
      <c r="L772" s="653"/>
      <c r="M772" s="653"/>
      <c r="N772" s="653">
        <v>1</v>
      </c>
      <c r="O772" s="653">
        <v>673</v>
      </c>
      <c r="P772" s="666">
        <v>0.33734335839599</v>
      </c>
      <c r="Q772" s="654">
        <v>673</v>
      </c>
    </row>
    <row r="773" spans="1:17" ht="14.4" customHeight="1" x14ac:dyDescent="0.3">
      <c r="A773" s="649" t="s">
        <v>575</v>
      </c>
      <c r="B773" s="650" t="s">
        <v>5085</v>
      </c>
      <c r="C773" s="650" t="s">
        <v>4855</v>
      </c>
      <c r="D773" s="650" t="s">
        <v>6025</v>
      </c>
      <c r="E773" s="650" t="s">
        <v>6026</v>
      </c>
      <c r="F773" s="653">
        <v>51</v>
      </c>
      <c r="G773" s="653">
        <v>0</v>
      </c>
      <c r="H773" s="653"/>
      <c r="I773" s="653">
        <v>0</v>
      </c>
      <c r="J773" s="653">
        <v>36</v>
      </c>
      <c r="K773" s="653">
        <v>0</v>
      </c>
      <c r="L773" s="653"/>
      <c r="M773" s="653">
        <v>0</v>
      </c>
      <c r="N773" s="653">
        <v>3</v>
      </c>
      <c r="O773" s="653">
        <v>0</v>
      </c>
      <c r="P773" s="666"/>
      <c r="Q773" s="654">
        <v>0</v>
      </c>
    </row>
    <row r="774" spans="1:17" ht="14.4" customHeight="1" x14ac:dyDescent="0.3">
      <c r="A774" s="649" t="s">
        <v>575</v>
      </c>
      <c r="B774" s="650" t="s">
        <v>5085</v>
      </c>
      <c r="C774" s="650" t="s">
        <v>4855</v>
      </c>
      <c r="D774" s="650" t="s">
        <v>6027</v>
      </c>
      <c r="E774" s="650" t="s">
        <v>6028</v>
      </c>
      <c r="F774" s="653">
        <v>20</v>
      </c>
      <c r="G774" s="653">
        <v>55960</v>
      </c>
      <c r="H774" s="653">
        <v>1</v>
      </c>
      <c r="I774" s="653">
        <v>2798</v>
      </c>
      <c r="J774" s="653">
        <v>20</v>
      </c>
      <c r="K774" s="653">
        <v>56264</v>
      </c>
      <c r="L774" s="653">
        <v>1.005432451751251</v>
      </c>
      <c r="M774" s="653">
        <v>2813.2</v>
      </c>
      <c r="N774" s="653">
        <v>23</v>
      </c>
      <c r="O774" s="653">
        <v>65127</v>
      </c>
      <c r="P774" s="666">
        <v>1.1638134381701215</v>
      </c>
      <c r="Q774" s="654">
        <v>2831.608695652174</v>
      </c>
    </row>
    <row r="775" spans="1:17" ht="14.4" customHeight="1" x14ac:dyDescent="0.3">
      <c r="A775" s="649" t="s">
        <v>575</v>
      </c>
      <c r="B775" s="650" t="s">
        <v>5085</v>
      </c>
      <c r="C775" s="650" t="s">
        <v>4855</v>
      </c>
      <c r="D775" s="650" t="s">
        <v>6029</v>
      </c>
      <c r="E775" s="650" t="s">
        <v>6030</v>
      </c>
      <c r="F775" s="653">
        <v>3</v>
      </c>
      <c r="G775" s="653">
        <v>8202</v>
      </c>
      <c r="H775" s="653">
        <v>1</v>
      </c>
      <c r="I775" s="653">
        <v>2734</v>
      </c>
      <c r="J775" s="653">
        <v>1</v>
      </c>
      <c r="K775" s="653">
        <v>2746</v>
      </c>
      <c r="L775" s="653">
        <v>0.33479639112411608</v>
      </c>
      <c r="M775" s="653">
        <v>2746</v>
      </c>
      <c r="N775" s="653">
        <v>1</v>
      </c>
      <c r="O775" s="653">
        <v>2767</v>
      </c>
      <c r="P775" s="666">
        <v>0.33735674225798584</v>
      </c>
      <c r="Q775" s="654">
        <v>2767</v>
      </c>
    </row>
    <row r="776" spans="1:17" ht="14.4" customHeight="1" x14ac:dyDescent="0.3">
      <c r="A776" s="649" t="s">
        <v>575</v>
      </c>
      <c r="B776" s="650" t="s">
        <v>5085</v>
      </c>
      <c r="C776" s="650" t="s">
        <v>4855</v>
      </c>
      <c r="D776" s="650" t="s">
        <v>6031</v>
      </c>
      <c r="E776" s="650" t="s">
        <v>6032</v>
      </c>
      <c r="F776" s="653">
        <v>51</v>
      </c>
      <c r="G776" s="653">
        <v>95880</v>
      </c>
      <c r="H776" s="653">
        <v>1</v>
      </c>
      <c r="I776" s="653">
        <v>1880</v>
      </c>
      <c r="J776" s="653">
        <v>6</v>
      </c>
      <c r="K776" s="653">
        <v>11352</v>
      </c>
      <c r="L776" s="653">
        <v>0.11839799749687109</v>
      </c>
      <c r="M776" s="653">
        <v>1892</v>
      </c>
      <c r="N776" s="653"/>
      <c r="O776" s="653"/>
      <c r="P776" s="666"/>
      <c r="Q776" s="654"/>
    </row>
    <row r="777" spans="1:17" ht="14.4" customHeight="1" x14ac:dyDescent="0.3">
      <c r="A777" s="649" t="s">
        <v>575</v>
      </c>
      <c r="B777" s="650" t="s">
        <v>5085</v>
      </c>
      <c r="C777" s="650" t="s">
        <v>4855</v>
      </c>
      <c r="D777" s="650" t="s">
        <v>6033</v>
      </c>
      <c r="E777" s="650" t="s">
        <v>6034</v>
      </c>
      <c r="F777" s="653">
        <v>22</v>
      </c>
      <c r="G777" s="653">
        <v>9438</v>
      </c>
      <c r="H777" s="653">
        <v>1</v>
      </c>
      <c r="I777" s="653">
        <v>429</v>
      </c>
      <c r="J777" s="653">
        <v>29</v>
      </c>
      <c r="K777" s="653">
        <v>12499</v>
      </c>
      <c r="L777" s="653">
        <v>1.3243271879635516</v>
      </c>
      <c r="M777" s="653">
        <v>431</v>
      </c>
      <c r="N777" s="653">
        <v>24</v>
      </c>
      <c r="O777" s="653">
        <v>10396</v>
      </c>
      <c r="P777" s="666">
        <v>1.1015045560500105</v>
      </c>
      <c r="Q777" s="654">
        <v>433.16666666666669</v>
      </c>
    </row>
    <row r="778" spans="1:17" ht="14.4" customHeight="1" x14ac:dyDescent="0.3">
      <c r="A778" s="649" t="s">
        <v>575</v>
      </c>
      <c r="B778" s="650" t="s">
        <v>5085</v>
      </c>
      <c r="C778" s="650" t="s">
        <v>4855</v>
      </c>
      <c r="D778" s="650" t="s">
        <v>6035</v>
      </c>
      <c r="E778" s="650" t="s">
        <v>6036</v>
      </c>
      <c r="F778" s="653">
        <v>4</v>
      </c>
      <c r="G778" s="653">
        <v>15736</v>
      </c>
      <c r="H778" s="653">
        <v>1</v>
      </c>
      <c r="I778" s="653">
        <v>3934</v>
      </c>
      <c r="J778" s="653">
        <v>2</v>
      </c>
      <c r="K778" s="653">
        <v>7900</v>
      </c>
      <c r="L778" s="653">
        <v>0.50203355363497715</v>
      </c>
      <c r="M778" s="653">
        <v>3950</v>
      </c>
      <c r="N778" s="653">
        <v>2</v>
      </c>
      <c r="O778" s="653">
        <v>7900</v>
      </c>
      <c r="P778" s="666">
        <v>0.50203355363497715</v>
      </c>
      <c r="Q778" s="654">
        <v>3950</v>
      </c>
    </row>
    <row r="779" spans="1:17" ht="14.4" customHeight="1" x14ac:dyDescent="0.3">
      <c r="A779" s="649" t="s">
        <v>575</v>
      </c>
      <c r="B779" s="650" t="s">
        <v>5085</v>
      </c>
      <c r="C779" s="650" t="s">
        <v>4855</v>
      </c>
      <c r="D779" s="650" t="s">
        <v>4986</v>
      </c>
      <c r="E779" s="650" t="s">
        <v>4987</v>
      </c>
      <c r="F779" s="653"/>
      <c r="G779" s="653"/>
      <c r="H779" s="653"/>
      <c r="I779" s="653"/>
      <c r="J779" s="653">
        <v>621</v>
      </c>
      <c r="K779" s="653">
        <v>144072</v>
      </c>
      <c r="L779" s="653"/>
      <c r="M779" s="653">
        <v>232</v>
      </c>
      <c r="N779" s="653">
        <v>1005</v>
      </c>
      <c r="O779" s="653">
        <v>234298</v>
      </c>
      <c r="P779" s="666"/>
      <c r="Q779" s="654">
        <v>233.13233830845772</v>
      </c>
    </row>
    <row r="780" spans="1:17" ht="14.4" customHeight="1" x14ac:dyDescent="0.3">
      <c r="A780" s="649" t="s">
        <v>575</v>
      </c>
      <c r="B780" s="650" t="s">
        <v>5085</v>
      </c>
      <c r="C780" s="650" t="s">
        <v>4855</v>
      </c>
      <c r="D780" s="650" t="s">
        <v>4988</v>
      </c>
      <c r="E780" s="650" t="s">
        <v>4989</v>
      </c>
      <c r="F780" s="653">
        <v>1</v>
      </c>
      <c r="G780" s="653">
        <v>111</v>
      </c>
      <c r="H780" s="653">
        <v>1</v>
      </c>
      <c r="I780" s="653">
        <v>111</v>
      </c>
      <c r="J780" s="653">
        <v>2</v>
      </c>
      <c r="K780" s="653">
        <v>224</v>
      </c>
      <c r="L780" s="653">
        <v>2.0180180180180178</v>
      </c>
      <c r="M780" s="653">
        <v>112</v>
      </c>
      <c r="N780" s="653">
        <v>2</v>
      </c>
      <c r="O780" s="653">
        <v>225</v>
      </c>
      <c r="P780" s="666">
        <v>2.0270270270270272</v>
      </c>
      <c r="Q780" s="654">
        <v>112.5</v>
      </c>
    </row>
    <row r="781" spans="1:17" ht="14.4" customHeight="1" x14ac:dyDescent="0.3">
      <c r="A781" s="649" t="s">
        <v>575</v>
      </c>
      <c r="B781" s="650" t="s">
        <v>5085</v>
      </c>
      <c r="C781" s="650" t="s">
        <v>4855</v>
      </c>
      <c r="D781" s="650" t="s">
        <v>6037</v>
      </c>
      <c r="E781" s="650" t="s">
        <v>6038</v>
      </c>
      <c r="F781" s="653"/>
      <c r="G781" s="653"/>
      <c r="H781" s="653"/>
      <c r="I781" s="653"/>
      <c r="J781" s="653">
        <v>1</v>
      </c>
      <c r="K781" s="653">
        <v>694</v>
      </c>
      <c r="L781" s="653"/>
      <c r="M781" s="653">
        <v>694</v>
      </c>
      <c r="N781" s="653">
        <v>2</v>
      </c>
      <c r="O781" s="653">
        <v>1395</v>
      </c>
      <c r="P781" s="666"/>
      <c r="Q781" s="654">
        <v>697.5</v>
      </c>
    </row>
    <row r="782" spans="1:17" ht="14.4" customHeight="1" x14ac:dyDescent="0.3">
      <c r="A782" s="649" t="s">
        <v>575</v>
      </c>
      <c r="B782" s="650" t="s">
        <v>5085</v>
      </c>
      <c r="C782" s="650" t="s">
        <v>4855</v>
      </c>
      <c r="D782" s="650" t="s">
        <v>4990</v>
      </c>
      <c r="E782" s="650" t="s">
        <v>4991</v>
      </c>
      <c r="F782" s="653"/>
      <c r="G782" s="653"/>
      <c r="H782" s="653"/>
      <c r="I782" s="653"/>
      <c r="J782" s="653">
        <v>559</v>
      </c>
      <c r="K782" s="653">
        <v>192296</v>
      </c>
      <c r="L782" s="653"/>
      <c r="M782" s="653">
        <v>344</v>
      </c>
      <c r="N782" s="653">
        <v>886</v>
      </c>
      <c r="O782" s="653">
        <v>306764</v>
      </c>
      <c r="P782" s="666"/>
      <c r="Q782" s="654">
        <v>346.23476297968398</v>
      </c>
    </row>
    <row r="783" spans="1:17" ht="14.4" customHeight="1" x14ac:dyDescent="0.3">
      <c r="A783" s="649" t="s">
        <v>575</v>
      </c>
      <c r="B783" s="650" t="s">
        <v>5085</v>
      </c>
      <c r="C783" s="650" t="s">
        <v>4855</v>
      </c>
      <c r="D783" s="650" t="s">
        <v>6039</v>
      </c>
      <c r="E783" s="650" t="s">
        <v>6040</v>
      </c>
      <c r="F783" s="653">
        <v>1</v>
      </c>
      <c r="G783" s="653">
        <v>4641</v>
      </c>
      <c r="H783" s="653">
        <v>1</v>
      </c>
      <c r="I783" s="653">
        <v>4641</v>
      </c>
      <c r="J783" s="653"/>
      <c r="K783" s="653"/>
      <c r="L783" s="653"/>
      <c r="M783" s="653"/>
      <c r="N783" s="653"/>
      <c r="O783" s="653"/>
      <c r="P783" s="666"/>
      <c r="Q783" s="654"/>
    </row>
    <row r="784" spans="1:17" ht="14.4" customHeight="1" x14ac:dyDescent="0.3">
      <c r="A784" s="649" t="s">
        <v>575</v>
      </c>
      <c r="B784" s="650" t="s">
        <v>5085</v>
      </c>
      <c r="C784" s="650" t="s">
        <v>4855</v>
      </c>
      <c r="D784" s="650" t="s">
        <v>6041</v>
      </c>
      <c r="E784" s="650" t="s">
        <v>6042</v>
      </c>
      <c r="F784" s="653">
        <v>133</v>
      </c>
      <c r="G784" s="653">
        <v>111980</v>
      </c>
      <c r="H784" s="653">
        <v>1</v>
      </c>
      <c r="I784" s="653">
        <v>841.95488721804509</v>
      </c>
      <c r="J784" s="653">
        <v>115</v>
      </c>
      <c r="K784" s="653">
        <v>97166</v>
      </c>
      <c r="L784" s="653">
        <v>0.86770851937846039</v>
      </c>
      <c r="M784" s="653">
        <v>844.92173913043473</v>
      </c>
      <c r="N784" s="653">
        <v>135</v>
      </c>
      <c r="O784" s="653">
        <v>114405</v>
      </c>
      <c r="P784" s="666">
        <v>1.0216556527951419</v>
      </c>
      <c r="Q784" s="654">
        <v>847.44444444444446</v>
      </c>
    </row>
    <row r="785" spans="1:17" ht="14.4" customHeight="1" x14ac:dyDescent="0.3">
      <c r="A785" s="649" t="s">
        <v>575</v>
      </c>
      <c r="B785" s="650" t="s">
        <v>5085</v>
      </c>
      <c r="C785" s="650" t="s">
        <v>4855</v>
      </c>
      <c r="D785" s="650" t="s">
        <v>4992</v>
      </c>
      <c r="E785" s="650" t="s">
        <v>4993</v>
      </c>
      <c r="F785" s="653">
        <v>740</v>
      </c>
      <c r="G785" s="653">
        <v>82135</v>
      </c>
      <c r="H785" s="653">
        <v>1</v>
      </c>
      <c r="I785" s="653">
        <v>110.99324324324324</v>
      </c>
      <c r="J785" s="653">
        <v>733</v>
      </c>
      <c r="K785" s="653">
        <v>82090</v>
      </c>
      <c r="L785" s="653">
        <v>0.99945212150727458</v>
      </c>
      <c r="M785" s="653">
        <v>111.99181446111869</v>
      </c>
      <c r="N785" s="653">
        <v>703</v>
      </c>
      <c r="O785" s="653">
        <v>79127</v>
      </c>
      <c r="P785" s="666">
        <v>0.9633773665307116</v>
      </c>
      <c r="Q785" s="654">
        <v>112.55618776671409</v>
      </c>
    </row>
    <row r="786" spans="1:17" ht="14.4" customHeight="1" x14ac:dyDescent="0.3">
      <c r="A786" s="649" t="s">
        <v>575</v>
      </c>
      <c r="B786" s="650" t="s">
        <v>5085</v>
      </c>
      <c r="C786" s="650" t="s">
        <v>4855</v>
      </c>
      <c r="D786" s="650" t="s">
        <v>6043</v>
      </c>
      <c r="E786" s="650" t="s">
        <v>6044</v>
      </c>
      <c r="F786" s="653">
        <v>22</v>
      </c>
      <c r="G786" s="653">
        <v>93258</v>
      </c>
      <c r="H786" s="653">
        <v>1</v>
      </c>
      <c r="I786" s="653">
        <v>4239</v>
      </c>
      <c r="J786" s="653">
        <v>14</v>
      </c>
      <c r="K786" s="653">
        <v>59626</v>
      </c>
      <c r="L786" s="653">
        <v>0.63936605974822536</v>
      </c>
      <c r="M786" s="653">
        <v>4259</v>
      </c>
      <c r="N786" s="653">
        <v>15</v>
      </c>
      <c r="O786" s="653">
        <v>64123</v>
      </c>
      <c r="P786" s="666">
        <v>0.68758712389285637</v>
      </c>
      <c r="Q786" s="654">
        <v>4274.8666666666668</v>
      </c>
    </row>
    <row r="787" spans="1:17" ht="14.4" customHeight="1" x14ac:dyDescent="0.3">
      <c r="A787" s="649" t="s">
        <v>575</v>
      </c>
      <c r="B787" s="650" t="s">
        <v>5085</v>
      </c>
      <c r="C787" s="650" t="s">
        <v>4855</v>
      </c>
      <c r="D787" s="650" t="s">
        <v>6045</v>
      </c>
      <c r="E787" s="650" t="s">
        <v>6046</v>
      </c>
      <c r="F787" s="653">
        <v>460</v>
      </c>
      <c r="G787" s="653">
        <v>165599</v>
      </c>
      <c r="H787" s="653">
        <v>1</v>
      </c>
      <c r="I787" s="653">
        <v>359.99782608695654</v>
      </c>
      <c r="J787" s="653">
        <v>295</v>
      </c>
      <c r="K787" s="653">
        <v>101480</v>
      </c>
      <c r="L787" s="653">
        <v>0.6128056328842566</v>
      </c>
      <c r="M787" s="653">
        <v>344</v>
      </c>
      <c r="N787" s="653"/>
      <c r="O787" s="653"/>
      <c r="P787" s="666"/>
      <c r="Q787" s="654"/>
    </row>
    <row r="788" spans="1:17" ht="14.4" customHeight="1" x14ac:dyDescent="0.3">
      <c r="A788" s="649" t="s">
        <v>575</v>
      </c>
      <c r="B788" s="650" t="s">
        <v>5085</v>
      </c>
      <c r="C788" s="650" t="s">
        <v>4855</v>
      </c>
      <c r="D788" s="650" t="s">
        <v>6047</v>
      </c>
      <c r="E788" s="650" t="s">
        <v>6048</v>
      </c>
      <c r="F788" s="653">
        <v>25</v>
      </c>
      <c r="G788" s="653">
        <v>89625</v>
      </c>
      <c r="H788" s="653">
        <v>1</v>
      </c>
      <c r="I788" s="653">
        <v>3585</v>
      </c>
      <c r="J788" s="653">
        <v>27</v>
      </c>
      <c r="K788" s="653">
        <v>97335</v>
      </c>
      <c r="L788" s="653">
        <v>1.0860251046025104</v>
      </c>
      <c r="M788" s="653">
        <v>3605</v>
      </c>
      <c r="N788" s="653">
        <v>20</v>
      </c>
      <c r="O788" s="653">
        <v>72610</v>
      </c>
      <c r="P788" s="666">
        <v>0.81015341701534171</v>
      </c>
      <c r="Q788" s="654">
        <v>3630.5</v>
      </c>
    </row>
    <row r="789" spans="1:17" ht="14.4" customHeight="1" x14ac:dyDescent="0.3">
      <c r="A789" s="649" t="s">
        <v>575</v>
      </c>
      <c r="B789" s="650" t="s">
        <v>5085</v>
      </c>
      <c r="C789" s="650" t="s">
        <v>4855</v>
      </c>
      <c r="D789" s="650" t="s">
        <v>5154</v>
      </c>
      <c r="E789" s="650" t="s">
        <v>5155</v>
      </c>
      <c r="F789" s="653"/>
      <c r="G789" s="653"/>
      <c r="H789" s="653"/>
      <c r="I789" s="653"/>
      <c r="J789" s="653"/>
      <c r="K789" s="653"/>
      <c r="L789" s="653"/>
      <c r="M789" s="653"/>
      <c r="N789" s="653">
        <v>1</v>
      </c>
      <c r="O789" s="653">
        <v>3459</v>
      </c>
      <c r="P789" s="666"/>
      <c r="Q789" s="654">
        <v>3459</v>
      </c>
    </row>
    <row r="790" spans="1:17" ht="14.4" customHeight="1" x14ac:dyDescent="0.3">
      <c r="A790" s="649" t="s">
        <v>575</v>
      </c>
      <c r="B790" s="650" t="s">
        <v>5085</v>
      </c>
      <c r="C790" s="650" t="s">
        <v>4855</v>
      </c>
      <c r="D790" s="650" t="s">
        <v>6049</v>
      </c>
      <c r="E790" s="650" t="s">
        <v>6050</v>
      </c>
      <c r="F790" s="653">
        <v>15</v>
      </c>
      <c r="G790" s="653">
        <v>12870</v>
      </c>
      <c r="H790" s="653">
        <v>1</v>
      </c>
      <c r="I790" s="653">
        <v>858</v>
      </c>
      <c r="J790" s="653">
        <v>10</v>
      </c>
      <c r="K790" s="653">
        <v>8620</v>
      </c>
      <c r="L790" s="653">
        <v>0.66977466977466982</v>
      </c>
      <c r="M790" s="653">
        <v>862</v>
      </c>
      <c r="N790" s="653">
        <v>6</v>
      </c>
      <c r="O790" s="653">
        <v>5200</v>
      </c>
      <c r="P790" s="666">
        <v>0.40404040404040403</v>
      </c>
      <c r="Q790" s="654">
        <v>866.66666666666663</v>
      </c>
    </row>
    <row r="791" spans="1:17" ht="14.4" customHeight="1" x14ac:dyDescent="0.3">
      <c r="A791" s="649" t="s">
        <v>575</v>
      </c>
      <c r="B791" s="650" t="s">
        <v>5085</v>
      </c>
      <c r="C791" s="650" t="s">
        <v>4855</v>
      </c>
      <c r="D791" s="650" t="s">
        <v>6051</v>
      </c>
      <c r="E791" s="650" t="s">
        <v>6052</v>
      </c>
      <c r="F791" s="653"/>
      <c r="G791" s="653"/>
      <c r="H791" s="653"/>
      <c r="I791" s="653"/>
      <c r="J791" s="653"/>
      <c r="K791" s="653"/>
      <c r="L791" s="653"/>
      <c r="M791" s="653"/>
      <c r="N791" s="653">
        <v>1</v>
      </c>
      <c r="O791" s="653">
        <v>3571</v>
      </c>
      <c r="P791" s="666"/>
      <c r="Q791" s="654">
        <v>3571</v>
      </c>
    </row>
    <row r="792" spans="1:17" ht="14.4" customHeight="1" x14ac:dyDescent="0.3">
      <c r="A792" s="649" t="s">
        <v>575</v>
      </c>
      <c r="B792" s="650" t="s">
        <v>5085</v>
      </c>
      <c r="C792" s="650" t="s">
        <v>4855</v>
      </c>
      <c r="D792" s="650" t="s">
        <v>4998</v>
      </c>
      <c r="E792" s="650" t="s">
        <v>4999</v>
      </c>
      <c r="F792" s="653">
        <v>2</v>
      </c>
      <c r="G792" s="653">
        <v>352</v>
      </c>
      <c r="H792" s="653">
        <v>1</v>
      </c>
      <c r="I792" s="653">
        <v>176</v>
      </c>
      <c r="J792" s="653">
        <v>1</v>
      </c>
      <c r="K792" s="653">
        <v>177</v>
      </c>
      <c r="L792" s="653">
        <v>0.50284090909090906</v>
      </c>
      <c r="M792" s="653">
        <v>177</v>
      </c>
      <c r="N792" s="653">
        <v>2</v>
      </c>
      <c r="O792" s="653">
        <v>355</v>
      </c>
      <c r="P792" s="666">
        <v>1.0085227272727273</v>
      </c>
      <c r="Q792" s="654">
        <v>177.5</v>
      </c>
    </row>
    <row r="793" spans="1:17" ht="14.4" customHeight="1" x14ac:dyDescent="0.3">
      <c r="A793" s="649" t="s">
        <v>575</v>
      </c>
      <c r="B793" s="650" t="s">
        <v>5085</v>
      </c>
      <c r="C793" s="650" t="s">
        <v>4855</v>
      </c>
      <c r="D793" s="650" t="s">
        <v>6053</v>
      </c>
      <c r="E793" s="650" t="s">
        <v>6054</v>
      </c>
      <c r="F793" s="653">
        <v>5</v>
      </c>
      <c r="G793" s="653">
        <v>7625</v>
      </c>
      <c r="H793" s="653">
        <v>1</v>
      </c>
      <c r="I793" s="653">
        <v>1525</v>
      </c>
      <c r="J793" s="653"/>
      <c r="K793" s="653"/>
      <c r="L793" s="653"/>
      <c r="M793" s="653"/>
      <c r="N793" s="653"/>
      <c r="O793" s="653"/>
      <c r="P793" s="666"/>
      <c r="Q793" s="654"/>
    </row>
    <row r="794" spans="1:17" ht="14.4" customHeight="1" x14ac:dyDescent="0.3">
      <c r="A794" s="649" t="s">
        <v>575</v>
      </c>
      <c r="B794" s="650" t="s">
        <v>5085</v>
      </c>
      <c r="C794" s="650" t="s">
        <v>4855</v>
      </c>
      <c r="D794" s="650" t="s">
        <v>6055</v>
      </c>
      <c r="E794" s="650" t="s">
        <v>6056</v>
      </c>
      <c r="F794" s="653"/>
      <c r="G794" s="653"/>
      <c r="H794" s="653"/>
      <c r="I794" s="653"/>
      <c r="J794" s="653">
        <v>9</v>
      </c>
      <c r="K794" s="653">
        <v>15921</v>
      </c>
      <c r="L794" s="653"/>
      <c r="M794" s="653">
        <v>1769</v>
      </c>
      <c r="N794" s="653">
        <v>47</v>
      </c>
      <c r="O794" s="653">
        <v>83437</v>
      </c>
      <c r="P794" s="666"/>
      <c r="Q794" s="654">
        <v>1775.2553191489362</v>
      </c>
    </row>
    <row r="795" spans="1:17" ht="14.4" customHeight="1" x14ac:dyDescent="0.3">
      <c r="A795" s="649" t="s">
        <v>575</v>
      </c>
      <c r="B795" s="650" t="s">
        <v>5085</v>
      </c>
      <c r="C795" s="650" t="s">
        <v>4855</v>
      </c>
      <c r="D795" s="650" t="s">
        <v>6057</v>
      </c>
      <c r="E795" s="650" t="s">
        <v>6058</v>
      </c>
      <c r="F795" s="653">
        <v>3</v>
      </c>
      <c r="G795" s="653">
        <v>324</v>
      </c>
      <c r="H795" s="653">
        <v>1</v>
      </c>
      <c r="I795" s="653">
        <v>108</v>
      </c>
      <c r="J795" s="653">
        <v>1</v>
      </c>
      <c r="K795" s="653">
        <v>109</v>
      </c>
      <c r="L795" s="653">
        <v>0.33641975308641975</v>
      </c>
      <c r="M795" s="653">
        <v>109</v>
      </c>
      <c r="N795" s="653">
        <v>2</v>
      </c>
      <c r="O795" s="653">
        <v>220</v>
      </c>
      <c r="P795" s="666">
        <v>0.67901234567901236</v>
      </c>
      <c r="Q795" s="654">
        <v>110</v>
      </c>
    </row>
    <row r="796" spans="1:17" ht="14.4" customHeight="1" x14ac:dyDescent="0.3">
      <c r="A796" s="649" t="s">
        <v>575</v>
      </c>
      <c r="B796" s="650" t="s">
        <v>5085</v>
      </c>
      <c r="C796" s="650" t="s">
        <v>4855</v>
      </c>
      <c r="D796" s="650" t="s">
        <v>6059</v>
      </c>
      <c r="E796" s="650" t="s">
        <v>6060</v>
      </c>
      <c r="F796" s="653"/>
      <c r="G796" s="653"/>
      <c r="H796" s="653"/>
      <c r="I796" s="653"/>
      <c r="J796" s="653"/>
      <c r="K796" s="653"/>
      <c r="L796" s="653"/>
      <c r="M796" s="653"/>
      <c r="N796" s="653">
        <v>1</v>
      </c>
      <c r="O796" s="653">
        <v>1277</v>
      </c>
      <c r="P796" s="666"/>
      <c r="Q796" s="654">
        <v>1277</v>
      </c>
    </row>
    <row r="797" spans="1:17" ht="14.4" customHeight="1" x14ac:dyDescent="0.3">
      <c r="A797" s="649" t="s">
        <v>575</v>
      </c>
      <c r="B797" s="650" t="s">
        <v>5085</v>
      </c>
      <c r="C797" s="650" t="s">
        <v>4855</v>
      </c>
      <c r="D797" s="650" t="s">
        <v>5002</v>
      </c>
      <c r="E797" s="650" t="s">
        <v>5003</v>
      </c>
      <c r="F797" s="653">
        <v>78</v>
      </c>
      <c r="G797" s="653">
        <v>12480</v>
      </c>
      <c r="H797" s="653">
        <v>1</v>
      </c>
      <c r="I797" s="653">
        <v>160</v>
      </c>
      <c r="J797" s="653">
        <v>60</v>
      </c>
      <c r="K797" s="653">
        <v>9660</v>
      </c>
      <c r="L797" s="653">
        <v>0.77403846153846156</v>
      </c>
      <c r="M797" s="653">
        <v>161</v>
      </c>
      <c r="N797" s="653">
        <v>61</v>
      </c>
      <c r="O797" s="653">
        <v>16079</v>
      </c>
      <c r="P797" s="666">
        <v>1.2883814102564102</v>
      </c>
      <c r="Q797" s="654">
        <v>263.59016393442624</v>
      </c>
    </row>
    <row r="798" spans="1:17" ht="14.4" customHeight="1" x14ac:dyDescent="0.3">
      <c r="A798" s="649" t="s">
        <v>575</v>
      </c>
      <c r="B798" s="650" t="s">
        <v>5085</v>
      </c>
      <c r="C798" s="650" t="s">
        <v>4855</v>
      </c>
      <c r="D798" s="650" t="s">
        <v>5004</v>
      </c>
      <c r="E798" s="650" t="s">
        <v>5005</v>
      </c>
      <c r="F798" s="653"/>
      <c r="G798" s="653"/>
      <c r="H798" s="653"/>
      <c r="I798" s="653"/>
      <c r="J798" s="653">
        <v>1</v>
      </c>
      <c r="K798" s="653">
        <v>480</v>
      </c>
      <c r="L798" s="653"/>
      <c r="M798" s="653">
        <v>480</v>
      </c>
      <c r="N798" s="653">
        <v>1</v>
      </c>
      <c r="O798" s="653">
        <v>480</v>
      </c>
      <c r="P798" s="666"/>
      <c r="Q798" s="654">
        <v>480</v>
      </c>
    </row>
    <row r="799" spans="1:17" ht="14.4" customHeight="1" x14ac:dyDescent="0.3">
      <c r="A799" s="649" t="s">
        <v>575</v>
      </c>
      <c r="B799" s="650" t="s">
        <v>5085</v>
      </c>
      <c r="C799" s="650" t="s">
        <v>4855</v>
      </c>
      <c r="D799" s="650" t="s">
        <v>6061</v>
      </c>
      <c r="E799" s="650" t="s">
        <v>6062</v>
      </c>
      <c r="F799" s="653">
        <v>2</v>
      </c>
      <c r="G799" s="653">
        <v>1242</v>
      </c>
      <c r="H799" s="653">
        <v>1</v>
      </c>
      <c r="I799" s="653">
        <v>621</v>
      </c>
      <c r="J799" s="653"/>
      <c r="K799" s="653"/>
      <c r="L799" s="653"/>
      <c r="M799" s="653"/>
      <c r="N799" s="653"/>
      <c r="O799" s="653"/>
      <c r="P799" s="666"/>
      <c r="Q799" s="654"/>
    </row>
    <row r="800" spans="1:17" ht="14.4" customHeight="1" x14ac:dyDescent="0.3">
      <c r="A800" s="649" t="s">
        <v>575</v>
      </c>
      <c r="B800" s="650" t="s">
        <v>5085</v>
      </c>
      <c r="C800" s="650" t="s">
        <v>4855</v>
      </c>
      <c r="D800" s="650" t="s">
        <v>6063</v>
      </c>
      <c r="E800" s="650" t="s">
        <v>6064</v>
      </c>
      <c r="F800" s="653">
        <v>45</v>
      </c>
      <c r="G800" s="653">
        <v>112401</v>
      </c>
      <c r="H800" s="653">
        <v>1</v>
      </c>
      <c r="I800" s="653">
        <v>2497.8000000000002</v>
      </c>
      <c r="J800" s="653">
        <v>38</v>
      </c>
      <c r="K800" s="653">
        <v>95380</v>
      </c>
      <c r="L800" s="653">
        <v>0.84856896290958261</v>
      </c>
      <c r="M800" s="653">
        <v>2510</v>
      </c>
      <c r="N800" s="653">
        <v>38</v>
      </c>
      <c r="O800" s="653">
        <v>95842</v>
      </c>
      <c r="P800" s="666">
        <v>0.85267924662591965</v>
      </c>
      <c r="Q800" s="654">
        <v>2522.1578947368421</v>
      </c>
    </row>
    <row r="801" spans="1:17" ht="14.4" customHeight="1" x14ac:dyDescent="0.3">
      <c r="A801" s="649" t="s">
        <v>575</v>
      </c>
      <c r="B801" s="650" t="s">
        <v>5085</v>
      </c>
      <c r="C801" s="650" t="s">
        <v>4855</v>
      </c>
      <c r="D801" s="650" t="s">
        <v>6065</v>
      </c>
      <c r="E801" s="650" t="s">
        <v>6066</v>
      </c>
      <c r="F801" s="653">
        <v>7</v>
      </c>
      <c r="G801" s="653">
        <v>31752</v>
      </c>
      <c r="H801" s="653">
        <v>1</v>
      </c>
      <c r="I801" s="653">
        <v>4536</v>
      </c>
      <c r="J801" s="653">
        <v>3</v>
      </c>
      <c r="K801" s="653">
        <v>13668</v>
      </c>
      <c r="L801" s="653">
        <v>0.4304610733182162</v>
      </c>
      <c r="M801" s="653">
        <v>4556</v>
      </c>
      <c r="N801" s="653">
        <v>11</v>
      </c>
      <c r="O801" s="653">
        <v>50320</v>
      </c>
      <c r="P801" s="666">
        <v>1.5847820609725372</v>
      </c>
      <c r="Q801" s="654">
        <v>4574.545454545455</v>
      </c>
    </row>
    <row r="802" spans="1:17" ht="14.4" customHeight="1" x14ac:dyDescent="0.3">
      <c r="A802" s="649" t="s">
        <v>575</v>
      </c>
      <c r="B802" s="650" t="s">
        <v>5085</v>
      </c>
      <c r="C802" s="650" t="s">
        <v>4855</v>
      </c>
      <c r="D802" s="650" t="s">
        <v>6067</v>
      </c>
      <c r="E802" s="650" t="s">
        <v>6068</v>
      </c>
      <c r="F802" s="653">
        <v>13</v>
      </c>
      <c r="G802" s="653">
        <v>50713</v>
      </c>
      <c r="H802" s="653">
        <v>1</v>
      </c>
      <c r="I802" s="653">
        <v>3901</v>
      </c>
      <c r="J802" s="653">
        <v>9</v>
      </c>
      <c r="K802" s="653">
        <v>35253</v>
      </c>
      <c r="L802" s="653">
        <v>0.69514720091495275</v>
      </c>
      <c r="M802" s="653">
        <v>3917</v>
      </c>
      <c r="N802" s="653">
        <v>10</v>
      </c>
      <c r="O802" s="653">
        <v>39278</v>
      </c>
      <c r="P802" s="666">
        <v>0.77451541024983728</v>
      </c>
      <c r="Q802" s="654">
        <v>3927.8</v>
      </c>
    </row>
    <row r="803" spans="1:17" ht="14.4" customHeight="1" x14ac:dyDescent="0.3">
      <c r="A803" s="649" t="s">
        <v>575</v>
      </c>
      <c r="B803" s="650" t="s">
        <v>5085</v>
      </c>
      <c r="C803" s="650" t="s">
        <v>4855</v>
      </c>
      <c r="D803" s="650" t="s">
        <v>6069</v>
      </c>
      <c r="E803" s="650" t="s">
        <v>6070</v>
      </c>
      <c r="F803" s="653">
        <v>71</v>
      </c>
      <c r="G803" s="653">
        <v>380861</v>
      </c>
      <c r="H803" s="653">
        <v>1</v>
      </c>
      <c r="I803" s="653">
        <v>5364.2394366197186</v>
      </c>
      <c r="J803" s="653">
        <v>46</v>
      </c>
      <c r="K803" s="653">
        <v>248320</v>
      </c>
      <c r="L803" s="653">
        <v>0.65199639763588291</v>
      </c>
      <c r="M803" s="653">
        <v>5398.260869565217</v>
      </c>
      <c r="N803" s="653">
        <v>49</v>
      </c>
      <c r="O803" s="653">
        <v>266349</v>
      </c>
      <c r="P803" s="666">
        <v>0.69933387771391664</v>
      </c>
      <c r="Q803" s="654">
        <v>5435.6938775510207</v>
      </c>
    </row>
    <row r="804" spans="1:17" ht="14.4" customHeight="1" x14ac:dyDescent="0.3">
      <c r="A804" s="649" t="s">
        <v>575</v>
      </c>
      <c r="B804" s="650" t="s">
        <v>5085</v>
      </c>
      <c r="C804" s="650" t="s">
        <v>4855</v>
      </c>
      <c r="D804" s="650" t="s">
        <v>6071</v>
      </c>
      <c r="E804" s="650" t="s">
        <v>6072</v>
      </c>
      <c r="F804" s="653">
        <v>2</v>
      </c>
      <c r="G804" s="653">
        <v>5246</v>
      </c>
      <c r="H804" s="653">
        <v>1</v>
      </c>
      <c r="I804" s="653">
        <v>2623</v>
      </c>
      <c r="J804" s="653"/>
      <c r="K804" s="653"/>
      <c r="L804" s="653"/>
      <c r="M804" s="653"/>
      <c r="N804" s="653"/>
      <c r="O804" s="653"/>
      <c r="P804" s="666"/>
      <c r="Q804" s="654"/>
    </row>
    <row r="805" spans="1:17" ht="14.4" customHeight="1" x14ac:dyDescent="0.3">
      <c r="A805" s="649" t="s">
        <v>575</v>
      </c>
      <c r="B805" s="650" t="s">
        <v>5085</v>
      </c>
      <c r="C805" s="650" t="s">
        <v>4855</v>
      </c>
      <c r="D805" s="650" t="s">
        <v>6073</v>
      </c>
      <c r="E805" s="650" t="s">
        <v>6074</v>
      </c>
      <c r="F805" s="653">
        <v>15</v>
      </c>
      <c r="G805" s="653">
        <v>36510</v>
      </c>
      <c r="H805" s="653">
        <v>1</v>
      </c>
      <c r="I805" s="653">
        <v>2434</v>
      </c>
      <c r="J805" s="653">
        <v>3</v>
      </c>
      <c r="K805" s="653">
        <v>7329</v>
      </c>
      <c r="L805" s="653">
        <v>0.20073952341824158</v>
      </c>
      <c r="M805" s="653">
        <v>2443</v>
      </c>
      <c r="N805" s="653">
        <v>10</v>
      </c>
      <c r="O805" s="653">
        <v>24526</v>
      </c>
      <c r="P805" s="666">
        <v>0.67176116132566421</v>
      </c>
      <c r="Q805" s="654">
        <v>2452.6</v>
      </c>
    </row>
    <row r="806" spans="1:17" ht="14.4" customHeight="1" x14ac:dyDescent="0.3">
      <c r="A806" s="649" t="s">
        <v>575</v>
      </c>
      <c r="B806" s="650" t="s">
        <v>5085</v>
      </c>
      <c r="C806" s="650" t="s">
        <v>4855</v>
      </c>
      <c r="D806" s="650" t="s">
        <v>6075</v>
      </c>
      <c r="E806" s="650" t="s">
        <v>6076</v>
      </c>
      <c r="F806" s="653">
        <v>11</v>
      </c>
      <c r="G806" s="653">
        <v>26741</v>
      </c>
      <c r="H806" s="653">
        <v>1</v>
      </c>
      <c r="I806" s="653">
        <v>2431</v>
      </c>
      <c r="J806" s="653">
        <v>22</v>
      </c>
      <c r="K806" s="653">
        <v>53746</v>
      </c>
      <c r="L806" s="653">
        <v>2.0098724804607158</v>
      </c>
      <c r="M806" s="653">
        <v>2443</v>
      </c>
      <c r="N806" s="653">
        <v>17</v>
      </c>
      <c r="O806" s="653">
        <v>41825</v>
      </c>
      <c r="P806" s="666">
        <v>1.5640776335963502</v>
      </c>
      <c r="Q806" s="654">
        <v>2460.294117647059</v>
      </c>
    </row>
    <row r="807" spans="1:17" ht="14.4" customHeight="1" x14ac:dyDescent="0.3">
      <c r="A807" s="649" t="s">
        <v>575</v>
      </c>
      <c r="B807" s="650" t="s">
        <v>5085</v>
      </c>
      <c r="C807" s="650" t="s">
        <v>4855</v>
      </c>
      <c r="D807" s="650" t="s">
        <v>5010</v>
      </c>
      <c r="E807" s="650" t="s">
        <v>5011</v>
      </c>
      <c r="F807" s="653"/>
      <c r="G807" s="653"/>
      <c r="H807" s="653"/>
      <c r="I807" s="653"/>
      <c r="J807" s="653">
        <v>1</v>
      </c>
      <c r="K807" s="653">
        <v>114</v>
      </c>
      <c r="L807" s="653"/>
      <c r="M807" s="653">
        <v>114</v>
      </c>
      <c r="N807" s="653"/>
      <c r="O807" s="653"/>
      <c r="P807" s="666"/>
      <c r="Q807" s="654"/>
    </row>
    <row r="808" spans="1:17" ht="14.4" customHeight="1" x14ac:dyDescent="0.3">
      <c r="A808" s="649" t="s">
        <v>575</v>
      </c>
      <c r="B808" s="650" t="s">
        <v>5085</v>
      </c>
      <c r="C808" s="650" t="s">
        <v>4855</v>
      </c>
      <c r="D808" s="650" t="s">
        <v>6077</v>
      </c>
      <c r="E808" s="650" t="s">
        <v>6078</v>
      </c>
      <c r="F808" s="653">
        <v>1</v>
      </c>
      <c r="G808" s="653">
        <v>4320</v>
      </c>
      <c r="H808" s="653">
        <v>1</v>
      </c>
      <c r="I808" s="653">
        <v>4320</v>
      </c>
      <c r="J808" s="653">
        <v>6</v>
      </c>
      <c r="K808" s="653">
        <v>26040</v>
      </c>
      <c r="L808" s="653">
        <v>6.0277777777777777</v>
      </c>
      <c r="M808" s="653">
        <v>4340</v>
      </c>
      <c r="N808" s="653">
        <v>3</v>
      </c>
      <c r="O808" s="653">
        <v>13088</v>
      </c>
      <c r="P808" s="666">
        <v>3.0296296296296297</v>
      </c>
      <c r="Q808" s="654">
        <v>4362.666666666667</v>
      </c>
    </row>
    <row r="809" spans="1:17" ht="14.4" customHeight="1" x14ac:dyDescent="0.3">
      <c r="A809" s="649" t="s">
        <v>575</v>
      </c>
      <c r="B809" s="650" t="s">
        <v>5085</v>
      </c>
      <c r="C809" s="650" t="s">
        <v>4855</v>
      </c>
      <c r="D809" s="650" t="s">
        <v>6079</v>
      </c>
      <c r="E809" s="650" t="s">
        <v>6080</v>
      </c>
      <c r="F809" s="653"/>
      <c r="G809" s="653"/>
      <c r="H809" s="653"/>
      <c r="I809" s="653"/>
      <c r="J809" s="653">
        <v>2</v>
      </c>
      <c r="K809" s="653">
        <v>6998</v>
      </c>
      <c r="L809" s="653"/>
      <c r="M809" s="653">
        <v>3499</v>
      </c>
      <c r="N809" s="653">
        <v>2</v>
      </c>
      <c r="O809" s="653">
        <v>7024</v>
      </c>
      <c r="P809" s="666"/>
      <c r="Q809" s="654">
        <v>3512</v>
      </c>
    </row>
    <row r="810" spans="1:17" ht="14.4" customHeight="1" x14ac:dyDescent="0.3">
      <c r="A810" s="649" t="s">
        <v>575</v>
      </c>
      <c r="B810" s="650" t="s">
        <v>5085</v>
      </c>
      <c r="C810" s="650" t="s">
        <v>4855</v>
      </c>
      <c r="D810" s="650" t="s">
        <v>6081</v>
      </c>
      <c r="E810" s="650" t="s">
        <v>6082</v>
      </c>
      <c r="F810" s="653">
        <v>10</v>
      </c>
      <c r="G810" s="653">
        <v>29560</v>
      </c>
      <c r="H810" s="653">
        <v>1</v>
      </c>
      <c r="I810" s="653">
        <v>2956</v>
      </c>
      <c r="J810" s="653">
        <v>7</v>
      </c>
      <c r="K810" s="653">
        <v>20804</v>
      </c>
      <c r="L810" s="653">
        <v>0.70378890392422189</v>
      </c>
      <c r="M810" s="653">
        <v>2972</v>
      </c>
      <c r="N810" s="653">
        <v>9</v>
      </c>
      <c r="O810" s="653">
        <v>26964</v>
      </c>
      <c r="P810" s="666">
        <v>0.91217861975642756</v>
      </c>
      <c r="Q810" s="654">
        <v>2996</v>
      </c>
    </row>
    <row r="811" spans="1:17" ht="14.4" customHeight="1" x14ac:dyDescent="0.3">
      <c r="A811" s="649" t="s">
        <v>575</v>
      </c>
      <c r="B811" s="650" t="s">
        <v>5085</v>
      </c>
      <c r="C811" s="650" t="s">
        <v>4855</v>
      </c>
      <c r="D811" s="650" t="s">
        <v>6083</v>
      </c>
      <c r="E811" s="650" t="s">
        <v>6084</v>
      </c>
      <c r="F811" s="653"/>
      <c r="G811" s="653"/>
      <c r="H811" s="653"/>
      <c r="I811" s="653"/>
      <c r="J811" s="653">
        <v>1</v>
      </c>
      <c r="K811" s="653">
        <v>2125</v>
      </c>
      <c r="L811" s="653"/>
      <c r="M811" s="653">
        <v>2125</v>
      </c>
      <c r="N811" s="653"/>
      <c r="O811" s="653"/>
      <c r="P811" s="666"/>
      <c r="Q811" s="654"/>
    </row>
    <row r="812" spans="1:17" ht="14.4" customHeight="1" x14ac:dyDescent="0.3">
      <c r="A812" s="649" t="s">
        <v>575</v>
      </c>
      <c r="B812" s="650" t="s">
        <v>5085</v>
      </c>
      <c r="C812" s="650" t="s">
        <v>4855</v>
      </c>
      <c r="D812" s="650" t="s">
        <v>6085</v>
      </c>
      <c r="E812" s="650" t="s">
        <v>6086</v>
      </c>
      <c r="F812" s="653">
        <v>33</v>
      </c>
      <c r="G812" s="653">
        <v>91608</v>
      </c>
      <c r="H812" s="653">
        <v>1</v>
      </c>
      <c r="I812" s="653">
        <v>2776</v>
      </c>
      <c r="J812" s="653">
        <v>29</v>
      </c>
      <c r="K812" s="653">
        <v>80952</v>
      </c>
      <c r="L812" s="653">
        <v>0.88367828137280591</v>
      </c>
      <c r="M812" s="653">
        <v>2791.4482758620688</v>
      </c>
      <c r="N812" s="653">
        <v>34</v>
      </c>
      <c r="O812" s="653">
        <v>95495</v>
      </c>
      <c r="P812" s="666">
        <v>1.0424307920705616</v>
      </c>
      <c r="Q812" s="654">
        <v>2808.6764705882351</v>
      </c>
    </row>
    <row r="813" spans="1:17" ht="14.4" customHeight="1" x14ac:dyDescent="0.3">
      <c r="A813" s="649" t="s">
        <v>575</v>
      </c>
      <c r="B813" s="650" t="s">
        <v>5085</v>
      </c>
      <c r="C813" s="650" t="s">
        <v>4855</v>
      </c>
      <c r="D813" s="650" t="s">
        <v>6087</v>
      </c>
      <c r="E813" s="650" t="s">
        <v>6088</v>
      </c>
      <c r="F813" s="653">
        <v>5</v>
      </c>
      <c r="G813" s="653">
        <v>18688</v>
      </c>
      <c r="H813" s="653">
        <v>1</v>
      </c>
      <c r="I813" s="653">
        <v>3737.6</v>
      </c>
      <c r="J813" s="653">
        <v>4</v>
      </c>
      <c r="K813" s="653">
        <v>15024</v>
      </c>
      <c r="L813" s="653">
        <v>0.80393835616438358</v>
      </c>
      <c r="M813" s="653">
        <v>3756</v>
      </c>
      <c r="N813" s="653">
        <v>6</v>
      </c>
      <c r="O813" s="653">
        <v>22617</v>
      </c>
      <c r="P813" s="666">
        <v>1.2102418664383561</v>
      </c>
      <c r="Q813" s="654">
        <v>3769.5</v>
      </c>
    </row>
    <row r="814" spans="1:17" ht="14.4" customHeight="1" x14ac:dyDescent="0.3">
      <c r="A814" s="649" t="s">
        <v>575</v>
      </c>
      <c r="B814" s="650" t="s">
        <v>5085</v>
      </c>
      <c r="C814" s="650" t="s">
        <v>4855</v>
      </c>
      <c r="D814" s="650" t="s">
        <v>5012</v>
      </c>
      <c r="E814" s="650" t="s">
        <v>5013</v>
      </c>
      <c r="F814" s="653">
        <v>13</v>
      </c>
      <c r="G814" s="653">
        <v>12428</v>
      </c>
      <c r="H814" s="653">
        <v>1</v>
      </c>
      <c r="I814" s="653">
        <v>956</v>
      </c>
      <c r="J814" s="653">
        <v>13</v>
      </c>
      <c r="K814" s="653">
        <v>12506</v>
      </c>
      <c r="L814" s="653">
        <v>1.006276150627615</v>
      </c>
      <c r="M814" s="653">
        <v>962</v>
      </c>
      <c r="N814" s="653">
        <v>10</v>
      </c>
      <c r="O814" s="653">
        <v>9650</v>
      </c>
      <c r="P814" s="666">
        <v>0.77647248149340198</v>
      </c>
      <c r="Q814" s="654">
        <v>965</v>
      </c>
    </row>
    <row r="815" spans="1:17" ht="14.4" customHeight="1" x14ac:dyDescent="0.3">
      <c r="A815" s="649" t="s">
        <v>575</v>
      </c>
      <c r="B815" s="650" t="s">
        <v>5085</v>
      </c>
      <c r="C815" s="650" t="s">
        <v>4855</v>
      </c>
      <c r="D815" s="650" t="s">
        <v>5014</v>
      </c>
      <c r="E815" s="650" t="s">
        <v>5015</v>
      </c>
      <c r="F815" s="653">
        <v>1</v>
      </c>
      <c r="G815" s="653">
        <v>111</v>
      </c>
      <c r="H815" s="653">
        <v>1</v>
      </c>
      <c r="I815" s="653">
        <v>111</v>
      </c>
      <c r="J815" s="653">
        <v>1</v>
      </c>
      <c r="K815" s="653">
        <v>112</v>
      </c>
      <c r="L815" s="653">
        <v>1.0090090090090089</v>
      </c>
      <c r="M815" s="653">
        <v>112</v>
      </c>
      <c r="N815" s="653">
        <v>4</v>
      </c>
      <c r="O815" s="653">
        <v>452</v>
      </c>
      <c r="P815" s="666">
        <v>4.0720720720720722</v>
      </c>
      <c r="Q815" s="654">
        <v>113</v>
      </c>
    </row>
    <row r="816" spans="1:17" ht="14.4" customHeight="1" x14ac:dyDescent="0.3">
      <c r="A816" s="649" t="s">
        <v>575</v>
      </c>
      <c r="B816" s="650" t="s">
        <v>5085</v>
      </c>
      <c r="C816" s="650" t="s">
        <v>4855</v>
      </c>
      <c r="D816" s="650" t="s">
        <v>5016</v>
      </c>
      <c r="E816" s="650" t="s">
        <v>5017</v>
      </c>
      <c r="F816" s="653"/>
      <c r="G816" s="653"/>
      <c r="H816" s="653"/>
      <c r="I816" s="653"/>
      <c r="J816" s="653">
        <v>4</v>
      </c>
      <c r="K816" s="653">
        <v>1192</v>
      </c>
      <c r="L816" s="653"/>
      <c r="M816" s="653">
        <v>298</v>
      </c>
      <c r="N816" s="653"/>
      <c r="O816" s="653"/>
      <c r="P816" s="666"/>
      <c r="Q816" s="654"/>
    </row>
    <row r="817" spans="1:17" ht="14.4" customHeight="1" x14ac:dyDescent="0.3">
      <c r="A817" s="649" t="s">
        <v>575</v>
      </c>
      <c r="B817" s="650" t="s">
        <v>5085</v>
      </c>
      <c r="C817" s="650" t="s">
        <v>4855</v>
      </c>
      <c r="D817" s="650" t="s">
        <v>5018</v>
      </c>
      <c r="E817" s="650" t="s">
        <v>5019</v>
      </c>
      <c r="F817" s="653">
        <v>1</v>
      </c>
      <c r="G817" s="653">
        <v>925</v>
      </c>
      <c r="H817" s="653">
        <v>1</v>
      </c>
      <c r="I817" s="653">
        <v>925</v>
      </c>
      <c r="J817" s="653"/>
      <c r="K817" s="653"/>
      <c r="L817" s="653"/>
      <c r="M817" s="653"/>
      <c r="N817" s="653"/>
      <c r="O817" s="653"/>
      <c r="P817" s="666"/>
      <c r="Q817" s="654"/>
    </row>
    <row r="818" spans="1:17" ht="14.4" customHeight="1" x14ac:dyDescent="0.3">
      <c r="A818" s="649" t="s">
        <v>575</v>
      </c>
      <c r="B818" s="650" t="s">
        <v>5085</v>
      </c>
      <c r="C818" s="650" t="s">
        <v>4855</v>
      </c>
      <c r="D818" s="650" t="s">
        <v>6089</v>
      </c>
      <c r="E818" s="650" t="s">
        <v>6090</v>
      </c>
      <c r="F818" s="653">
        <v>11</v>
      </c>
      <c r="G818" s="653">
        <v>63470</v>
      </c>
      <c r="H818" s="653">
        <v>1</v>
      </c>
      <c r="I818" s="653">
        <v>5770</v>
      </c>
      <c r="J818" s="653">
        <v>11</v>
      </c>
      <c r="K818" s="653">
        <v>63723</v>
      </c>
      <c r="L818" s="653">
        <v>1.0039861351819757</v>
      </c>
      <c r="M818" s="653">
        <v>5793</v>
      </c>
      <c r="N818" s="653">
        <v>10</v>
      </c>
      <c r="O818" s="653">
        <v>58182</v>
      </c>
      <c r="P818" s="666">
        <v>0.91668504805419881</v>
      </c>
      <c r="Q818" s="654">
        <v>5818.2</v>
      </c>
    </row>
    <row r="819" spans="1:17" ht="14.4" customHeight="1" x14ac:dyDescent="0.3">
      <c r="A819" s="649" t="s">
        <v>575</v>
      </c>
      <c r="B819" s="650" t="s">
        <v>5085</v>
      </c>
      <c r="C819" s="650" t="s">
        <v>4855</v>
      </c>
      <c r="D819" s="650" t="s">
        <v>728</v>
      </c>
      <c r="E819" s="650" t="s">
        <v>6091</v>
      </c>
      <c r="F819" s="653">
        <v>4</v>
      </c>
      <c r="G819" s="653">
        <v>4732</v>
      </c>
      <c r="H819" s="653">
        <v>1</v>
      </c>
      <c r="I819" s="653">
        <v>1183</v>
      </c>
      <c r="J819" s="653">
        <v>4</v>
      </c>
      <c r="K819" s="653">
        <v>4744</v>
      </c>
      <c r="L819" s="653">
        <v>1.0025359256128488</v>
      </c>
      <c r="M819" s="653">
        <v>1186</v>
      </c>
      <c r="N819" s="653">
        <v>3</v>
      </c>
      <c r="O819" s="653">
        <v>3563</v>
      </c>
      <c r="P819" s="666">
        <v>0.75295857988165682</v>
      </c>
      <c r="Q819" s="654">
        <v>1187.6666666666667</v>
      </c>
    </row>
    <row r="820" spans="1:17" ht="14.4" customHeight="1" x14ac:dyDescent="0.3">
      <c r="A820" s="649" t="s">
        <v>575</v>
      </c>
      <c r="B820" s="650" t="s">
        <v>5085</v>
      </c>
      <c r="C820" s="650" t="s">
        <v>4855</v>
      </c>
      <c r="D820" s="650" t="s">
        <v>6092</v>
      </c>
      <c r="E820" s="650" t="s">
        <v>6093</v>
      </c>
      <c r="F820" s="653">
        <v>6</v>
      </c>
      <c r="G820" s="653">
        <v>47442</v>
      </c>
      <c r="H820" s="653">
        <v>1</v>
      </c>
      <c r="I820" s="653">
        <v>7907</v>
      </c>
      <c r="J820" s="653">
        <v>5</v>
      </c>
      <c r="K820" s="653">
        <v>39735</v>
      </c>
      <c r="L820" s="653">
        <v>0.83754900720880232</v>
      </c>
      <c r="M820" s="653">
        <v>7947</v>
      </c>
      <c r="N820" s="653">
        <v>2</v>
      </c>
      <c r="O820" s="653">
        <v>15966</v>
      </c>
      <c r="P820" s="666">
        <v>0.33653724547868979</v>
      </c>
      <c r="Q820" s="654">
        <v>7983</v>
      </c>
    </row>
    <row r="821" spans="1:17" ht="14.4" customHeight="1" x14ac:dyDescent="0.3">
      <c r="A821" s="649" t="s">
        <v>575</v>
      </c>
      <c r="B821" s="650" t="s">
        <v>5085</v>
      </c>
      <c r="C821" s="650" t="s">
        <v>4855</v>
      </c>
      <c r="D821" s="650" t="s">
        <v>6094</v>
      </c>
      <c r="E821" s="650" t="s">
        <v>6095</v>
      </c>
      <c r="F821" s="653">
        <v>14</v>
      </c>
      <c r="G821" s="653">
        <v>0</v>
      </c>
      <c r="H821" s="653"/>
      <c r="I821" s="653">
        <v>0</v>
      </c>
      <c r="J821" s="653">
        <v>9</v>
      </c>
      <c r="K821" s="653">
        <v>0</v>
      </c>
      <c r="L821" s="653"/>
      <c r="M821" s="653">
        <v>0</v>
      </c>
      <c r="N821" s="653">
        <v>7</v>
      </c>
      <c r="O821" s="653">
        <v>0</v>
      </c>
      <c r="P821" s="666"/>
      <c r="Q821" s="654">
        <v>0</v>
      </c>
    </row>
    <row r="822" spans="1:17" ht="14.4" customHeight="1" x14ac:dyDescent="0.3">
      <c r="A822" s="649" t="s">
        <v>575</v>
      </c>
      <c r="B822" s="650" t="s">
        <v>5085</v>
      </c>
      <c r="C822" s="650" t="s">
        <v>4855</v>
      </c>
      <c r="D822" s="650" t="s">
        <v>5022</v>
      </c>
      <c r="E822" s="650" t="s">
        <v>5023</v>
      </c>
      <c r="F822" s="653">
        <v>4</v>
      </c>
      <c r="G822" s="653">
        <v>3388</v>
      </c>
      <c r="H822" s="653">
        <v>1</v>
      </c>
      <c r="I822" s="653">
        <v>847</v>
      </c>
      <c r="J822" s="653">
        <v>1</v>
      </c>
      <c r="K822" s="653">
        <v>851</v>
      </c>
      <c r="L822" s="653">
        <v>0.25118063754427389</v>
      </c>
      <c r="M822" s="653">
        <v>851</v>
      </c>
      <c r="N822" s="653">
        <v>11</v>
      </c>
      <c r="O822" s="653">
        <v>9425</v>
      </c>
      <c r="P822" s="666">
        <v>2.7818772136953953</v>
      </c>
      <c r="Q822" s="654">
        <v>856.81818181818187</v>
      </c>
    </row>
    <row r="823" spans="1:17" ht="14.4" customHeight="1" x14ac:dyDescent="0.3">
      <c r="A823" s="649" t="s">
        <v>575</v>
      </c>
      <c r="B823" s="650" t="s">
        <v>5085</v>
      </c>
      <c r="C823" s="650" t="s">
        <v>4855</v>
      </c>
      <c r="D823" s="650" t="s">
        <v>6096</v>
      </c>
      <c r="E823" s="650" t="s">
        <v>6097</v>
      </c>
      <c r="F823" s="653">
        <v>8</v>
      </c>
      <c r="G823" s="653">
        <v>5472</v>
      </c>
      <c r="H823" s="653">
        <v>1</v>
      </c>
      <c r="I823" s="653">
        <v>684</v>
      </c>
      <c r="J823" s="653">
        <v>5</v>
      </c>
      <c r="K823" s="653">
        <v>3430</v>
      </c>
      <c r="L823" s="653">
        <v>0.62682748538011701</v>
      </c>
      <c r="M823" s="653">
        <v>686</v>
      </c>
      <c r="N823" s="653">
        <v>9</v>
      </c>
      <c r="O823" s="653">
        <v>6186</v>
      </c>
      <c r="P823" s="666">
        <v>1.1304824561403508</v>
      </c>
      <c r="Q823" s="654">
        <v>687.33333333333337</v>
      </c>
    </row>
    <row r="824" spans="1:17" ht="14.4" customHeight="1" x14ac:dyDescent="0.3">
      <c r="A824" s="649" t="s">
        <v>575</v>
      </c>
      <c r="B824" s="650" t="s">
        <v>5085</v>
      </c>
      <c r="C824" s="650" t="s">
        <v>4855</v>
      </c>
      <c r="D824" s="650" t="s">
        <v>6098</v>
      </c>
      <c r="E824" s="650" t="s">
        <v>6099</v>
      </c>
      <c r="F824" s="653">
        <v>4</v>
      </c>
      <c r="G824" s="653">
        <v>8664</v>
      </c>
      <c r="H824" s="653">
        <v>1</v>
      </c>
      <c r="I824" s="653">
        <v>2166</v>
      </c>
      <c r="J824" s="653">
        <v>3</v>
      </c>
      <c r="K824" s="653">
        <v>6519</v>
      </c>
      <c r="L824" s="653">
        <v>0.75242382271468145</v>
      </c>
      <c r="M824" s="653">
        <v>2173</v>
      </c>
      <c r="N824" s="653">
        <v>2</v>
      </c>
      <c r="O824" s="653">
        <v>4360</v>
      </c>
      <c r="P824" s="666">
        <v>0.50323176361957522</v>
      </c>
      <c r="Q824" s="654">
        <v>2180</v>
      </c>
    </row>
    <row r="825" spans="1:17" ht="14.4" customHeight="1" x14ac:dyDescent="0.3">
      <c r="A825" s="649" t="s">
        <v>575</v>
      </c>
      <c r="B825" s="650" t="s">
        <v>5085</v>
      </c>
      <c r="C825" s="650" t="s">
        <v>4855</v>
      </c>
      <c r="D825" s="650" t="s">
        <v>6100</v>
      </c>
      <c r="E825" s="650" t="s">
        <v>4850</v>
      </c>
      <c r="F825" s="653">
        <v>251</v>
      </c>
      <c r="G825" s="653">
        <v>61997</v>
      </c>
      <c r="H825" s="653">
        <v>1</v>
      </c>
      <c r="I825" s="653">
        <v>247</v>
      </c>
      <c r="J825" s="653">
        <v>1</v>
      </c>
      <c r="K825" s="653">
        <v>247</v>
      </c>
      <c r="L825" s="653">
        <v>3.9840637450199202E-3</v>
      </c>
      <c r="M825" s="653">
        <v>247</v>
      </c>
      <c r="N825" s="653"/>
      <c r="O825" s="653"/>
      <c r="P825" s="666"/>
      <c r="Q825" s="654"/>
    </row>
    <row r="826" spans="1:17" ht="14.4" customHeight="1" x14ac:dyDescent="0.3">
      <c r="A826" s="649" t="s">
        <v>575</v>
      </c>
      <c r="B826" s="650" t="s">
        <v>5085</v>
      </c>
      <c r="C826" s="650" t="s">
        <v>4855</v>
      </c>
      <c r="D826" s="650" t="s">
        <v>5026</v>
      </c>
      <c r="E826" s="650" t="s">
        <v>5027</v>
      </c>
      <c r="F826" s="653">
        <v>2</v>
      </c>
      <c r="G826" s="653">
        <v>394</v>
      </c>
      <c r="H826" s="653">
        <v>1</v>
      </c>
      <c r="I826" s="653">
        <v>197</v>
      </c>
      <c r="J826" s="653">
        <v>8</v>
      </c>
      <c r="K826" s="653">
        <v>1584</v>
      </c>
      <c r="L826" s="653">
        <v>4.0203045685279184</v>
      </c>
      <c r="M826" s="653">
        <v>198</v>
      </c>
      <c r="N826" s="653">
        <v>9</v>
      </c>
      <c r="O826" s="653">
        <v>2732</v>
      </c>
      <c r="P826" s="666">
        <v>6.9340101522842641</v>
      </c>
      <c r="Q826" s="654">
        <v>303.55555555555554</v>
      </c>
    </row>
    <row r="827" spans="1:17" ht="14.4" customHeight="1" x14ac:dyDescent="0.3">
      <c r="A827" s="649" t="s">
        <v>575</v>
      </c>
      <c r="B827" s="650" t="s">
        <v>5085</v>
      </c>
      <c r="C827" s="650" t="s">
        <v>4855</v>
      </c>
      <c r="D827" s="650" t="s">
        <v>5028</v>
      </c>
      <c r="E827" s="650" t="s">
        <v>5029</v>
      </c>
      <c r="F827" s="653">
        <v>74</v>
      </c>
      <c r="G827" s="653">
        <v>22792</v>
      </c>
      <c r="H827" s="653">
        <v>1</v>
      </c>
      <c r="I827" s="653">
        <v>308</v>
      </c>
      <c r="J827" s="653">
        <v>79</v>
      </c>
      <c r="K827" s="653">
        <v>24569</v>
      </c>
      <c r="L827" s="653">
        <v>1.0779659529659529</v>
      </c>
      <c r="M827" s="653">
        <v>311</v>
      </c>
      <c r="N827" s="653">
        <v>84</v>
      </c>
      <c r="O827" s="653">
        <v>26414</v>
      </c>
      <c r="P827" s="666">
        <v>1.158915408915409</v>
      </c>
      <c r="Q827" s="654">
        <v>314.45238095238096</v>
      </c>
    </row>
    <row r="828" spans="1:17" ht="14.4" customHeight="1" x14ac:dyDescent="0.3">
      <c r="A828" s="649" t="s">
        <v>575</v>
      </c>
      <c r="B828" s="650" t="s">
        <v>5085</v>
      </c>
      <c r="C828" s="650" t="s">
        <v>4855</v>
      </c>
      <c r="D828" s="650" t="s">
        <v>5030</v>
      </c>
      <c r="E828" s="650" t="s">
        <v>5031</v>
      </c>
      <c r="F828" s="653"/>
      <c r="G828" s="653"/>
      <c r="H828" s="653"/>
      <c r="I828" s="653"/>
      <c r="J828" s="653">
        <v>1</v>
      </c>
      <c r="K828" s="653">
        <v>994</v>
      </c>
      <c r="L828" s="653"/>
      <c r="M828" s="653">
        <v>994</v>
      </c>
      <c r="N828" s="653">
        <v>3</v>
      </c>
      <c r="O828" s="653">
        <v>3002</v>
      </c>
      <c r="P828" s="666"/>
      <c r="Q828" s="654">
        <v>1000.6666666666666</v>
      </c>
    </row>
    <row r="829" spans="1:17" ht="14.4" customHeight="1" x14ac:dyDescent="0.3">
      <c r="A829" s="649" t="s">
        <v>575</v>
      </c>
      <c r="B829" s="650" t="s">
        <v>5085</v>
      </c>
      <c r="C829" s="650" t="s">
        <v>4855</v>
      </c>
      <c r="D829" s="650" t="s">
        <v>5032</v>
      </c>
      <c r="E829" s="650" t="s">
        <v>5033</v>
      </c>
      <c r="F829" s="653">
        <v>6</v>
      </c>
      <c r="G829" s="653">
        <v>666</v>
      </c>
      <c r="H829" s="653">
        <v>1</v>
      </c>
      <c r="I829" s="653">
        <v>111</v>
      </c>
      <c r="J829" s="653"/>
      <c r="K829" s="653"/>
      <c r="L829" s="653"/>
      <c r="M829" s="653"/>
      <c r="N829" s="653">
        <v>3</v>
      </c>
      <c r="O829" s="653">
        <v>337</v>
      </c>
      <c r="P829" s="666">
        <v>0.50600600600600598</v>
      </c>
      <c r="Q829" s="654">
        <v>112.33333333333333</v>
      </c>
    </row>
    <row r="830" spans="1:17" ht="14.4" customHeight="1" x14ac:dyDescent="0.3">
      <c r="A830" s="649" t="s">
        <v>575</v>
      </c>
      <c r="B830" s="650" t="s">
        <v>5085</v>
      </c>
      <c r="C830" s="650" t="s">
        <v>4855</v>
      </c>
      <c r="D830" s="650" t="s">
        <v>6101</v>
      </c>
      <c r="E830" s="650" t="s">
        <v>6102</v>
      </c>
      <c r="F830" s="653"/>
      <c r="G830" s="653"/>
      <c r="H830" s="653"/>
      <c r="I830" s="653"/>
      <c r="J830" s="653">
        <v>2</v>
      </c>
      <c r="K830" s="653">
        <v>1616</v>
      </c>
      <c r="L830" s="653"/>
      <c r="M830" s="653">
        <v>808</v>
      </c>
      <c r="N830" s="653">
        <v>1</v>
      </c>
      <c r="O830" s="653">
        <v>808</v>
      </c>
      <c r="P830" s="666"/>
      <c r="Q830" s="654">
        <v>808</v>
      </c>
    </row>
    <row r="831" spans="1:17" ht="14.4" customHeight="1" x14ac:dyDescent="0.3">
      <c r="A831" s="649" t="s">
        <v>575</v>
      </c>
      <c r="B831" s="650" t="s">
        <v>5085</v>
      </c>
      <c r="C831" s="650" t="s">
        <v>4855</v>
      </c>
      <c r="D831" s="650" t="s">
        <v>5167</v>
      </c>
      <c r="E831" s="650" t="s">
        <v>5168</v>
      </c>
      <c r="F831" s="653"/>
      <c r="G831" s="653"/>
      <c r="H831" s="653"/>
      <c r="I831" s="653"/>
      <c r="J831" s="653"/>
      <c r="K831" s="653"/>
      <c r="L831" s="653"/>
      <c r="M831" s="653"/>
      <c r="N831" s="653">
        <v>2</v>
      </c>
      <c r="O831" s="653">
        <v>11122</v>
      </c>
      <c r="P831" s="666"/>
      <c r="Q831" s="654">
        <v>5561</v>
      </c>
    </row>
    <row r="832" spans="1:17" ht="14.4" customHeight="1" x14ac:dyDescent="0.3">
      <c r="A832" s="649" t="s">
        <v>575</v>
      </c>
      <c r="B832" s="650" t="s">
        <v>5085</v>
      </c>
      <c r="C832" s="650" t="s">
        <v>4855</v>
      </c>
      <c r="D832" s="650" t="s">
        <v>6103</v>
      </c>
      <c r="E832" s="650" t="s">
        <v>6104</v>
      </c>
      <c r="F832" s="653">
        <v>1</v>
      </c>
      <c r="G832" s="653">
        <v>1637</v>
      </c>
      <c r="H832" s="653">
        <v>1</v>
      </c>
      <c r="I832" s="653">
        <v>1637</v>
      </c>
      <c r="J832" s="653">
        <v>5</v>
      </c>
      <c r="K832" s="653">
        <v>8230</v>
      </c>
      <c r="L832" s="653">
        <v>5.0274893097128892</v>
      </c>
      <c r="M832" s="653">
        <v>1646</v>
      </c>
      <c r="N832" s="653">
        <v>3</v>
      </c>
      <c r="O832" s="653">
        <v>4986</v>
      </c>
      <c r="P832" s="666">
        <v>3.0458155161881493</v>
      </c>
      <c r="Q832" s="654">
        <v>1662</v>
      </c>
    </row>
    <row r="833" spans="1:17" ht="14.4" customHeight="1" x14ac:dyDescent="0.3">
      <c r="A833" s="649" t="s">
        <v>575</v>
      </c>
      <c r="B833" s="650" t="s">
        <v>5085</v>
      </c>
      <c r="C833" s="650" t="s">
        <v>4855</v>
      </c>
      <c r="D833" s="650" t="s">
        <v>6105</v>
      </c>
      <c r="E833" s="650" t="s">
        <v>6106</v>
      </c>
      <c r="F833" s="653">
        <v>1</v>
      </c>
      <c r="G833" s="653">
        <v>320</v>
      </c>
      <c r="H833" s="653">
        <v>1</v>
      </c>
      <c r="I833" s="653">
        <v>320</v>
      </c>
      <c r="J833" s="653"/>
      <c r="K833" s="653"/>
      <c r="L833" s="653"/>
      <c r="M833" s="653"/>
      <c r="N833" s="653"/>
      <c r="O833" s="653"/>
      <c r="P833" s="666"/>
      <c r="Q833" s="654"/>
    </row>
    <row r="834" spans="1:17" ht="14.4" customHeight="1" x14ac:dyDescent="0.3">
      <c r="A834" s="649" t="s">
        <v>575</v>
      </c>
      <c r="B834" s="650" t="s">
        <v>5085</v>
      </c>
      <c r="C834" s="650" t="s">
        <v>4855</v>
      </c>
      <c r="D834" s="650" t="s">
        <v>6107</v>
      </c>
      <c r="E834" s="650" t="s">
        <v>6108</v>
      </c>
      <c r="F834" s="653">
        <v>2</v>
      </c>
      <c r="G834" s="653">
        <v>2954</v>
      </c>
      <c r="H834" s="653">
        <v>1</v>
      </c>
      <c r="I834" s="653">
        <v>1477</v>
      </c>
      <c r="J834" s="653">
        <v>2</v>
      </c>
      <c r="K834" s="653">
        <v>2962</v>
      </c>
      <c r="L834" s="653">
        <v>1.0027081922816521</v>
      </c>
      <c r="M834" s="653">
        <v>1481</v>
      </c>
      <c r="N834" s="653">
        <v>2</v>
      </c>
      <c r="O834" s="653">
        <v>2978</v>
      </c>
      <c r="P834" s="666">
        <v>1.008124576844956</v>
      </c>
      <c r="Q834" s="654">
        <v>1489</v>
      </c>
    </row>
    <row r="835" spans="1:17" ht="14.4" customHeight="1" x14ac:dyDescent="0.3">
      <c r="A835" s="649" t="s">
        <v>575</v>
      </c>
      <c r="B835" s="650" t="s">
        <v>5085</v>
      </c>
      <c r="C835" s="650" t="s">
        <v>4855</v>
      </c>
      <c r="D835" s="650" t="s">
        <v>6109</v>
      </c>
      <c r="E835" s="650" t="s">
        <v>6110</v>
      </c>
      <c r="F835" s="653"/>
      <c r="G835" s="653"/>
      <c r="H835" s="653"/>
      <c r="I835" s="653"/>
      <c r="J835" s="653">
        <v>1</v>
      </c>
      <c r="K835" s="653">
        <v>810</v>
      </c>
      <c r="L835" s="653"/>
      <c r="M835" s="653">
        <v>810</v>
      </c>
      <c r="N835" s="653"/>
      <c r="O835" s="653"/>
      <c r="P835" s="666"/>
      <c r="Q835" s="654"/>
    </row>
    <row r="836" spans="1:17" ht="14.4" customHeight="1" x14ac:dyDescent="0.3">
      <c r="A836" s="649" t="s">
        <v>575</v>
      </c>
      <c r="B836" s="650" t="s">
        <v>5085</v>
      </c>
      <c r="C836" s="650" t="s">
        <v>4855</v>
      </c>
      <c r="D836" s="650" t="s">
        <v>6111</v>
      </c>
      <c r="E836" s="650" t="s">
        <v>6112</v>
      </c>
      <c r="F836" s="653">
        <v>3</v>
      </c>
      <c r="G836" s="653">
        <v>5796</v>
      </c>
      <c r="H836" s="653">
        <v>1</v>
      </c>
      <c r="I836" s="653">
        <v>1932</v>
      </c>
      <c r="J836" s="653">
        <v>1</v>
      </c>
      <c r="K836" s="653">
        <v>1942</v>
      </c>
      <c r="L836" s="653">
        <v>0.33505866114561766</v>
      </c>
      <c r="M836" s="653">
        <v>1942</v>
      </c>
      <c r="N836" s="653">
        <v>1</v>
      </c>
      <c r="O836" s="653">
        <v>1942</v>
      </c>
      <c r="P836" s="666">
        <v>0.33505866114561766</v>
      </c>
      <c r="Q836" s="654">
        <v>1942</v>
      </c>
    </row>
    <row r="837" spans="1:17" ht="14.4" customHeight="1" x14ac:dyDescent="0.3">
      <c r="A837" s="649" t="s">
        <v>575</v>
      </c>
      <c r="B837" s="650" t="s">
        <v>5085</v>
      </c>
      <c r="C837" s="650" t="s">
        <v>4855</v>
      </c>
      <c r="D837" s="650" t="s">
        <v>6113</v>
      </c>
      <c r="E837" s="650" t="s">
        <v>6114</v>
      </c>
      <c r="F837" s="653">
        <v>4</v>
      </c>
      <c r="G837" s="653">
        <v>15508</v>
      </c>
      <c r="H837" s="653">
        <v>1</v>
      </c>
      <c r="I837" s="653">
        <v>3877</v>
      </c>
      <c r="J837" s="653">
        <v>5</v>
      </c>
      <c r="K837" s="653">
        <v>19465</v>
      </c>
      <c r="L837" s="653">
        <v>1.255158627805004</v>
      </c>
      <c r="M837" s="653">
        <v>3893</v>
      </c>
      <c r="N837" s="653">
        <v>3</v>
      </c>
      <c r="O837" s="653">
        <v>11760</v>
      </c>
      <c r="P837" s="666">
        <v>0.75831828733556872</v>
      </c>
      <c r="Q837" s="654">
        <v>3920</v>
      </c>
    </row>
    <row r="838" spans="1:17" ht="14.4" customHeight="1" x14ac:dyDescent="0.3">
      <c r="A838" s="649" t="s">
        <v>575</v>
      </c>
      <c r="B838" s="650" t="s">
        <v>5085</v>
      </c>
      <c r="C838" s="650" t="s">
        <v>4855</v>
      </c>
      <c r="D838" s="650" t="s">
        <v>6115</v>
      </c>
      <c r="E838" s="650" t="s">
        <v>6116</v>
      </c>
      <c r="F838" s="653">
        <v>30</v>
      </c>
      <c r="G838" s="653">
        <v>39090</v>
      </c>
      <c r="H838" s="653">
        <v>1</v>
      </c>
      <c r="I838" s="653">
        <v>1303</v>
      </c>
      <c r="J838" s="653">
        <v>18</v>
      </c>
      <c r="K838" s="653">
        <v>23580</v>
      </c>
      <c r="L838" s="653">
        <v>0.60322333077513435</v>
      </c>
      <c r="M838" s="653">
        <v>1310</v>
      </c>
      <c r="N838" s="653">
        <v>19</v>
      </c>
      <c r="O838" s="653">
        <v>25030</v>
      </c>
      <c r="P838" s="666">
        <v>0.64031721667945762</v>
      </c>
      <c r="Q838" s="654">
        <v>1317.3684210526317</v>
      </c>
    </row>
    <row r="839" spans="1:17" ht="14.4" customHeight="1" x14ac:dyDescent="0.3">
      <c r="A839" s="649" t="s">
        <v>575</v>
      </c>
      <c r="B839" s="650" t="s">
        <v>5085</v>
      </c>
      <c r="C839" s="650" t="s">
        <v>4855</v>
      </c>
      <c r="D839" s="650" t="s">
        <v>6117</v>
      </c>
      <c r="E839" s="650" t="s">
        <v>6118</v>
      </c>
      <c r="F839" s="653">
        <v>16</v>
      </c>
      <c r="G839" s="653">
        <v>22656</v>
      </c>
      <c r="H839" s="653">
        <v>1</v>
      </c>
      <c r="I839" s="653">
        <v>1416</v>
      </c>
      <c r="J839" s="653">
        <v>16</v>
      </c>
      <c r="K839" s="653">
        <v>22768</v>
      </c>
      <c r="L839" s="653">
        <v>1.0049435028248588</v>
      </c>
      <c r="M839" s="653">
        <v>1423</v>
      </c>
      <c r="N839" s="653">
        <v>15</v>
      </c>
      <c r="O839" s="653">
        <v>21457</v>
      </c>
      <c r="P839" s="666">
        <v>0.94707803672316382</v>
      </c>
      <c r="Q839" s="654">
        <v>1430.4666666666667</v>
      </c>
    </row>
    <row r="840" spans="1:17" ht="14.4" customHeight="1" x14ac:dyDescent="0.3">
      <c r="A840" s="649" t="s">
        <v>575</v>
      </c>
      <c r="B840" s="650" t="s">
        <v>5085</v>
      </c>
      <c r="C840" s="650" t="s">
        <v>4855</v>
      </c>
      <c r="D840" s="650" t="s">
        <v>5036</v>
      </c>
      <c r="E840" s="650" t="s">
        <v>5037</v>
      </c>
      <c r="F840" s="653">
        <v>3</v>
      </c>
      <c r="G840" s="653">
        <v>3120</v>
      </c>
      <c r="H840" s="653">
        <v>1</v>
      </c>
      <c r="I840" s="653">
        <v>1040</v>
      </c>
      <c r="J840" s="653">
        <v>11</v>
      </c>
      <c r="K840" s="653">
        <v>11539</v>
      </c>
      <c r="L840" s="653">
        <v>3.6983974358974359</v>
      </c>
      <c r="M840" s="653">
        <v>1049</v>
      </c>
      <c r="N840" s="653">
        <v>4</v>
      </c>
      <c r="O840" s="653">
        <v>4196</v>
      </c>
      <c r="P840" s="666">
        <v>1.344871794871795</v>
      </c>
      <c r="Q840" s="654">
        <v>1049</v>
      </c>
    </row>
    <row r="841" spans="1:17" ht="14.4" customHeight="1" x14ac:dyDescent="0.3">
      <c r="A841" s="649" t="s">
        <v>575</v>
      </c>
      <c r="B841" s="650" t="s">
        <v>5085</v>
      </c>
      <c r="C841" s="650" t="s">
        <v>4855</v>
      </c>
      <c r="D841" s="650" t="s">
        <v>6119</v>
      </c>
      <c r="E841" s="650" t="s">
        <v>6120</v>
      </c>
      <c r="F841" s="653">
        <v>4</v>
      </c>
      <c r="G841" s="653">
        <v>4772</v>
      </c>
      <c r="H841" s="653">
        <v>1</v>
      </c>
      <c r="I841" s="653">
        <v>1193</v>
      </c>
      <c r="J841" s="653">
        <v>8</v>
      </c>
      <c r="K841" s="653">
        <v>9592</v>
      </c>
      <c r="L841" s="653">
        <v>2.0100586756077115</v>
      </c>
      <c r="M841" s="653">
        <v>1199</v>
      </c>
      <c r="N841" s="653">
        <v>7</v>
      </c>
      <c r="O841" s="653">
        <v>8429</v>
      </c>
      <c r="P841" s="666">
        <v>1.7663453478625315</v>
      </c>
      <c r="Q841" s="654">
        <v>1204.1428571428571</v>
      </c>
    </row>
    <row r="842" spans="1:17" ht="14.4" customHeight="1" x14ac:dyDescent="0.3">
      <c r="A842" s="649" t="s">
        <v>575</v>
      </c>
      <c r="B842" s="650" t="s">
        <v>5085</v>
      </c>
      <c r="C842" s="650" t="s">
        <v>4855</v>
      </c>
      <c r="D842" s="650" t="s">
        <v>6121</v>
      </c>
      <c r="E842" s="650" t="s">
        <v>6122</v>
      </c>
      <c r="F842" s="653">
        <v>7</v>
      </c>
      <c r="G842" s="653">
        <v>9107</v>
      </c>
      <c r="H842" s="653">
        <v>1</v>
      </c>
      <c r="I842" s="653">
        <v>1301</v>
      </c>
      <c r="J842" s="653">
        <v>3</v>
      </c>
      <c r="K842" s="653">
        <v>3921</v>
      </c>
      <c r="L842" s="653">
        <v>0.43054793016361043</v>
      </c>
      <c r="M842" s="653">
        <v>1307</v>
      </c>
      <c r="N842" s="653"/>
      <c r="O842" s="653"/>
      <c r="P842" s="666"/>
      <c r="Q842" s="654"/>
    </row>
    <row r="843" spans="1:17" ht="14.4" customHeight="1" x14ac:dyDescent="0.3">
      <c r="A843" s="649" t="s">
        <v>575</v>
      </c>
      <c r="B843" s="650" t="s">
        <v>5085</v>
      </c>
      <c r="C843" s="650" t="s">
        <v>4855</v>
      </c>
      <c r="D843" s="650" t="s">
        <v>6123</v>
      </c>
      <c r="E843" s="650" t="s">
        <v>6124</v>
      </c>
      <c r="F843" s="653">
        <v>2</v>
      </c>
      <c r="G843" s="653">
        <v>4960</v>
      </c>
      <c r="H843" s="653">
        <v>1</v>
      </c>
      <c r="I843" s="653">
        <v>2480</v>
      </c>
      <c r="J843" s="653"/>
      <c r="K843" s="653"/>
      <c r="L843" s="653"/>
      <c r="M843" s="653"/>
      <c r="N843" s="653"/>
      <c r="O843" s="653"/>
      <c r="P843" s="666"/>
      <c r="Q843" s="654"/>
    </row>
    <row r="844" spans="1:17" ht="14.4" customHeight="1" x14ac:dyDescent="0.3">
      <c r="A844" s="649" t="s">
        <v>575</v>
      </c>
      <c r="B844" s="650" t="s">
        <v>5085</v>
      </c>
      <c r="C844" s="650" t="s">
        <v>4855</v>
      </c>
      <c r="D844" s="650" t="s">
        <v>6125</v>
      </c>
      <c r="E844" s="650" t="s">
        <v>6126</v>
      </c>
      <c r="F844" s="653">
        <v>3</v>
      </c>
      <c r="G844" s="653">
        <v>5379</v>
      </c>
      <c r="H844" s="653">
        <v>1</v>
      </c>
      <c r="I844" s="653">
        <v>1793</v>
      </c>
      <c r="J844" s="653">
        <v>2</v>
      </c>
      <c r="K844" s="653">
        <v>3592</v>
      </c>
      <c r="L844" s="653">
        <v>0.66778211563487633</v>
      </c>
      <c r="M844" s="653">
        <v>1796</v>
      </c>
      <c r="N844" s="653">
        <v>3</v>
      </c>
      <c r="O844" s="653">
        <v>5393</v>
      </c>
      <c r="P844" s="666">
        <v>1.002602714259156</v>
      </c>
      <c r="Q844" s="654">
        <v>1797.6666666666667</v>
      </c>
    </row>
    <row r="845" spans="1:17" ht="14.4" customHeight="1" x14ac:dyDescent="0.3">
      <c r="A845" s="649" t="s">
        <v>575</v>
      </c>
      <c r="B845" s="650" t="s">
        <v>5085</v>
      </c>
      <c r="C845" s="650" t="s">
        <v>4855</v>
      </c>
      <c r="D845" s="650" t="s">
        <v>6127</v>
      </c>
      <c r="E845" s="650" t="s">
        <v>6128</v>
      </c>
      <c r="F845" s="653">
        <v>17</v>
      </c>
      <c r="G845" s="653">
        <v>83453</v>
      </c>
      <c r="H845" s="653">
        <v>1</v>
      </c>
      <c r="I845" s="653">
        <v>4909</v>
      </c>
      <c r="J845" s="653">
        <v>12</v>
      </c>
      <c r="K845" s="653">
        <v>59184</v>
      </c>
      <c r="L845" s="653">
        <v>0.70918960372904505</v>
      </c>
      <c r="M845" s="653">
        <v>4932</v>
      </c>
      <c r="N845" s="653">
        <v>18</v>
      </c>
      <c r="O845" s="653">
        <v>89196</v>
      </c>
      <c r="P845" s="666">
        <v>1.0688171785316285</v>
      </c>
      <c r="Q845" s="654">
        <v>4955.333333333333</v>
      </c>
    </row>
    <row r="846" spans="1:17" ht="14.4" customHeight="1" x14ac:dyDescent="0.3">
      <c r="A846" s="649" t="s">
        <v>575</v>
      </c>
      <c r="B846" s="650" t="s">
        <v>5085</v>
      </c>
      <c r="C846" s="650" t="s">
        <v>4855</v>
      </c>
      <c r="D846" s="650" t="s">
        <v>6129</v>
      </c>
      <c r="E846" s="650" t="s">
        <v>6130</v>
      </c>
      <c r="F846" s="653"/>
      <c r="G846" s="653"/>
      <c r="H846" s="653"/>
      <c r="I846" s="653"/>
      <c r="J846" s="653"/>
      <c r="K846" s="653"/>
      <c r="L846" s="653"/>
      <c r="M846" s="653"/>
      <c r="N846" s="653">
        <v>1</v>
      </c>
      <c r="O846" s="653">
        <v>440</v>
      </c>
      <c r="P846" s="666"/>
      <c r="Q846" s="654">
        <v>440</v>
      </c>
    </row>
    <row r="847" spans="1:17" ht="14.4" customHeight="1" x14ac:dyDescent="0.3">
      <c r="A847" s="649" t="s">
        <v>575</v>
      </c>
      <c r="B847" s="650" t="s">
        <v>5085</v>
      </c>
      <c r="C847" s="650" t="s">
        <v>4855</v>
      </c>
      <c r="D847" s="650" t="s">
        <v>6131</v>
      </c>
      <c r="E847" s="650" t="s">
        <v>6132</v>
      </c>
      <c r="F847" s="653">
        <v>2</v>
      </c>
      <c r="G847" s="653">
        <v>5378</v>
      </c>
      <c r="H847" s="653">
        <v>1</v>
      </c>
      <c r="I847" s="653">
        <v>2689</v>
      </c>
      <c r="J847" s="653">
        <v>4</v>
      </c>
      <c r="K847" s="653">
        <v>10808</v>
      </c>
      <c r="L847" s="653">
        <v>2.0096690219412423</v>
      </c>
      <c r="M847" s="653">
        <v>2702</v>
      </c>
      <c r="N847" s="653">
        <v>2</v>
      </c>
      <c r="O847" s="653">
        <v>5404</v>
      </c>
      <c r="P847" s="666">
        <v>1.0048345109706212</v>
      </c>
      <c r="Q847" s="654">
        <v>2702</v>
      </c>
    </row>
    <row r="848" spans="1:17" ht="14.4" customHeight="1" x14ac:dyDescent="0.3">
      <c r="A848" s="649" t="s">
        <v>575</v>
      </c>
      <c r="B848" s="650" t="s">
        <v>5085</v>
      </c>
      <c r="C848" s="650" t="s">
        <v>4855</v>
      </c>
      <c r="D848" s="650" t="s">
        <v>6133</v>
      </c>
      <c r="E848" s="650" t="s">
        <v>6134</v>
      </c>
      <c r="F848" s="653">
        <v>7</v>
      </c>
      <c r="G848" s="653">
        <v>15904</v>
      </c>
      <c r="H848" s="653">
        <v>1</v>
      </c>
      <c r="I848" s="653">
        <v>2272</v>
      </c>
      <c r="J848" s="653">
        <v>6</v>
      </c>
      <c r="K848" s="653">
        <v>13704</v>
      </c>
      <c r="L848" s="653">
        <v>0.86167002012072436</v>
      </c>
      <c r="M848" s="653">
        <v>2284</v>
      </c>
      <c r="N848" s="653">
        <v>9</v>
      </c>
      <c r="O848" s="653">
        <v>20640</v>
      </c>
      <c r="P848" s="666">
        <v>1.2977867203219315</v>
      </c>
      <c r="Q848" s="654">
        <v>2293.3333333333335</v>
      </c>
    </row>
    <row r="849" spans="1:17" ht="14.4" customHeight="1" x14ac:dyDescent="0.3">
      <c r="A849" s="649" t="s">
        <v>575</v>
      </c>
      <c r="B849" s="650" t="s">
        <v>5085</v>
      </c>
      <c r="C849" s="650" t="s">
        <v>4855</v>
      </c>
      <c r="D849" s="650" t="s">
        <v>5040</v>
      </c>
      <c r="E849" s="650" t="s">
        <v>5041</v>
      </c>
      <c r="F849" s="653"/>
      <c r="G849" s="653"/>
      <c r="H849" s="653"/>
      <c r="I849" s="653"/>
      <c r="J849" s="653"/>
      <c r="K849" s="653"/>
      <c r="L849" s="653"/>
      <c r="M849" s="653"/>
      <c r="N849" s="653">
        <v>1</v>
      </c>
      <c r="O849" s="653">
        <v>823</v>
      </c>
      <c r="P849" s="666"/>
      <c r="Q849" s="654">
        <v>823</v>
      </c>
    </row>
    <row r="850" spans="1:17" ht="14.4" customHeight="1" x14ac:dyDescent="0.3">
      <c r="A850" s="649" t="s">
        <v>575</v>
      </c>
      <c r="B850" s="650" t="s">
        <v>5085</v>
      </c>
      <c r="C850" s="650" t="s">
        <v>4855</v>
      </c>
      <c r="D850" s="650" t="s">
        <v>6135</v>
      </c>
      <c r="E850" s="650" t="s">
        <v>6136</v>
      </c>
      <c r="F850" s="653">
        <v>2</v>
      </c>
      <c r="G850" s="653">
        <v>4328</v>
      </c>
      <c r="H850" s="653">
        <v>1</v>
      </c>
      <c r="I850" s="653">
        <v>2164</v>
      </c>
      <c r="J850" s="653">
        <v>2</v>
      </c>
      <c r="K850" s="653">
        <v>4342</v>
      </c>
      <c r="L850" s="653">
        <v>1.0032347504621073</v>
      </c>
      <c r="M850" s="653">
        <v>2171</v>
      </c>
      <c r="N850" s="653">
        <v>3</v>
      </c>
      <c r="O850" s="653">
        <v>6541</v>
      </c>
      <c r="P850" s="666">
        <v>1.5113216266173752</v>
      </c>
      <c r="Q850" s="654">
        <v>2180.3333333333335</v>
      </c>
    </row>
    <row r="851" spans="1:17" ht="14.4" customHeight="1" x14ac:dyDescent="0.3">
      <c r="A851" s="649" t="s">
        <v>575</v>
      </c>
      <c r="B851" s="650" t="s">
        <v>5085</v>
      </c>
      <c r="C851" s="650" t="s">
        <v>4855</v>
      </c>
      <c r="D851" s="650" t="s">
        <v>5117</v>
      </c>
      <c r="E851" s="650" t="s">
        <v>5118</v>
      </c>
      <c r="F851" s="653"/>
      <c r="G851" s="653"/>
      <c r="H851" s="653"/>
      <c r="I851" s="653"/>
      <c r="J851" s="653">
        <v>11</v>
      </c>
      <c r="K851" s="653">
        <v>0</v>
      </c>
      <c r="L851" s="653"/>
      <c r="M851" s="653">
        <v>0</v>
      </c>
      <c r="N851" s="653">
        <v>11</v>
      </c>
      <c r="O851" s="653">
        <v>0</v>
      </c>
      <c r="P851" s="666"/>
      <c r="Q851" s="654">
        <v>0</v>
      </c>
    </row>
    <row r="852" spans="1:17" ht="14.4" customHeight="1" x14ac:dyDescent="0.3">
      <c r="A852" s="649" t="s">
        <v>575</v>
      </c>
      <c r="B852" s="650" t="s">
        <v>5085</v>
      </c>
      <c r="C852" s="650" t="s">
        <v>4855</v>
      </c>
      <c r="D852" s="650" t="s">
        <v>6137</v>
      </c>
      <c r="E852" s="650" t="s">
        <v>6138</v>
      </c>
      <c r="F852" s="653"/>
      <c r="G852" s="653"/>
      <c r="H852" s="653"/>
      <c r="I852" s="653"/>
      <c r="J852" s="653">
        <v>2</v>
      </c>
      <c r="K852" s="653">
        <v>224</v>
      </c>
      <c r="L852" s="653"/>
      <c r="M852" s="653">
        <v>112</v>
      </c>
      <c r="N852" s="653">
        <v>1</v>
      </c>
      <c r="O852" s="653">
        <v>112</v>
      </c>
      <c r="P852" s="666"/>
      <c r="Q852" s="654">
        <v>112</v>
      </c>
    </row>
    <row r="853" spans="1:17" ht="14.4" customHeight="1" x14ac:dyDescent="0.3">
      <c r="A853" s="649" t="s">
        <v>575</v>
      </c>
      <c r="B853" s="650" t="s">
        <v>5085</v>
      </c>
      <c r="C853" s="650" t="s">
        <v>4855</v>
      </c>
      <c r="D853" s="650" t="s">
        <v>5044</v>
      </c>
      <c r="E853" s="650" t="s">
        <v>5045</v>
      </c>
      <c r="F853" s="653">
        <v>4</v>
      </c>
      <c r="G853" s="653">
        <v>296</v>
      </c>
      <c r="H853" s="653">
        <v>1</v>
      </c>
      <c r="I853" s="653">
        <v>74</v>
      </c>
      <c r="J853" s="653"/>
      <c r="K853" s="653"/>
      <c r="L853" s="653"/>
      <c r="M853" s="653"/>
      <c r="N853" s="653"/>
      <c r="O853" s="653"/>
      <c r="P853" s="666"/>
      <c r="Q853" s="654"/>
    </row>
    <row r="854" spans="1:17" ht="14.4" customHeight="1" x14ac:dyDescent="0.3">
      <c r="A854" s="649" t="s">
        <v>575</v>
      </c>
      <c r="B854" s="650" t="s">
        <v>5085</v>
      </c>
      <c r="C854" s="650" t="s">
        <v>4855</v>
      </c>
      <c r="D854" s="650" t="s">
        <v>6139</v>
      </c>
      <c r="E854" s="650" t="s">
        <v>6140</v>
      </c>
      <c r="F854" s="653">
        <v>1</v>
      </c>
      <c r="G854" s="653">
        <v>529</v>
      </c>
      <c r="H854" s="653">
        <v>1</v>
      </c>
      <c r="I854" s="653">
        <v>529</v>
      </c>
      <c r="J854" s="653">
        <v>2</v>
      </c>
      <c r="K854" s="653">
        <v>1066</v>
      </c>
      <c r="L854" s="653">
        <v>2.0151228733459359</v>
      </c>
      <c r="M854" s="653">
        <v>533</v>
      </c>
      <c r="N854" s="653">
        <v>2</v>
      </c>
      <c r="O854" s="653">
        <v>1080</v>
      </c>
      <c r="P854" s="666">
        <v>2.0415879017013232</v>
      </c>
      <c r="Q854" s="654">
        <v>540</v>
      </c>
    </row>
    <row r="855" spans="1:17" ht="14.4" customHeight="1" x14ac:dyDescent="0.3">
      <c r="A855" s="649" t="s">
        <v>575</v>
      </c>
      <c r="B855" s="650" t="s">
        <v>5085</v>
      </c>
      <c r="C855" s="650" t="s">
        <v>4855</v>
      </c>
      <c r="D855" s="650" t="s">
        <v>6141</v>
      </c>
      <c r="E855" s="650" t="s">
        <v>6142</v>
      </c>
      <c r="F855" s="653">
        <v>2</v>
      </c>
      <c r="G855" s="653">
        <v>7008</v>
      </c>
      <c r="H855" s="653">
        <v>1</v>
      </c>
      <c r="I855" s="653">
        <v>3504</v>
      </c>
      <c r="J855" s="653"/>
      <c r="K855" s="653"/>
      <c r="L855" s="653"/>
      <c r="M855" s="653"/>
      <c r="N855" s="653"/>
      <c r="O855" s="653"/>
      <c r="P855" s="666"/>
      <c r="Q855" s="654"/>
    </row>
    <row r="856" spans="1:17" ht="14.4" customHeight="1" x14ac:dyDescent="0.3">
      <c r="A856" s="649" t="s">
        <v>575</v>
      </c>
      <c r="B856" s="650" t="s">
        <v>5085</v>
      </c>
      <c r="C856" s="650" t="s">
        <v>4855</v>
      </c>
      <c r="D856" s="650" t="s">
        <v>6143</v>
      </c>
      <c r="E856" s="650" t="s">
        <v>5908</v>
      </c>
      <c r="F856" s="653">
        <v>2</v>
      </c>
      <c r="G856" s="653">
        <v>1110</v>
      </c>
      <c r="H856" s="653">
        <v>1</v>
      </c>
      <c r="I856" s="653">
        <v>555</v>
      </c>
      <c r="J856" s="653">
        <v>2</v>
      </c>
      <c r="K856" s="653">
        <v>1118</v>
      </c>
      <c r="L856" s="653">
        <v>1.0072072072072071</v>
      </c>
      <c r="M856" s="653">
        <v>559</v>
      </c>
      <c r="N856" s="653"/>
      <c r="O856" s="653"/>
      <c r="P856" s="666"/>
      <c r="Q856" s="654"/>
    </row>
    <row r="857" spans="1:17" ht="14.4" customHeight="1" x14ac:dyDescent="0.3">
      <c r="A857" s="649" t="s">
        <v>575</v>
      </c>
      <c r="B857" s="650" t="s">
        <v>5085</v>
      </c>
      <c r="C857" s="650" t="s">
        <v>4855</v>
      </c>
      <c r="D857" s="650" t="s">
        <v>6144</v>
      </c>
      <c r="E857" s="650" t="s">
        <v>6145</v>
      </c>
      <c r="F857" s="653">
        <v>5</v>
      </c>
      <c r="G857" s="653">
        <v>12715</v>
      </c>
      <c r="H857" s="653">
        <v>1</v>
      </c>
      <c r="I857" s="653">
        <v>2543</v>
      </c>
      <c r="J857" s="653">
        <v>4</v>
      </c>
      <c r="K857" s="653">
        <v>10212</v>
      </c>
      <c r="L857" s="653">
        <v>0.80314589068029885</v>
      </c>
      <c r="M857" s="653">
        <v>2553</v>
      </c>
      <c r="N857" s="653">
        <v>1</v>
      </c>
      <c r="O857" s="653">
        <v>2570</v>
      </c>
      <c r="P857" s="666">
        <v>0.20212347620920174</v>
      </c>
      <c r="Q857" s="654">
        <v>2570</v>
      </c>
    </row>
    <row r="858" spans="1:17" ht="14.4" customHeight="1" x14ac:dyDescent="0.3">
      <c r="A858" s="649" t="s">
        <v>575</v>
      </c>
      <c r="B858" s="650" t="s">
        <v>5085</v>
      </c>
      <c r="C858" s="650" t="s">
        <v>4855</v>
      </c>
      <c r="D858" s="650" t="s">
        <v>6146</v>
      </c>
      <c r="E858" s="650" t="s">
        <v>6147</v>
      </c>
      <c r="F858" s="653">
        <v>4</v>
      </c>
      <c r="G858" s="653">
        <v>15552</v>
      </c>
      <c r="H858" s="653">
        <v>1</v>
      </c>
      <c r="I858" s="653">
        <v>3888</v>
      </c>
      <c r="J858" s="653"/>
      <c r="K858" s="653"/>
      <c r="L858" s="653"/>
      <c r="M858" s="653"/>
      <c r="N858" s="653">
        <v>2</v>
      </c>
      <c r="O858" s="653">
        <v>7884</v>
      </c>
      <c r="P858" s="666">
        <v>0.50694444444444442</v>
      </c>
      <c r="Q858" s="654">
        <v>3942</v>
      </c>
    </row>
    <row r="859" spans="1:17" ht="14.4" customHeight="1" x14ac:dyDescent="0.3">
      <c r="A859" s="649" t="s">
        <v>575</v>
      </c>
      <c r="B859" s="650" t="s">
        <v>5085</v>
      </c>
      <c r="C859" s="650" t="s">
        <v>4855</v>
      </c>
      <c r="D859" s="650" t="s">
        <v>6148</v>
      </c>
      <c r="E859" s="650" t="s">
        <v>6149</v>
      </c>
      <c r="F859" s="653">
        <v>12</v>
      </c>
      <c r="G859" s="653">
        <v>26592</v>
      </c>
      <c r="H859" s="653">
        <v>1</v>
      </c>
      <c r="I859" s="653">
        <v>2216</v>
      </c>
      <c r="J859" s="653">
        <v>10</v>
      </c>
      <c r="K859" s="653">
        <v>22320</v>
      </c>
      <c r="L859" s="653">
        <v>0.83935018050541521</v>
      </c>
      <c r="M859" s="653">
        <v>2232</v>
      </c>
      <c r="N859" s="653">
        <v>5</v>
      </c>
      <c r="O859" s="653">
        <v>11187</v>
      </c>
      <c r="P859" s="666">
        <v>0.42069043321299637</v>
      </c>
      <c r="Q859" s="654">
        <v>2237.4</v>
      </c>
    </row>
    <row r="860" spans="1:17" ht="14.4" customHeight="1" x14ac:dyDescent="0.3">
      <c r="A860" s="649" t="s">
        <v>575</v>
      </c>
      <c r="B860" s="650" t="s">
        <v>5085</v>
      </c>
      <c r="C860" s="650" t="s">
        <v>4855</v>
      </c>
      <c r="D860" s="650" t="s">
        <v>6150</v>
      </c>
      <c r="E860" s="650" t="s">
        <v>6151</v>
      </c>
      <c r="F860" s="653">
        <v>6</v>
      </c>
      <c r="G860" s="653">
        <v>18738</v>
      </c>
      <c r="H860" s="653">
        <v>1</v>
      </c>
      <c r="I860" s="653">
        <v>3123</v>
      </c>
      <c r="J860" s="653"/>
      <c r="K860" s="653"/>
      <c r="L860" s="653"/>
      <c r="M860" s="653"/>
      <c r="N860" s="653"/>
      <c r="O860" s="653"/>
      <c r="P860" s="666"/>
      <c r="Q860" s="654"/>
    </row>
    <row r="861" spans="1:17" ht="14.4" customHeight="1" x14ac:dyDescent="0.3">
      <c r="A861" s="649" t="s">
        <v>575</v>
      </c>
      <c r="B861" s="650" t="s">
        <v>5085</v>
      </c>
      <c r="C861" s="650" t="s">
        <v>4855</v>
      </c>
      <c r="D861" s="650" t="s">
        <v>6152</v>
      </c>
      <c r="E861" s="650" t="s">
        <v>6153</v>
      </c>
      <c r="F861" s="653">
        <v>1</v>
      </c>
      <c r="G861" s="653">
        <v>2487</v>
      </c>
      <c r="H861" s="653">
        <v>1</v>
      </c>
      <c r="I861" s="653">
        <v>2487</v>
      </c>
      <c r="J861" s="653"/>
      <c r="K861" s="653"/>
      <c r="L861" s="653"/>
      <c r="M861" s="653"/>
      <c r="N861" s="653">
        <v>2</v>
      </c>
      <c r="O861" s="653">
        <v>5002</v>
      </c>
      <c r="P861" s="666">
        <v>2.0112585444310414</v>
      </c>
      <c r="Q861" s="654">
        <v>2501</v>
      </c>
    </row>
    <row r="862" spans="1:17" ht="14.4" customHeight="1" x14ac:dyDescent="0.3">
      <c r="A862" s="649" t="s">
        <v>575</v>
      </c>
      <c r="B862" s="650" t="s">
        <v>5085</v>
      </c>
      <c r="C862" s="650" t="s">
        <v>4855</v>
      </c>
      <c r="D862" s="650" t="s">
        <v>6154</v>
      </c>
      <c r="E862" s="650" t="s">
        <v>6155</v>
      </c>
      <c r="F862" s="653">
        <v>3</v>
      </c>
      <c r="G862" s="653">
        <v>5739</v>
      </c>
      <c r="H862" s="653">
        <v>1</v>
      </c>
      <c r="I862" s="653">
        <v>1913</v>
      </c>
      <c r="J862" s="653">
        <v>2</v>
      </c>
      <c r="K862" s="653">
        <v>3840</v>
      </c>
      <c r="L862" s="653">
        <v>0.669106116048092</v>
      </c>
      <c r="M862" s="653">
        <v>1920</v>
      </c>
      <c r="N862" s="653">
        <v>2</v>
      </c>
      <c r="O862" s="653">
        <v>3868</v>
      </c>
      <c r="P862" s="666">
        <v>0.67398501481094264</v>
      </c>
      <c r="Q862" s="654">
        <v>1934</v>
      </c>
    </row>
    <row r="863" spans="1:17" ht="14.4" customHeight="1" x14ac:dyDescent="0.3">
      <c r="A863" s="649" t="s">
        <v>575</v>
      </c>
      <c r="B863" s="650" t="s">
        <v>5085</v>
      </c>
      <c r="C863" s="650" t="s">
        <v>4855</v>
      </c>
      <c r="D863" s="650" t="s">
        <v>6156</v>
      </c>
      <c r="E863" s="650" t="s">
        <v>6157</v>
      </c>
      <c r="F863" s="653">
        <v>5</v>
      </c>
      <c r="G863" s="653">
        <v>10965</v>
      </c>
      <c r="H863" s="653">
        <v>1</v>
      </c>
      <c r="I863" s="653">
        <v>2193</v>
      </c>
      <c r="J863" s="653">
        <v>1</v>
      </c>
      <c r="K863" s="653">
        <v>2197</v>
      </c>
      <c r="L863" s="653">
        <v>0.20036479708162336</v>
      </c>
      <c r="M863" s="653">
        <v>2197</v>
      </c>
      <c r="N863" s="653"/>
      <c r="O863" s="653"/>
      <c r="P863" s="666"/>
      <c r="Q863" s="654"/>
    </row>
    <row r="864" spans="1:17" ht="14.4" customHeight="1" x14ac:dyDescent="0.3">
      <c r="A864" s="649" t="s">
        <v>575</v>
      </c>
      <c r="B864" s="650" t="s">
        <v>5085</v>
      </c>
      <c r="C864" s="650" t="s">
        <v>4855</v>
      </c>
      <c r="D864" s="650" t="s">
        <v>6158</v>
      </c>
      <c r="E864" s="650" t="s">
        <v>6159</v>
      </c>
      <c r="F864" s="653">
        <v>1</v>
      </c>
      <c r="G864" s="653">
        <v>3559</v>
      </c>
      <c r="H864" s="653">
        <v>1</v>
      </c>
      <c r="I864" s="653">
        <v>3559</v>
      </c>
      <c r="J864" s="653">
        <v>1</v>
      </c>
      <c r="K864" s="653">
        <v>3571</v>
      </c>
      <c r="L864" s="653">
        <v>1.003371733633043</v>
      </c>
      <c r="M864" s="653">
        <v>3571</v>
      </c>
      <c r="N864" s="653">
        <v>2</v>
      </c>
      <c r="O864" s="653">
        <v>7163</v>
      </c>
      <c r="P864" s="666">
        <v>2.0126440011239111</v>
      </c>
      <c r="Q864" s="654">
        <v>3581.5</v>
      </c>
    </row>
    <row r="865" spans="1:17" ht="14.4" customHeight="1" x14ac:dyDescent="0.3">
      <c r="A865" s="649" t="s">
        <v>575</v>
      </c>
      <c r="B865" s="650" t="s">
        <v>5085</v>
      </c>
      <c r="C865" s="650" t="s">
        <v>4855</v>
      </c>
      <c r="D865" s="650" t="s">
        <v>6160</v>
      </c>
      <c r="E865" s="650" t="s">
        <v>6161</v>
      </c>
      <c r="F865" s="653"/>
      <c r="G865" s="653"/>
      <c r="H865" s="653"/>
      <c r="I865" s="653"/>
      <c r="J865" s="653">
        <v>4</v>
      </c>
      <c r="K865" s="653">
        <v>19796</v>
      </c>
      <c r="L865" s="653"/>
      <c r="M865" s="653">
        <v>4949</v>
      </c>
      <c r="N865" s="653"/>
      <c r="O865" s="653"/>
      <c r="P865" s="666"/>
      <c r="Q865" s="654"/>
    </row>
    <row r="866" spans="1:17" ht="14.4" customHeight="1" x14ac:dyDescent="0.3">
      <c r="A866" s="649" t="s">
        <v>575</v>
      </c>
      <c r="B866" s="650" t="s">
        <v>5085</v>
      </c>
      <c r="C866" s="650" t="s">
        <v>4855</v>
      </c>
      <c r="D866" s="650" t="s">
        <v>6162</v>
      </c>
      <c r="E866" s="650" t="s">
        <v>6163</v>
      </c>
      <c r="F866" s="653">
        <v>1</v>
      </c>
      <c r="G866" s="653">
        <v>2981</v>
      </c>
      <c r="H866" s="653">
        <v>1</v>
      </c>
      <c r="I866" s="653">
        <v>2981</v>
      </c>
      <c r="J866" s="653"/>
      <c r="K866" s="653"/>
      <c r="L866" s="653"/>
      <c r="M866" s="653"/>
      <c r="N866" s="653">
        <v>1</v>
      </c>
      <c r="O866" s="653">
        <v>3019</v>
      </c>
      <c r="P866" s="666">
        <v>1.0127474002012748</v>
      </c>
      <c r="Q866" s="654">
        <v>3019</v>
      </c>
    </row>
    <row r="867" spans="1:17" ht="14.4" customHeight="1" x14ac:dyDescent="0.3">
      <c r="A867" s="649" t="s">
        <v>575</v>
      </c>
      <c r="B867" s="650" t="s">
        <v>5085</v>
      </c>
      <c r="C867" s="650" t="s">
        <v>4855</v>
      </c>
      <c r="D867" s="650" t="s">
        <v>6164</v>
      </c>
      <c r="E867" s="650" t="s">
        <v>6165</v>
      </c>
      <c r="F867" s="653">
        <v>16</v>
      </c>
      <c r="G867" s="653">
        <v>56208</v>
      </c>
      <c r="H867" s="653">
        <v>1</v>
      </c>
      <c r="I867" s="653">
        <v>3513</v>
      </c>
      <c r="J867" s="653">
        <v>14</v>
      </c>
      <c r="K867" s="653">
        <v>49406</v>
      </c>
      <c r="L867" s="653">
        <v>0.87898519783660689</v>
      </c>
      <c r="M867" s="653">
        <v>3529</v>
      </c>
      <c r="N867" s="653">
        <v>13</v>
      </c>
      <c r="O867" s="653">
        <v>46120</v>
      </c>
      <c r="P867" s="666">
        <v>0.82052376885852552</v>
      </c>
      <c r="Q867" s="654">
        <v>3547.6923076923076</v>
      </c>
    </row>
    <row r="868" spans="1:17" ht="14.4" customHeight="1" x14ac:dyDescent="0.3">
      <c r="A868" s="649" t="s">
        <v>575</v>
      </c>
      <c r="B868" s="650" t="s">
        <v>5085</v>
      </c>
      <c r="C868" s="650" t="s">
        <v>4855</v>
      </c>
      <c r="D868" s="650" t="s">
        <v>6166</v>
      </c>
      <c r="E868" s="650" t="s">
        <v>6167</v>
      </c>
      <c r="F868" s="653">
        <v>1</v>
      </c>
      <c r="G868" s="653">
        <v>1095</v>
      </c>
      <c r="H868" s="653">
        <v>1</v>
      </c>
      <c r="I868" s="653">
        <v>1095</v>
      </c>
      <c r="J868" s="653">
        <v>1</v>
      </c>
      <c r="K868" s="653">
        <v>1101</v>
      </c>
      <c r="L868" s="653">
        <v>1.0054794520547945</v>
      </c>
      <c r="M868" s="653">
        <v>1101</v>
      </c>
      <c r="N868" s="653">
        <v>1</v>
      </c>
      <c r="O868" s="653">
        <v>1111</v>
      </c>
      <c r="P868" s="666">
        <v>1.0146118721461188</v>
      </c>
      <c r="Q868" s="654">
        <v>1111</v>
      </c>
    </row>
    <row r="869" spans="1:17" ht="14.4" customHeight="1" x14ac:dyDescent="0.3">
      <c r="A869" s="649" t="s">
        <v>575</v>
      </c>
      <c r="B869" s="650" t="s">
        <v>5085</v>
      </c>
      <c r="C869" s="650" t="s">
        <v>4855</v>
      </c>
      <c r="D869" s="650" t="s">
        <v>6168</v>
      </c>
      <c r="E869" s="650" t="s">
        <v>6169</v>
      </c>
      <c r="F869" s="653"/>
      <c r="G869" s="653"/>
      <c r="H869" s="653"/>
      <c r="I869" s="653"/>
      <c r="J869" s="653">
        <v>4</v>
      </c>
      <c r="K869" s="653">
        <v>11384</v>
      </c>
      <c r="L869" s="653"/>
      <c r="M869" s="653">
        <v>2846</v>
      </c>
      <c r="N869" s="653">
        <v>4</v>
      </c>
      <c r="O869" s="653">
        <v>11423</v>
      </c>
      <c r="P869" s="666"/>
      <c r="Q869" s="654">
        <v>2855.75</v>
      </c>
    </row>
    <row r="870" spans="1:17" ht="14.4" customHeight="1" x14ac:dyDescent="0.3">
      <c r="A870" s="649" t="s">
        <v>575</v>
      </c>
      <c r="B870" s="650" t="s">
        <v>5085</v>
      </c>
      <c r="C870" s="650" t="s">
        <v>4855</v>
      </c>
      <c r="D870" s="650" t="s">
        <v>6170</v>
      </c>
      <c r="E870" s="650" t="s">
        <v>6171</v>
      </c>
      <c r="F870" s="653">
        <v>1</v>
      </c>
      <c r="G870" s="653">
        <v>1549</v>
      </c>
      <c r="H870" s="653">
        <v>1</v>
      </c>
      <c r="I870" s="653">
        <v>1549</v>
      </c>
      <c r="J870" s="653"/>
      <c r="K870" s="653"/>
      <c r="L870" s="653"/>
      <c r="M870" s="653"/>
      <c r="N870" s="653">
        <v>1</v>
      </c>
      <c r="O870" s="653">
        <v>1570</v>
      </c>
      <c r="P870" s="666">
        <v>1.013557133634603</v>
      </c>
      <c r="Q870" s="654">
        <v>1570</v>
      </c>
    </row>
    <row r="871" spans="1:17" ht="14.4" customHeight="1" x14ac:dyDescent="0.3">
      <c r="A871" s="649" t="s">
        <v>575</v>
      </c>
      <c r="B871" s="650" t="s">
        <v>5085</v>
      </c>
      <c r="C871" s="650" t="s">
        <v>4855</v>
      </c>
      <c r="D871" s="650" t="s">
        <v>6172</v>
      </c>
      <c r="E871" s="650" t="s">
        <v>6173</v>
      </c>
      <c r="F871" s="653">
        <v>1</v>
      </c>
      <c r="G871" s="653">
        <v>3493</v>
      </c>
      <c r="H871" s="653">
        <v>1</v>
      </c>
      <c r="I871" s="653">
        <v>3493</v>
      </c>
      <c r="J871" s="653"/>
      <c r="K871" s="653"/>
      <c r="L871" s="653"/>
      <c r="M871" s="653"/>
      <c r="N871" s="653">
        <v>1</v>
      </c>
      <c r="O871" s="653">
        <v>3509</v>
      </c>
      <c r="P871" s="666">
        <v>1.0045805897509303</v>
      </c>
      <c r="Q871" s="654">
        <v>3509</v>
      </c>
    </row>
    <row r="872" spans="1:17" ht="14.4" customHeight="1" x14ac:dyDescent="0.3">
      <c r="A872" s="649" t="s">
        <v>575</v>
      </c>
      <c r="B872" s="650" t="s">
        <v>5085</v>
      </c>
      <c r="C872" s="650" t="s">
        <v>4855</v>
      </c>
      <c r="D872" s="650" t="s">
        <v>6174</v>
      </c>
      <c r="E872" s="650" t="s">
        <v>6175</v>
      </c>
      <c r="F872" s="653">
        <v>4</v>
      </c>
      <c r="G872" s="653">
        <v>13712</v>
      </c>
      <c r="H872" s="653">
        <v>1</v>
      </c>
      <c r="I872" s="653">
        <v>3428</v>
      </c>
      <c r="J872" s="653"/>
      <c r="K872" s="653"/>
      <c r="L872" s="653"/>
      <c r="M872" s="653"/>
      <c r="N872" s="653">
        <v>1</v>
      </c>
      <c r="O872" s="653">
        <v>3444</v>
      </c>
      <c r="P872" s="666">
        <v>0.25116686114352393</v>
      </c>
      <c r="Q872" s="654">
        <v>3444</v>
      </c>
    </row>
    <row r="873" spans="1:17" ht="14.4" customHeight="1" x14ac:dyDescent="0.3">
      <c r="A873" s="649" t="s">
        <v>575</v>
      </c>
      <c r="B873" s="650" t="s">
        <v>5085</v>
      </c>
      <c r="C873" s="650" t="s">
        <v>4855</v>
      </c>
      <c r="D873" s="650" t="s">
        <v>6176</v>
      </c>
      <c r="E873" s="650" t="s">
        <v>6177</v>
      </c>
      <c r="F873" s="653"/>
      <c r="G873" s="653"/>
      <c r="H873" s="653"/>
      <c r="I873" s="653"/>
      <c r="J873" s="653"/>
      <c r="K873" s="653"/>
      <c r="L873" s="653"/>
      <c r="M873" s="653"/>
      <c r="N873" s="653">
        <v>1</v>
      </c>
      <c r="O873" s="653">
        <v>1808</v>
      </c>
      <c r="P873" s="666"/>
      <c r="Q873" s="654">
        <v>1808</v>
      </c>
    </row>
    <row r="874" spans="1:17" ht="14.4" customHeight="1" x14ac:dyDescent="0.3">
      <c r="A874" s="649" t="s">
        <v>575</v>
      </c>
      <c r="B874" s="650" t="s">
        <v>5085</v>
      </c>
      <c r="C874" s="650" t="s">
        <v>4855</v>
      </c>
      <c r="D874" s="650" t="s">
        <v>6178</v>
      </c>
      <c r="E874" s="650" t="s">
        <v>6179</v>
      </c>
      <c r="F874" s="653">
        <v>2</v>
      </c>
      <c r="G874" s="653">
        <v>2828</v>
      </c>
      <c r="H874" s="653">
        <v>1</v>
      </c>
      <c r="I874" s="653">
        <v>1414</v>
      </c>
      <c r="J874" s="653"/>
      <c r="K874" s="653"/>
      <c r="L874" s="653"/>
      <c r="M874" s="653"/>
      <c r="N874" s="653">
        <v>1</v>
      </c>
      <c r="O874" s="653">
        <v>1420</v>
      </c>
      <c r="P874" s="666">
        <v>0.50212164073550214</v>
      </c>
      <c r="Q874" s="654">
        <v>1420</v>
      </c>
    </row>
    <row r="875" spans="1:17" ht="14.4" customHeight="1" x14ac:dyDescent="0.3">
      <c r="A875" s="649" t="s">
        <v>575</v>
      </c>
      <c r="B875" s="650" t="s">
        <v>5085</v>
      </c>
      <c r="C875" s="650" t="s">
        <v>4855</v>
      </c>
      <c r="D875" s="650" t="s">
        <v>6180</v>
      </c>
      <c r="E875" s="650" t="s">
        <v>6181</v>
      </c>
      <c r="F875" s="653">
        <v>2</v>
      </c>
      <c r="G875" s="653">
        <v>7946</v>
      </c>
      <c r="H875" s="653">
        <v>1</v>
      </c>
      <c r="I875" s="653">
        <v>3973</v>
      </c>
      <c r="J875" s="653">
        <v>2</v>
      </c>
      <c r="K875" s="653">
        <v>7986</v>
      </c>
      <c r="L875" s="653">
        <v>1.0050339793606846</v>
      </c>
      <c r="M875" s="653">
        <v>3993</v>
      </c>
      <c r="N875" s="653">
        <v>2</v>
      </c>
      <c r="O875" s="653">
        <v>8020</v>
      </c>
      <c r="P875" s="666">
        <v>1.0093128618172666</v>
      </c>
      <c r="Q875" s="654">
        <v>4010</v>
      </c>
    </row>
    <row r="876" spans="1:17" ht="14.4" customHeight="1" x14ac:dyDescent="0.3">
      <c r="A876" s="649" t="s">
        <v>575</v>
      </c>
      <c r="B876" s="650" t="s">
        <v>5085</v>
      </c>
      <c r="C876" s="650" t="s">
        <v>4855</v>
      </c>
      <c r="D876" s="650" t="s">
        <v>6182</v>
      </c>
      <c r="E876" s="650" t="s">
        <v>6183</v>
      </c>
      <c r="F876" s="653"/>
      <c r="G876" s="653"/>
      <c r="H876" s="653"/>
      <c r="I876" s="653"/>
      <c r="J876" s="653"/>
      <c r="K876" s="653"/>
      <c r="L876" s="653"/>
      <c r="M876" s="653"/>
      <c r="N876" s="653">
        <v>1</v>
      </c>
      <c r="O876" s="653">
        <v>1125</v>
      </c>
      <c r="P876" s="666"/>
      <c r="Q876" s="654">
        <v>1125</v>
      </c>
    </row>
    <row r="877" spans="1:17" ht="14.4" customHeight="1" x14ac:dyDescent="0.3">
      <c r="A877" s="649" t="s">
        <v>575</v>
      </c>
      <c r="B877" s="650" t="s">
        <v>5085</v>
      </c>
      <c r="C877" s="650" t="s">
        <v>4855</v>
      </c>
      <c r="D877" s="650" t="s">
        <v>6184</v>
      </c>
      <c r="E877" s="650" t="s">
        <v>6185</v>
      </c>
      <c r="F877" s="653"/>
      <c r="G877" s="653"/>
      <c r="H877" s="653"/>
      <c r="I877" s="653"/>
      <c r="J877" s="653">
        <v>2</v>
      </c>
      <c r="K877" s="653">
        <v>3962</v>
      </c>
      <c r="L877" s="653"/>
      <c r="M877" s="653">
        <v>1981</v>
      </c>
      <c r="N877" s="653">
        <v>4</v>
      </c>
      <c r="O877" s="653">
        <v>7924</v>
      </c>
      <c r="P877" s="666"/>
      <c r="Q877" s="654">
        <v>1981</v>
      </c>
    </row>
    <row r="878" spans="1:17" ht="14.4" customHeight="1" x14ac:dyDescent="0.3">
      <c r="A878" s="649" t="s">
        <v>575</v>
      </c>
      <c r="B878" s="650" t="s">
        <v>5085</v>
      </c>
      <c r="C878" s="650" t="s">
        <v>4855</v>
      </c>
      <c r="D878" s="650" t="s">
        <v>6186</v>
      </c>
      <c r="E878" s="650" t="s">
        <v>6187</v>
      </c>
      <c r="F878" s="653">
        <v>1</v>
      </c>
      <c r="G878" s="653">
        <v>2630</v>
      </c>
      <c r="H878" s="653">
        <v>1</v>
      </c>
      <c r="I878" s="653">
        <v>2630</v>
      </c>
      <c r="J878" s="653"/>
      <c r="K878" s="653"/>
      <c r="L878" s="653"/>
      <c r="M878" s="653"/>
      <c r="N878" s="653"/>
      <c r="O878" s="653"/>
      <c r="P878" s="666"/>
      <c r="Q878" s="654"/>
    </row>
    <row r="879" spans="1:17" ht="14.4" customHeight="1" x14ac:dyDescent="0.3">
      <c r="A879" s="649" t="s">
        <v>575</v>
      </c>
      <c r="B879" s="650" t="s">
        <v>5085</v>
      </c>
      <c r="C879" s="650" t="s">
        <v>4855</v>
      </c>
      <c r="D879" s="650" t="s">
        <v>6188</v>
      </c>
      <c r="E879" s="650" t="s">
        <v>6189</v>
      </c>
      <c r="F879" s="653">
        <v>1</v>
      </c>
      <c r="G879" s="653">
        <v>2846</v>
      </c>
      <c r="H879" s="653">
        <v>1</v>
      </c>
      <c r="I879" s="653">
        <v>2846</v>
      </c>
      <c r="J879" s="653"/>
      <c r="K879" s="653"/>
      <c r="L879" s="653"/>
      <c r="M879" s="653"/>
      <c r="N879" s="653"/>
      <c r="O879" s="653"/>
      <c r="P879" s="666"/>
      <c r="Q879" s="654"/>
    </row>
    <row r="880" spans="1:17" ht="14.4" customHeight="1" x14ac:dyDescent="0.3">
      <c r="A880" s="649" t="s">
        <v>575</v>
      </c>
      <c r="B880" s="650" t="s">
        <v>5085</v>
      </c>
      <c r="C880" s="650" t="s">
        <v>4855</v>
      </c>
      <c r="D880" s="650" t="s">
        <v>6190</v>
      </c>
      <c r="E880" s="650" t="s">
        <v>6191</v>
      </c>
      <c r="F880" s="653"/>
      <c r="G880" s="653"/>
      <c r="H880" s="653"/>
      <c r="I880" s="653"/>
      <c r="J880" s="653"/>
      <c r="K880" s="653"/>
      <c r="L880" s="653"/>
      <c r="M880" s="653"/>
      <c r="N880" s="653">
        <v>1</v>
      </c>
      <c r="O880" s="653">
        <v>1518</v>
      </c>
      <c r="P880" s="666"/>
      <c r="Q880" s="654">
        <v>1518</v>
      </c>
    </row>
    <row r="881" spans="1:17" ht="14.4" customHeight="1" x14ac:dyDescent="0.3">
      <c r="A881" s="649" t="s">
        <v>575</v>
      </c>
      <c r="B881" s="650" t="s">
        <v>5085</v>
      </c>
      <c r="C881" s="650" t="s">
        <v>4855</v>
      </c>
      <c r="D881" s="650" t="s">
        <v>6192</v>
      </c>
      <c r="E881" s="650" t="s">
        <v>6193</v>
      </c>
      <c r="F881" s="653"/>
      <c r="G881" s="653"/>
      <c r="H881" s="653"/>
      <c r="I881" s="653"/>
      <c r="J881" s="653">
        <v>1</v>
      </c>
      <c r="K881" s="653">
        <v>2252</v>
      </c>
      <c r="L881" s="653"/>
      <c r="M881" s="653">
        <v>2252</v>
      </c>
      <c r="N881" s="653">
        <v>1</v>
      </c>
      <c r="O881" s="653">
        <v>2252</v>
      </c>
      <c r="P881" s="666"/>
      <c r="Q881" s="654">
        <v>2252</v>
      </c>
    </row>
    <row r="882" spans="1:17" ht="14.4" customHeight="1" x14ac:dyDescent="0.3">
      <c r="A882" s="649" t="s">
        <v>575</v>
      </c>
      <c r="B882" s="650" t="s">
        <v>5085</v>
      </c>
      <c r="C882" s="650" t="s">
        <v>4855</v>
      </c>
      <c r="D882" s="650" t="s">
        <v>6194</v>
      </c>
      <c r="E882" s="650" t="s">
        <v>6195</v>
      </c>
      <c r="F882" s="653">
        <v>2</v>
      </c>
      <c r="G882" s="653">
        <v>6878</v>
      </c>
      <c r="H882" s="653">
        <v>1</v>
      </c>
      <c r="I882" s="653">
        <v>3439</v>
      </c>
      <c r="J882" s="653">
        <v>1</v>
      </c>
      <c r="K882" s="653">
        <v>3455</v>
      </c>
      <c r="L882" s="653">
        <v>0.50232625763303285</v>
      </c>
      <c r="M882" s="653">
        <v>3455</v>
      </c>
      <c r="N882" s="653"/>
      <c r="O882" s="653"/>
      <c r="P882" s="666"/>
      <c r="Q882" s="654"/>
    </row>
    <row r="883" spans="1:17" ht="14.4" customHeight="1" x14ac:dyDescent="0.3">
      <c r="A883" s="649" t="s">
        <v>575</v>
      </c>
      <c r="B883" s="650" t="s">
        <v>5085</v>
      </c>
      <c r="C883" s="650" t="s">
        <v>4855</v>
      </c>
      <c r="D883" s="650" t="s">
        <v>6196</v>
      </c>
      <c r="E883" s="650" t="s">
        <v>6197</v>
      </c>
      <c r="F883" s="653">
        <v>1</v>
      </c>
      <c r="G883" s="653">
        <v>6468</v>
      </c>
      <c r="H883" s="653">
        <v>1</v>
      </c>
      <c r="I883" s="653">
        <v>6468</v>
      </c>
      <c r="J883" s="653"/>
      <c r="K883" s="653"/>
      <c r="L883" s="653"/>
      <c r="M883" s="653"/>
      <c r="N883" s="653"/>
      <c r="O883" s="653"/>
      <c r="P883" s="666"/>
      <c r="Q883" s="654"/>
    </row>
    <row r="884" spans="1:17" ht="14.4" customHeight="1" x14ac:dyDescent="0.3">
      <c r="A884" s="649" t="s">
        <v>575</v>
      </c>
      <c r="B884" s="650" t="s">
        <v>5085</v>
      </c>
      <c r="C884" s="650" t="s">
        <v>4855</v>
      </c>
      <c r="D884" s="650" t="s">
        <v>6198</v>
      </c>
      <c r="E884" s="650" t="s">
        <v>6199</v>
      </c>
      <c r="F884" s="653"/>
      <c r="G884" s="653"/>
      <c r="H884" s="653"/>
      <c r="I884" s="653"/>
      <c r="J884" s="653">
        <v>1</v>
      </c>
      <c r="K884" s="653">
        <v>3246</v>
      </c>
      <c r="L884" s="653"/>
      <c r="M884" s="653">
        <v>3246</v>
      </c>
      <c r="N884" s="653"/>
      <c r="O884" s="653"/>
      <c r="P884" s="666"/>
      <c r="Q884" s="654"/>
    </row>
    <row r="885" spans="1:17" ht="14.4" customHeight="1" x14ac:dyDescent="0.3">
      <c r="A885" s="649" t="s">
        <v>575</v>
      </c>
      <c r="B885" s="650" t="s">
        <v>5085</v>
      </c>
      <c r="C885" s="650" t="s">
        <v>4855</v>
      </c>
      <c r="D885" s="650" t="s">
        <v>6200</v>
      </c>
      <c r="E885" s="650" t="s">
        <v>6201</v>
      </c>
      <c r="F885" s="653">
        <v>1</v>
      </c>
      <c r="G885" s="653">
        <v>5674</v>
      </c>
      <c r="H885" s="653">
        <v>1</v>
      </c>
      <c r="I885" s="653">
        <v>5674</v>
      </c>
      <c r="J885" s="653"/>
      <c r="K885" s="653"/>
      <c r="L885" s="653"/>
      <c r="M885" s="653"/>
      <c r="N885" s="653"/>
      <c r="O885" s="653"/>
      <c r="P885" s="666"/>
      <c r="Q885" s="654"/>
    </row>
    <row r="886" spans="1:17" ht="14.4" customHeight="1" x14ac:dyDescent="0.3">
      <c r="A886" s="649" t="s">
        <v>575</v>
      </c>
      <c r="B886" s="650" t="s">
        <v>5085</v>
      </c>
      <c r="C886" s="650" t="s">
        <v>4855</v>
      </c>
      <c r="D886" s="650" t="s">
        <v>6202</v>
      </c>
      <c r="E886" s="650" t="s">
        <v>6203</v>
      </c>
      <c r="F886" s="653">
        <v>1</v>
      </c>
      <c r="G886" s="653">
        <v>435</v>
      </c>
      <c r="H886" s="653">
        <v>1</v>
      </c>
      <c r="I886" s="653">
        <v>435</v>
      </c>
      <c r="J886" s="653"/>
      <c r="K886" s="653"/>
      <c r="L886" s="653"/>
      <c r="M886" s="653"/>
      <c r="N886" s="653"/>
      <c r="O886" s="653"/>
      <c r="P886" s="666"/>
      <c r="Q886" s="654"/>
    </row>
    <row r="887" spans="1:17" ht="14.4" customHeight="1" x14ac:dyDescent="0.3">
      <c r="A887" s="649" t="s">
        <v>575</v>
      </c>
      <c r="B887" s="650" t="s">
        <v>5085</v>
      </c>
      <c r="C887" s="650" t="s">
        <v>4855</v>
      </c>
      <c r="D887" s="650" t="s">
        <v>6204</v>
      </c>
      <c r="E887" s="650" t="s">
        <v>6205</v>
      </c>
      <c r="F887" s="653">
        <v>1</v>
      </c>
      <c r="G887" s="653">
        <v>2345</v>
      </c>
      <c r="H887" s="653">
        <v>1</v>
      </c>
      <c r="I887" s="653">
        <v>2345</v>
      </c>
      <c r="J887" s="653">
        <v>2</v>
      </c>
      <c r="K887" s="653">
        <v>4714</v>
      </c>
      <c r="L887" s="653">
        <v>2.0102345415778253</v>
      </c>
      <c r="M887" s="653">
        <v>2357</v>
      </c>
      <c r="N887" s="653"/>
      <c r="O887" s="653"/>
      <c r="P887" s="666"/>
      <c r="Q887" s="654"/>
    </row>
    <row r="888" spans="1:17" ht="14.4" customHeight="1" x14ac:dyDescent="0.3">
      <c r="A888" s="649" t="s">
        <v>575</v>
      </c>
      <c r="B888" s="650" t="s">
        <v>5085</v>
      </c>
      <c r="C888" s="650" t="s">
        <v>4855</v>
      </c>
      <c r="D888" s="650" t="s">
        <v>6206</v>
      </c>
      <c r="E888" s="650" t="s">
        <v>5580</v>
      </c>
      <c r="F888" s="653"/>
      <c r="G888" s="653"/>
      <c r="H888" s="653"/>
      <c r="I888" s="653"/>
      <c r="J888" s="653">
        <v>1</v>
      </c>
      <c r="K888" s="653">
        <v>112</v>
      </c>
      <c r="L888" s="653"/>
      <c r="M888" s="653">
        <v>112</v>
      </c>
      <c r="N888" s="653"/>
      <c r="O888" s="653"/>
      <c r="P888" s="666"/>
      <c r="Q888" s="654"/>
    </row>
    <row r="889" spans="1:17" ht="14.4" customHeight="1" x14ac:dyDescent="0.3">
      <c r="A889" s="649" t="s">
        <v>575</v>
      </c>
      <c r="B889" s="650" t="s">
        <v>5085</v>
      </c>
      <c r="C889" s="650" t="s">
        <v>4855</v>
      </c>
      <c r="D889" s="650" t="s">
        <v>6207</v>
      </c>
      <c r="E889" s="650" t="s">
        <v>6208</v>
      </c>
      <c r="F889" s="653">
        <v>1</v>
      </c>
      <c r="G889" s="653">
        <v>0</v>
      </c>
      <c r="H889" s="653"/>
      <c r="I889" s="653">
        <v>0</v>
      </c>
      <c r="J889" s="653"/>
      <c r="K889" s="653"/>
      <c r="L889" s="653"/>
      <c r="M889" s="653"/>
      <c r="N889" s="653"/>
      <c r="O889" s="653"/>
      <c r="P889" s="666"/>
      <c r="Q889" s="654"/>
    </row>
    <row r="890" spans="1:17" ht="14.4" customHeight="1" x14ac:dyDescent="0.3">
      <c r="A890" s="649" t="s">
        <v>575</v>
      </c>
      <c r="B890" s="650" t="s">
        <v>6209</v>
      </c>
      <c r="C890" s="650" t="s">
        <v>4855</v>
      </c>
      <c r="D890" s="650" t="s">
        <v>6210</v>
      </c>
      <c r="E890" s="650" t="s">
        <v>6211</v>
      </c>
      <c r="F890" s="653"/>
      <c r="G890" s="653"/>
      <c r="H890" s="653"/>
      <c r="I890" s="653"/>
      <c r="J890" s="653"/>
      <c r="K890" s="653"/>
      <c r="L890" s="653"/>
      <c r="M890" s="653"/>
      <c r="N890" s="653">
        <v>5</v>
      </c>
      <c r="O890" s="653">
        <v>865</v>
      </c>
      <c r="P890" s="666"/>
      <c r="Q890" s="654">
        <v>173</v>
      </c>
    </row>
    <row r="891" spans="1:17" ht="14.4" customHeight="1" x14ac:dyDescent="0.3">
      <c r="A891" s="649" t="s">
        <v>575</v>
      </c>
      <c r="B891" s="650" t="s">
        <v>6209</v>
      </c>
      <c r="C891" s="650" t="s">
        <v>4855</v>
      </c>
      <c r="D891" s="650" t="s">
        <v>6212</v>
      </c>
      <c r="E891" s="650" t="s">
        <v>6213</v>
      </c>
      <c r="F891" s="653"/>
      <c r="G891" s="653"/>
      <c r="H891" s="653"/>
      <c r="I891" s="653"/>
      <c r="J891" s="653"/>
      <c r="K891" s="653"/>
      <c r="L891" s="653"/>
      <c r="M891" s="653"/>
      <c r="N891" s="653">
        <v>1</v>
      </c>
      <c r="O891" s="653">
        <v>3611</v>
      </c>
      <c r="P891" s="666"/>
      <c r="Q891" s="654">
        <v>3611</v>
      </c>
    </row>
    <row r="892" spans="1:17" ht="14.4" customHeight="1" x14ac:dyDescent="0.3">
      <c r="A892" s="649" t="s">
        <v>575</v>
      </c>
      <c r="B892" s="650" t="s">
        <v>6209</v>
      </c>
      <c r="C892" s="650" t="s">
        <v>4855</v>
      </c>
      <c r="D892" s="650" t="s">
        <v>6214</v>
      </c>
      <c r="E892" s="650" t="s">
        <v>6215</v>
      </c>
      <c r="F892" s="653"/>
      <c r="G892" s="653"/>
      <c r="H892" s="653"/>
      <c r="I892" s="653"/>
      <c r="J892" s="653"/>
      <c r="K892" s="653"/>
      <c r="L892" s="653"/>
      <c r="M892" s="653"/>
      <c r="N892" s="653">
        <v>1</v>
      </c>
      <c r="O892" s="653">
        <v>1505</v>
      </c>
      <c r="P892" s="666"/>
      <c r="Q892" s="654">
        <v>1505</v>
      </c>
    </row>
    <row r="893" spans="1:17" ht="14.4" customHeight="1" x14ac:dyDescent="0.3">
      <c r="A893" s="649" t="s">
        <v>575</v>
      </c>
      <c r="B893" s="650" t="s">
        <v>6209</v>
      </c>
      <c r="C893" s="650" t="s">
        <v>4855</v>
      </c>
      <c r="D893" s="650" t="s">
        <v>6216</v>
      </c>
      <c r="E893" s="650" t="s">
        <v>6217</v>
      </c>
      <c r="F893" s="653"/>
      <c r="G893" s="653"/>
      <c r="H893" s="653"/>
      <c r="I893" s="653"/>
      <c r="J893" s="653"/>
      <c r="K893" s="653"/>
      <c r="L893" s="653"/>
      <c r="M893" s="653"/>
      <c r="N893" s="653">
        <v>1</v>
      </c>
      <c r="O893" s="653">
        <v>2708</v>
      </c>
      <c r="P893" s="666"/>
      <c r="Q893" s="654">
        <v>2708</v>
      </c>
    </row>
    <row r="894" spans="1:17" ht="14.4" customHeight="1" x14ac:dyDescent="0.3">
      <c r="A894" s="649" t="s">
        <v>575</v>
      </c>
      <c r="B894" s="650" t="s">
        <v>6209</v>
      </c>
      <c r="C894" s="650" t="s">
        <v>4855</v>
      </c>
      <c r="D894" s="650" t="s">
        <v>6218</v>
      </c>
      <c r="E894" s="650" t="s">
        <v>6219</v>
      </c>
      <c r="F894" s="653"/>
      <c r="G894" s="653"/>
      <c r="H894" s="653"/>
      <c r="I894" s="653"/>
      <c r="J894" s="653"/>
      <c r="K894" s="653"/>
      <c r="L894" s="653"/>
      <c r="M894" s="653"/>
      <c r="N894" s="653">
        <v>1</v>
      </c>
      <c r="O894" s="653">
        <v>1121</v>
      </c>
      <c r="P894" s="666"/>
      <c r="Q894" s="654">
        <v>1121</v>
      </c>
    </row>
    <row r="895" spans="1:17" ht="14.4" customHeight="1" x14ac:dyDescent="0.3">
      <c r="A895" s="649" t="s">
        <v>575</v>
      </c>
      <c r="B895" s="650" t="s">
        <v>6209</v>
      </c>
      <c r="C895" s="650" t="s">
        <v>4855</v>
      </c>
      <c r="D895" s="650" t="s">
        <v>6220</v>
      </c>
      <c r="E895" s="650" t="s">
        <v>6221</v>
      </c>
      <c r="F895" s="653"/>
      <c r="G895" s="653"/>
      <c r="H895" s="653"/>
      <c r="I895" s="653"/>
      <c r="J895" s="653">
        <v>1</v>
      </c>
      <c r="K895" s="653">
        <v>4191</v>
      </c>
      <c r="L895" s="653"/>
      <c r="M895" s="653">
        <v>4191</v>
      </c>
      <c r="N895" s="653"/>
      <c r="O895" s="653"/>
      <c r="P895" s="666"/>
      <c r="Q895" s="654"/>
    </row>
    <row r="896" spans="1:17" ht="14.4" customHeight="1" x14ac:dyDescent="0.3">
      <c r="A896" s="649" t="s">
        <v>575</v>
      </c>
      <c r="B896" s="650" t="s">
        <v>6209</v>
      </c>
      <c r="C896" s="650" t="s">
        <v>4855</v>
      </c>
      <c r="D896" s="650" t="s">
        <v>6222</v>
      </c>
      <c r="E896" s="650" t="s">
        <v>6223</v>
      </c>
      <c r="F896" s="653"/>
      <c r="G896" s="653"/>
      <c r="H896" s="653"/>
      <c r="I896" s="653"/>
      <c r="J896" s="653"/>
      <c r="K896" s="653"/>
      <c r="L896" s="653"/>
      <c r="M896" s="653"/>
      <c r="N896" s="653">
        <v>1</v>
      </c>
      <c r="O896" s="653">
        <v>5338</v>
      </c>
      <c r="P896" s="666"/>
      <c r="Q896" s="654">
        <v>5338</v>
      </c>
    </row>
    <row r="897" spans="1:17" ht="14.4" customHeight="1" x14ac:dyDescent="0.3">
      <c r="A897" s="649" t="s">
        <v>575</v>
      </c>
      <c r="B897" s="650" t="s">
        <v>6209</v>
      </c>
      <c r="C897" s="650" t="s">
        <v>4855</v>
      </c>
      <c r="D897" s="650" t="s">
        <v>6224</v>
      </c>
      <c r="E897" s="650" t="s">
        <v>6225</v>
      </c>
      <c r="F897" s="653"/>
      <c r="G897" s="653"/>
      <c r="H897" s="653"/>
      <c r="I897" s="653"/>
      <c r="J897" s="653">
        <v>1</v>
      </c>
      <c r="K897" s="653">
        <v>1239</v>
      </c>
      <c r="L897" s="653"/>
      <c r="M897" s="653">
        <v>1239</v>
      </c>
      <c r="N897" s="653">
        <v>2</v>
      </c>
      <c r="O897" s="653">
        <v>2506</v>
      </c>
      <c r="P897" s="666"/>
      <c r="Q897" s="654">
        <v>1253</v>
      </c>
    </row>
    <row r="898" spans="1:17" ht="14.4" customHeight="1" x14ac:dyDescent="0.3">
      <c r="A898" s="649" t="s">
        <v>575</v>
      </c>
      <c r="B898" s="650" t="s">
        <v>6209</v>
      </c>
      <c r="C898" s="650" t="s">
        <v>4855</v>
      </c>
      <c r="D898" s="650" t="s">
        <v>6226</v>
      </c>
      <c r="E898" s="650" t="s">
        <v>6227</v>
      </c>
      <c r="F898" s="653"/>
      <c r="G898" s="653"/>
      <c r="H898" s="653"/>
      <c r="I898" s="653"/>
      <c r="J898" s="653"/>
      <c r="K898" s="653"/>
      <c r="L898" s="653"/>
      <c r="M898" s="653"/>
      <c r="N898" s="653">
        <v>2</v>
      </c>
      <c r="O898" s="653">
        <v>896</v>
      </c>
      <c r="P898" s="666"/>
      <c r="Q898" s="654">
        <v>448</v>
      </c>
    </row>
    <row r="899" spans="1:17" ht="14.4" customHeight="1" x14ac:dyDescent="0.3">
      <c r="A899" s="649" t="s">
        <v>575</v>
      </c>
      <c r="B899" s="650" t="s">
        <v>6228</v>
      </c>
      <c r="C899" s="650" t="s">
        <v>4864</v>
      </c>
      <c r="D899" s="650" t="s">
        <v>6229</v>
      </c>
      <c r="E899" s="650" t="s">
        <v>6230</v>
      </c>
      <c r="F899" s="653">
        <v>7.5</v>
      </c>
      <c r="G899" s="653">
        <v>1221.8499999999999</v>
      </c>
      <c r="H899" s="653">
        <v>1</v>
      </c>
      <c r="I899" s="653">
        <v>162.91333333333333</v>
      </c>
      <c r="J899" s="653"/>
      <c r="K899" s="653"/>
      <c r="L899" s="653"/>
      <c r="M899" s="653"/>
      <c r="N899" s="653"/>
      <c r="O899" s="653"/>
      <c r="P899" s="666"/>
      <c r="Q899" s="654"/>
    </row>
    <row r="900" spans="1:17" ht="14.4" customHeight="1" x14ac:dyDescent="0.3">
      <c r="A900" s="649" t="s">
        <v>575</v>
      </c>
      <c r="B900" s="650" t="s">
        <v>6228</v>
      </c>
      <c r="C900" s="650" t="s">
        <v>4864</v>
      </c>
      <c r="D900" s="650" t="s">
        <v>6231</v>
      </c>
      <c r="E900" s="650" t="s">
        <v>6232</v>
      </c>
      <c r="F900" s="653"/>
      <c r="G900" s="653"/>
      <c r="H900" s="653"/>
      <c r="I900" s="653"/>
      <c r="J900" s="653"/>
      <c r="K900" s="653"/>
      <c r="L900" s="653"/>
      <c r="M900" s="653"/>
      <c r="N900" s="653">
        <v>3</v>
      </c>
      <c r="O900" s="653">
        <v>15644.46</v>
      </c>
      <c r="P900" s="666"/>
      <c r="Q900" s="654">
        <v>5214.82</v>
      </c>
    </row>
    <row r="901" spans="1:17" ht="14.4" customHeight="1" x14ac:dyDescent="0.3">
      <c r="A901" s="649" t="s">
        <v>575</v>
      </c>
      <c r="B901" s="650" t="s">
        <v>6228</v>
      </c>
      <c r="C901" s="650" t="s">
        <v>4864</v>
      </c>
      <c r="D901" s="650" t="s">
        <v>5181</v>
      </c>
      <c r="E901" s="650" t="s">
        <v>1869</v>
      </c>
      <c r="F901" s="653">
        <v>67</v>
      </c>
      <c r="G901" s="653">
        <v>9241.98</v>
      </c>
      <c r="H901" s="653">
        <v>1</v>
      </c>
      <c r="I901" s="653">
        <v>137.94</v>
      </c>
      <c r="J901" s="653">
        <v>94</v>
      </c>
      <c r="K901" s="653">
        <v>11469.66</v>
      </c>
      <c r="L901" s="653">
        <v>1.241039257821376</v>
      </c>
      <c r="M901" s="653">
        <v>122.01765957446808</v>
      </c>
      <c r="N901" s="653">
        <v>40</v>
      </c>
      <c r="O901" s="653">
        <v>4718.3999999999996</v>
      </c>
      <c r="P901" s="666">
        <v>0.51053994923165813</v>
      </c>
      <c r="Q901" s="654">
        <v>117.96</v>
      </c>
    </row>
    <row r="902" spans="1:17" ht="14.4" customHeight="1" x14ac:dyDescent="0.3">
      <c r="A902" s="649" t="s">
        <v>575</v>
      </c>
      <c r="B902" s="650" t="s">
        <v>6228</v>
      </c>
      <c r="C902" s="650" t="s">
        <v>4864</v>
      </c>
      <c r="D902" s="650" t="s">
        <v>5183</v>
      </c>
      <c r="E902" s="650" t="s">
        <v>5184</v>
      </c>
      <c r="F902" s="653">
        <v>3</v>
      </c>
      <c r="G902" s="653">
        <v>495.48</v>
      </c>
      <c r="H902" s="653">
        <v>1</v>
      </c>
      <c r="I902" s="653">
        <v>165.16</v>
      </c>
      <c r="J902" s="653"/>
      <c r="K902" s="653"/>
      <c r="L902" s="653"/>
      <c r="M902" s="653"/>
      <c r="N902" s="653">
        <v>11</v>
      </c>
      <c r="O902" s="653">
        <v>924.88</v>
      </c>
      <c r="P902" s="666">
        <v>1.8666343747477192</v>
      </c>
      <c r="Q902" s="654">
        <v>84.08</v>
      </c>
    </row>
    <row r="903" spans="1:17" ht="14.4" customHeight="1" x14ac:dyDescent="0.3">
      <c r="A903" s="649" t="s">
        <v>575</v>
      </c>
      <c r="B903" s="650" t="s">
        <v>6228</v>
      </c>
      <c r="C903" s="650" t="s">
        <v>4864</v>
      </c>
      <c r="D903" s="650" t="s">
        <v>5185</v>
      </c>
      <c r="E903" s="650" t="s">
        <v>5186</v>
      </c>
      <c r="F903" s="653"/>
      <c r="G903" s="653"/>
      <c r="H903" s="653"/>
      <c r="I903" s="653"/>
      <c r="J903" s="653">
        <v>9</v>
      </c>
      <c r="K903" s="653">
        <v>9713.8799999999992</v>
      </c>
      <c r="L903" s="653"/>
      <c r="M903" s="653">
        <v>1079.32</v>
      </c>
      <c r="N903" s="653">
        <v>7</v>
      </c>
      <c r="O903" s="653">
        <v>7555.19</v>
      </c>
      <c r="P903" s="666"/>
      <c r="Q903" s="654">
        <v>1079.3128571428572</v>
      </c>
    </row>
    <row r="904" spans="1:17" ht="14.4" customHeight="1" x14ac:dyDescent="0.3">
      <c r="A904" s="649" t="s">
        <v>575</v>
      </c>
      <c r="B904" s="650" t="s">
        <v>6228</v>
      </c>
      <c r="C904" s="650" t="s">
        <v>4864</v>
      </c>
      <c r="D904" s="650" t="s">
        <v>5189</v>
      </c>
      <c r="E904" s="650" t="s">
        <v>1253</v>
      </c>
      <c r="F904" s="653">
        <v>796</v>
      </c>
      <c r="G904" s="653">
        <v>65135.659999999996</v>
      </c>
      <c r="H904" s="653">
        <v>1</v>
      </c>
      <c r="I904" s="653">
        <v>81.828718592964819</v>
      </c>
      <c r="J904" s="653">
        <v>620</v>
      </c>
      <c r="K904" s="653">
        <v>40355.810000000005</v>
      </c>
      <c r="L904" s="653">
        <v>0.61956553445532003</v>
      </c>
      <c r="M904" s="653">
        <v>65.090016129032264</v>
      </c>
      <c r="N904" s="653">
        <v>779</v>
      </c>
      <c r="O904" s="653">
        <v>47557.95</v>
      </c>
      <c r="P904" s="666">
        <v>0.73013691731994423</v>
      </c>
      <c r="Q904" s="654">
        <v>61.05</v>
      </c>
    </row>
    <row r="905" spans="1:17" ht="14.4" customHeight="1" x14ac:dyDescent="0.3">
      <c r="A905" s="649" t="s">
        <v>575</v>
      </c>
      <c r="B905" s="650" t="s">
        <v>6228</v>
      </c>
      <c r="C905" s="650" t="s">
        <v>4864</v>
      </c>
      <c r="D905" s="650" t="s">
        <v>5190</v>
      </c>
      <c r="E905" s="650" t="s">
        <v>4850</v>
      </c>
      <c r="F905" s="653">
        <v>4.4400000000000004</v>
      </c>
      <c r="G905" s="653">
        <v>16108.54</v>
      </c>
      <c r="H905" s="653">
        <v>1</v>
      </c>
      <c r="I905" s="653">
        <v>3628.0495495495493</v>
      </c>
      <c r="J905" s="653"/>
      <c r="K905" s="653"/>
      <c r="L905" s="653"/>
      <c r="M905" s="653"/>
      <c r="N905" s="653"/>
      <c r="O905" s="653"/>
      <c r="P905" s="666"/>
      <c r="Q905" s="654"/>
    </row>
    <row r="906" spans="1:17" ht="14.4" customHeight="1" x14ac:dyDescent="0.3">
      <c r="A906" s="649" t="s">
        <v>575</v>
      </c>
      <c r="B906" s="650" t="s">
        <v>6228</v>
      </c>
      <c r="C906" s="650" t="s">
        <v>4864</v>
      </c>
      <c r="D906" s="650" t="s">
        <v>6233</v>
      </c>
      <c r="E906" s="650" t="s">
        <v>1730</v>
      </c>
      <c r="F906" s="653"/>
      <c r="G906" s="653"/>
      <c r="H906" s="653"/>
      <c r="I906" s="653"/>
      <c r="J906" s="653"/>
      <c r="K906" s="653"/>
      <c r="L906" s="653"/>
      <c r="M906" s="653"/>
      <c r="N906" s="653">
        <v>2</v>
      </c>
      <c r="O906" s="653">
        <v>1619.25</v>
      </c>
      <c r="P906" s="666"/>
      <c r="Q906" s="654">
        <v>809.625</v>
      </c>
    </row>
    <row r="907" spans="1:17" ht="14.4" customHeight="1" x14ac:dyDescent="0.3">
      <c r="A907" s="649" t="s">
        <v>575</v>
      </c>
      <c r="B907" s="650" t="s">
        <v>6228</v>
      </c>
      <c r="C907" s="650" t="s">
        <v>4864</v>
      </c>
      <c r="D907" s="650" t="s">
        <v>4870</v>
      </c>
      <c r="E907" s="650" t="s">
        <v>1299</v>
      </c>
      <c r="F907" s="653"/>
      <c r="G907" s="653"/>
      <c r="H907" s="653"/>
      <c r="I907" s="653"/>
      <c r="J907" s="653"/>
      <c r="K907" s="653"/>
      <c r="L907" s="653"/>
      <c r="M907" s="653"/>
      <c r="N907" s="653">
        <v>9</v>
      </c>
      <c r="O907" s="653">
        <v>10413.99</v>
      </c>
      <c r="P907" s="666"/>
      <c r="Q907" s="654">
        <v>1157.1099999999999</v>
      </c>
    </row>
    <row r="908" spans="1:17" ht="14.4" customHeight="1" x14ac:dyDescent="0.3">
      <c r="A908" s="649" t="s">
        <v>575</v>
      </c>
      <c r="B908" s="650" t="s">
        <v>6228</v>
      </c>
      <c r="C908" s="650" t="s">
        <v>4864</v>
      </c>
      <c r="D908" s="650" t="s">
        <v>5191</v>
      </c>
      <c r="E908" s="650" t="s">
        <v>1332</v>
      </c>
      <c r="F908" s="653"/>
      <c r="G908" s="653"/>
      <c r="H908" s="653"/>
      <c r="I908" s="653"/>
      <c r="J908" s="653"/>
      <c r="K908" s="653"/>
      <c r="L908" s="653"/>
      <c r="M908" s="653"/>
      <c r="N908" s="653">
        <v>10.4</v>
      </c>
      <c r="O908" s="653">
        <v>141427.51999999999</v>
      </c>
      <c r="P908" s="666"/>
      <c r="Q908" s="654">
        <v>13598.8</v>
      </c>
    </row>
    <row r="909" spans="1:17" ht="14.4" customHeight="1" x14ac:dyDescent="0.3">
      <c r="A909" s="649" t="s">
        <v>575</v>
      </c>
      <c r="B909" s="650" t="s">
        <v>6228</v>
      </c>
      <c r="C909" s="650" t="s">
        <v>4864</v>
      </c>
      <c r="D909" s="650" t="s">
        <v>6234</v>
      </c>
      <c r="E909" s="650" t="s">
        <v>6235</v>
      </c>
      <c r="F909" s="653"/>
      <c r="G909" s="653"/>
      <c r="H909" s="653"/>
      <c r="I909" s="653"/>
      <c r="J909" s="653">
        <v>0.1</v>
      </c>
      <c r="K909" s="653">
        <v>531.07000000000005</v>
      </c>
      <c r="L909" s="653"/>
      <c r="M909" s="653">
        <v>5310.7</v>
      </c>
      <c r="N909" s="653"/>
      <c r="O909" s="653"/>
      <c r="P909" s="666"/>
      <c r="Q909" s="654"/>
    </row>
    <row r="910" spans="1:17" ht="14.4" customHeight="1" x14ac:dyDescent="0.3">
      <c r="A910" s="649" t="s">
        <v>575</v>
      </c>
      <c r="B910" s="650" t="s">
        <v>6228</v>
      </c>
      <c r="C910" s="650" t="s">
        <v>4864</v>
      </c>
      <c r="D910" s="650" t="s">
        <v>6236</v>
      </c>
      <c r="E910" s="650" t="s">
        <v>6237</v>
      </c>
      <c r="F910" s="653">
        <v>0.9</v>
      </c>
      <c r="G910" s="653">
        <v>660.42</v>
      </c>
      <c r="H910" s="653">
        <v>1</v>
      </c>
      <c r="I910" s="653">
        <v>733.8</v>
      </c>
      <c r="J910" s="653"/>
      <c r="K910" s="653"/>
      <c r="L910" s="653"/>
      <c r="M910" s="653"/>
      <c r="N910" s="653"/>
      <c r="O910" s="653"/>
      <c r="P910" s="666"/>
      <c r="Q910" s="654"/>
    </row>
    <row r="911" spans="1:17" ht="14.4" customHeight="1" x14ac:dyDescent="0.3">
      <c r="A911" s="649" t="s">
        <v>575</v>
      </c>
      <c r="B911" s="650" t="s">
        <v>6228</v>
      </c>
      <c r="C911" s="650" t="s">
        <v>4864</v>
      </c>
      <c r="D911" s="650" t="s">
        <v>5192</v>
      </c>
      <c r="E911" s="650" t="s">
        <v>5193</v>
      </c>
      <c r="F911" s="653">
        <v>7</v>
      </c>
      <c r="G911" s="653">
        <v>575.25</v>
      </c>
      <c r="H911" s="653">
        <v>1</v>
      </c>
      <c r="I911" s="653">
        <v>82.178571428571431</v>
      </c>
      <c r="J911" s="653">
        <v>13</v>
      </c>
      <c r="K911" s="653">
        <v>754.13</v>
      </c>
      <c r="L911" s="653">
        <v>1.3109604519774012</v>
      </c>
      <c r="M911" s="653">
        <v>58.01</v>
      </c>
      <c r="N911" s="653"/>
      <c r="O911" s="653"/>
      <c r="P911" s="666"/>
      <c r="Q911" s="654"/>
    </row>
    <row r="912" spans="1:17" ht="14.4" customHeight="1" x14ac:dyDescent="0.3">
      <c r="A912" s="649" t="s">
        <v>575</v>
      </c>
      <c r="B912" s="650" t="s">
        <v>6228</v>
      </c>
      <c r="C912" s="650" t="s">
        <v>4864</v>
      </c>
      <c r="D912" s="650" t="s">
        <v>5195</v>
      </c>
      <c r="E912" s="650" t="s">
        <v>1317</v>
      </c>
      <c r="F912" s="653">
        <v>20.399999999999999</v>
      </c>
      <c r="G912" s="653">
        <v>7842.22</v>
      </c>
      <c r="H912" s="653">
        <v>1</v>
      </c>
      <c r="I912" s="653">
        <v>384.42254901960786</v>
      </c>
      <c r="J912" s="653">
        <v>20.799999999999997</v>
      </c>
      <c r="K912" s="653">
        <v>8402.4600000000009</v>
      </c>
      <c r="L912" s="653">
        <v>1.0714389547857623</v>
      </c>
      <c r="M912" s="653">
        <v>403.9644230769232</v>
      </c>
      <c r="N912" s="653">
        <v>12.299999999999999</v>
      </c>
      <c r="O912" s="653">
        <v>4971.66</v>
      </c>
      <c r="P912" s="666">
        <v>0.63396079171459097</v>
      </c>
      <c r="Q912" s="654">
        <v>404.20000000000005</v>
      </c>
    </row>
    <row r="913" spans="1:17" ht="14.4" customHeight="1" x14ac:dyDescent="0.3">
      <c r="A913" s="649" t="s">
        <v>575</v>
      </c>
      <c r="B913" s="650" t="s">
        <v>6228</v>
      </c>
      <c r="C913" s="650" t="s">
        <v>4864</v>
      </c>
      <c r="D913" s="650" t="s">
        <v>5198</v>
      </c>
      <c r="E913" s="650" t="s">
        <v>1875</v>
      </c>
      <c r="F913" s="653">
        <v>20</v>
      </c>
      <c r="G913" s="653">
        <v>2842.96</v>
      </c>
      <c r="H913" s="653">
        <v>1</v>
      </c>
      <c r="I913" s="653">
        <v>142.148</v>
      </c>
      <c r="J913" s="653"/>
      <c r="K913" s="653"/>
      <c r="L913" s="653"/>
      <c r="M913" s="653"/>
      <c r="N913" s="653">
        <v>47</v>
      </c>
      <c r="O913" s="653">
        <v>2232.5</v>
      </c>
      <c r="P913" s="666">
        <v>0.78527309564679071</v>
      </c>
      <c r="Q913" s="654">
        <v>47.5</v>
      </c>
    </row>
    <row r="914" spans="1:17" ht="14.4" customHeight="1" x14ac:dyDescent="0.3">
      <c r="A914" s="649" t="s">
        <v>575</v>
      </c>
      <c r="B914" s="650" t="s">
        <v>6228</v>
      </c>
      <c r="C914" s="650" t="s">
        <v>4864</v>
      </c>
      <c r="D914" s="650" t="s">
        <v>5199</v>
      </c>
      <c r="E914" s="650" t="s">
        <v>1745</v>
      </c>
      <c r="F914" s="653"/>
      <c r="G914" s="653"/>
      <c r="H914" s="653"/>
      <c r="I914" s="653"/>
      <c r="J914" s="653">
        <v>2</v>
      </c>
      <c r="K914" s="653">
        <v>232</v>
      </c>
      <c r="L914" s="653"/>
      <c r="M914" s="653">
        <v>116</v>
      </c>
      <c r="N914" s="653">
        <v>28</v>
      </c>
      <c r="O914" s="653">
        <v>2260.44</v>
      </c>
      <c r="P914" s="666"/>
      <c r="Q914" s="654">
        <v>80.73</v>
      </c>
    </row>
    <row r="915" spans="1:17" ht="14.4" customHeight="1" x14ac:dyDescent="0.3">
      <c r="A915" s="649" t="s">
        <v>575</v>
      </c>
      <c r="B915" s="650" t="s">
        <v>6228</v>
      </c>
      <c r="C915" s="650" t="s">
        <v>4864</v>
      </c>
      <c r="D915" s="650" t="s">
        <v>5200</v>
      </c>
      <c r="E915" s="650" t="s">
        <v>1857</v>
      </c>
      <c r="F915" s="653">
        <v>27.6</v>
      </c>
      <c r="G915" s="653">
        <v>17044.52</v>
      </c>
      <c r="H915" s="653">
        <v>1</v>
      </c>
      <c r="I915" s="653">
        <v>617.55507246376806</v>
      </c>
      <c r="J915" s="653">
        <v>22.6</v>
      </c>
      <c r="K915" s="653">
        <v>8582.35</v>
      </c>
      <c r="L915" s="653">
        <v>0.5035254732899489</v>
      </c>
      <c r="M915" s="653">
        <v>379.75</v>
      </c>
      <c r="N915" s="653">
        <v>19.200000000000003</v>
      </c>
      <c r="O915" s="653">
        <v>7291.2000000000007</v>
      </c>
      <c r="P915" s="666">
        <v>0.42777385341446988</v>
      </c>
      <c r="Q915" s="654">
        <v>379.75</v>
      </c>
    </row>
    <row r="916" spans="1:17" ht="14.4" customHeight="1" x14ac:dyDescent="0.3">
      <c r="A916" s="649" t="s">
        <v>575</v>
      </c>
      <c r="B916" s="650" t="s">
        <v>6228</v>
      </c>
      <c r="C916" s="650" t="s">
        <v>4864</v>
      </c>
      <c r="D916" s="650" t="s">
        <v>5205</v>
      </c>
      <c r="E916" s="650" t="s">
        <v>1865</v>
      </c>
      <c r="F916" s="653">
        <v>33</v>
      </c>
      <c r="G916" s="653">
        <v>1982.1499999999999</v>
      </c>
      <c r="H916" s="653">
        <v>1</v>
      </c>
      <c r="I916" s="653">
        <v>60.065151515151513</v>
      </c>
      <c r="J916" s="653">
        <v>8</v>
      </c>
      <c r="K916" s="653">
        <v>327.60000000000002</v>
      </c>
      <c r="L916" s="653">
        <v>0.16527508008980149</v>
      </c>
      <c r="M916" s="653">
        <v>40.950000000000003</v>
      </c>
      <c r="N916" s="653">
        <v>10</v>
      </c>
      <c r="O916" s="653">
        <v>712.2</v>
      </c>
      <c r="P916" s="666">
        <v>0.35930681330878089</v>
      </c>
      <c r="Q916" s="654">
        <v>71.22</v>
      </c>
    </row>
    <row r="917" spans="1:17" ht="14.4" customHeight="1" x14ac:dyDescent="0.3">
      <c r="A917" s="649" t="s">
        <v>575</v>
      </c>
      <c r="B917" s="650" t="s">
        <v>6228</v>
      </c>
      <c r="C917" s="650" t="s">
        <v>4864</v>
      </c>
      <c r="D917" s="650" t="s">
        <v>5206</v>
      </c>
      <c r="E917" s="650" t="s">
        <v>5207</v>
      </c>
      <c r="F917" s="653">
        <v>1.1000000000000001</v>
      </c>
      <c r="G917" s="653">
        <v>6800.42</v>
      </c>
      <c r="H917" s="653">
        <v>1</v>
      </c>
      <c r="I917" s="653">
        <v>6182.2</v>
      </c>
      <c r="J917" s="653"/>
      <c r="K917" s="653"/>
      <c r="L917" s="653"/>
      <c r="M917" s="653"/>
      <c r="N917" s="653"/>
      <c r="O917" s="653"/>
      <c r="P917" s="666"/>
      <c r="Q917" s="654"/>
    </row>
    <row r="918" spans="1:17" ht="14.4" customHeight="1" x14ac:dyDescent="0.3">
      <c r="A918" s="649" t="s">
        <v>575</v>
      </c>
      <c r="B918" s="650" t="s">
        <v>6228</v>
      </c>
      <c r="C918" s="650" t="s">
        <v>4864</v>
      </c>
      <c r="D918" s="650" t="s">
        <v>6238</v>
      </c>
      <c r="E918" s="650" t="s">
        <v>6239</v>
      </c>
      <c r="F918" s="653">
        <v>6</v>
      </c>
      <c r="G918" s="653">
        <v>30128.28</v>
      </c>
      <c r="H918" s="653">
        <v>1</v>
      </c>
      <c r="I918" s="653">
        <v>5021.38</v>
      </c>
      <c r="J918" s="653"/>
      <c r="K918" s="653"/>
      <c r="L918" s="653"/>
      <c r="M918" s="653"/>
      <c r="N918" s="653"/>
      <c r="O918" s="653"/>
      <c r="P918" s="666"/>
      <c r="Q918" s="654"/>
    </row>
    <row r="919" spans="1:17" ht="14.4" customHeight="1" x14ac:dyDescent="0.3">
      <c r="A919" s="649" t="s">
        <v>575</v>
      </c>
      <c r="B919" s="650" t="s">
        <v>6228</v>
      </c>
      <c r="C919" s="650" t="s">
        <v>4864</v>
      </c>
      <c r="D919" s="650" t="s">
        <v>6240</v>
      </c>
      <c r="E919" s="650" t="s">
        <v>6241</v>
      </c>
      <c r="F919" s="653">
        <v>22</v>
      </c>
      <c r="G919" s="653">
        <v>220940.72</v>
      </c>
      <c r="H919" s="653">
        <v>1</v>
      </c>
      <c r="I919" s="653">
        <v>10042.76</v>
      </c>
      <c r="J919" s="653"/>
      <c r="K919" s="653"/>
      <c r="L919" s="653"/>
      <c r="M919" s="653"/>
      <c r="N919" s="653"/>
      <c r="O919" s="653"/>
      <c r="P919" s="666"/>
      <c r="Q919" s="654"/>
    </row>
    <row r="920" spans="1:17" ht="14.4" customHeight="1" x14ac:dyDescent="0.3">
      <c r="A920" s="649" t="s">
        <v>575</v>
      </c>
      <c r="B920" s="650" t="s">
        <v>6228</v>
      </c>
      <c r="C920" s="650" t="s">
        <v>4864</v>
      </c>
      <c r="D920" s="650" t="s">
        <v>5208</v>
      </c>
      <c r="E920" s="650" t="s">
        <v>5209</v>
      </c>
      <c r="F920" s="653">
        <v>1.7999999999999998</v>
      </c>
      <c r="G920" s="653">
        <v>1069.58</v>
      </c>
      <c r="H920" s="653">
        <v>1</v>
      </c>
      <c r="I920" s="653">
        <v>594.21111111111111</v>
      </c>
      <c r="J920" s="653">
        <v>3.8</v>
      </c>
      <c r="K920" s="653">
        <v>1443.05</v>
      </c>
      <c r="L920" s="653">
        <v>1.349174442304456</v>
      </c>
      <c r="M920" s="653">
        <v>379.75</v>
      </c>
      <c r="N920" s="653">
        <v>3</v>
      </c>
      <c r="O920" s="653">
        <v>1139.25</v>
      </c>
      <c r="P920" s="666">
        <v>1.0651377176087811</v>
      </c>
      <c r="Q920" s="654">
        <v>379.75</v>
      </c>
    </row>
    <row r="921" spans="1:17" ht="14.4" customHeight="1" x14ac:dyDescent="0.3">
      <c r="A921" s="649" t="s">
        <v>575</v>
      </c>
      <c r="B921" s="650" t="s">
        <v>6228</v>
      </c>
      <c r="C921" s="650" t="s">
        <v>4864</v>
      </c>
      <c r="D921" s="650" t="s">
        <v>6242</v>
      </c>
      <c r="E921" s="650" t="s">
        <v>6243</v>
      </c>
      <c r="F921" s="653"/>
      <c r="G921" s="653"/>
      <c r="H921" s="653"/>
      <c r="I921" s="653"/>
      <c r="J921" s="653">
        <v>0.1</v>
      </c>
      <c r="K921" s="653">
        <v>21.7</v>
      </c>
      <c r="L921" s="653"/>
      <c r="M921" s="653">
        <v>216.99999999999997</v>
      </c>
      <c r="N921" s="653"/>
      <c r="O921" s="653"/>
      <c r="P921" s="666"/>
      <c r="Q921" s="654"/>
    </row>
    <row r="922" spans="1:17" ht="14.4" customHeight="1" x14ac:dyDescent="0.3">
      <c r="A922" s="649" t="s">
        <v>575</v>
      </c>
      <c r="B922" s="650" t="s">
        <v>6228</v>
      </c>
      <c r="C922" s="650" t="s">
        <v>4864</v>
      </c>
      <c r="D922" s="650" t="s">
        <v>5211</v>
      </c>
      <c r="E922" s="650" t="s">
        <v>1229</v>
      </c>
      <c r="F922" s="653">
        <v>2.9</v>
      </c>
      <c r="G922" s="653">
        <v>272.45999999999998</v>
      </c>
      <c r="H922" s="653">
        <v>1</v>
      </c>
      <c r="I922" s="653">
        <v>93.951724137931024</v>
      </c>
      <c r="J922" s="653">
        <v>3.5</v>
      </c>
      <c r="K922" s="653">
        <v>338.75</v>
      </c>
      <c r="L922" s="653">
        <v>1.2433017690670192</v>
      </c>
      <c r="M922" s="653">
        <v>96.785714285714292</v>
      </c>
      <c r="N922" s="653">
        <v>3.8999999999999995</v>
      </c>
      <c r="O922" s="653">
        <v>377.90999999999997</v>
      </c>
      <c r="P922" s="666">
        <v>1.387029288702929</v>
      </c>
      <c r="Q922" s="654">
        <v>96.9</v>
      </c>
    </row>
    <row r="923" spans="1:17" ht="14.4" customHeight="1" x14ac:dyDescent="0.3">
      <c r="A923" s="649" t="s">
        <v>575</v>
      </c>
      <c r="B923" s="650" t="s">
        <v>6228</v>
      </c>
      <c r="C923" s="650" t="s">
        <v>4864</v>
      </c>
      <c r="D923" s="650" t="s">
        <v>5212</v>
      </c>
      <c r="E923" s="650" t="s">
        <v>5213</v>
      </c>
      <c r="F923" s="653">
        <v>2</v>
      </c>
      <c r="G923" s="653">
        <v>123.96</v>
      </c>
      <c r="H923" s="653">
        <v>1</v>
      </c>
      <c r="I923" s="653">
        <v>61.98</v>
      </c>
      <c r="J923" s="653"/>
      <c r="K923" s="653"/>
      <c r="L923" s="653"/>
      <c r="M923" s="653"/>
      <c r="N923" s="653"/>
      <c r="O923" s="653"/>
      <c r="P923" s="666"/>
      <c r="Q923" s="654"/>
    </row>
    <row r="924" spans="1:17" ht="14.4" customHeight="1" x14ac:dyDescent="0.3">
      <c r="A924" s="649" t="s">
        <v>575</v>
      </c>
      <c r="B924" s="650" t="s">
        <v>6228</v>
      </c>
      <c r="C924" s="650" t="s">
        <v>4864</v>
      </c>
      <c r="D924" s="650" t="s">
        <v>5217</v>
      </c>
      <c r="E924" s="650" t="s">
        <v>1285</v>
      </c>
      <c r="F924" s="653">
        <v>4.7</v>
      </c>
      <c r="G924" s="653">
        <v>6383.76</v>
      </c>
      <c r="H924" s="653">
        <v>1</v>
      </c>
      <c r="I924" s="653">
        <v>1358.2468085106384</v>
      </c>
      <c r="J924" s="653"/>
      <c r="K924" s="653"/>
      <c r="L924" s="653"/>
      <c r="M924" s="653"/>
      <c r="N924" s="653"/>
      <c r="O924" s="653"/>
      <c r="P924" s="666"/>
      <c r="Q924" s="654"/>
    </row>
    <row r="925" spans="1:17" ht="14.4" customHeight="1" x14ac:dyDescent="0.3">
      <c r="A925" s="649" t="s">
        <v>575</v>
      </c>
      <c r="B925" s="650" t="s">
        <v>6228</v>
      </c>
      <c r="C925" s="650" t="s">
        <v>4864</v>
      </c>
      <c r="D925" s="650" t="s">
        <v>6244</v>
      </c>
      <c r="E925" s="650" t="s">
        <v>1741</v>
      </c>
      <c r="F925" s="653"/>
      <c r="G925" s="653"/>
      <c r="H925" s="653"/>
      <c r="I925" s="653"/>
      <c r="J925" s="653"/>
      <c r="K925" s="653"/>
      <c r="L925" s="653"/>
      <c r="M925" s="653"/>
      <c r="N925" s="653">
        <v>21</v>
      </c>
      <c r="O925" s="653">
        <v>2030.49</v>
      </c>
      <c r="P925" s="666"/>
      <c r="Q925" s="654">
        <v>96.69</v>
      </c>
    </row>
    <row r="926" spans="1:17" ht="14.4" customHeight="1" x14ac:dyDescent="0.3">
      <c r="A926" s="649" t="s">
        <v>575</v>
      </c>
      <c r="B926" s="650" t="s">
        <v>6228</v>
      </c>
      <c r="C926" s="650" t="s">
        <v>4864</v>
      </c>
      <c r="D926" s="650" t="s">
        <v>5224</v>
      </c>
      <c r="E926" s="650" t="s">
        <v>5207</v>
      </c>
      <c r="F926" s="653"/>
      <c r="G926" s="653"/>
      <c r="H926" s="653"/>
      <c r="I926" s="653"/>
      <c r="J926" s="653">
        <v>0.8</v>
      </c>
      <c r="K926" s="653">
        <v>3140.72</v>
      </c>
      <c r="L926" s="653"/>
      <c r="M926" s="653">
        <v>3925.8999999999996</v>
      </c>
      <c r="N926" s="653">
        <v>0.6</v>
      </c>
      <c r="O926" s="653">
        <v>2355.54</v>
      </c>
      <c r="P926" s="666"/>
      <c r="Q926" s="654">
        <v>3925.9</v>
      </c>
    </row>
    <row r="927" spans="1:17" ht="14.4" customHeight="1" x14ac:dyDescent="0.3">
      <c r="A927" s="649" t="s">
        <v>575</v>
      </c>
      <c r="B927" s="650" t="s">
        <v>6228</v>
      </c>
      <c r="C927" s="650" t="s">
        <v>4864</v>
      </c>
      <c r="D927" s="650" t="s">
        <v>5225</v>
      </c>
      <c r="E927" s="650" t="s">
        <v>5226</v>
      </c>
      <c r="F927" s="653"/>
      <c r="G927" s="653"/>
      <c r="H927" s="653"/>
      <c r="I927" s="653"/>
      <c r="J927" s="653"/>
      <c r="K927" s="653"/>
      <c r="L927" s="653"/>
      <c r="M927" s="653"/>
      <c r="N927" s="653">
        <v>41.6</v>
      </c>
      <c r="O927" s="653">
        <v>44899.67</v>
      </c>
      <c r="P927" s="666"/>
      <c r="Q927" s="654">
        <v>1079.3189903846153</v>
      </c>
    </row>
    <row r="928" spans="1:17" ht="14.4" customHeight="1" x14ac:dyDescent="0.3">
      <c r="A928" s="649" t="s">
        <v>575</v>
      </c>
      <c r="B928" s="650" t="s">
        <v>6228</v>
      </c>
      <c r="C928" s="650" t="s">
        <v>4864</v>
      </c>
      <c r="D928" s="650" t="s">
        <v>5228</v>
      </c>
      <c r="E928" s="650" t="s">
        <v>5229</v>
      </c>
      <c r="F928" s="653"/>
      <c r="G928" s="653"/>
      <c r="H928" s="653"/>
      <c r="I928" s="653"/>
      <c r="J928" s="653">
        <v>8.0399999999999991</v>
      </c>
      <c r="K928" s="653">
        <v>29169.54</v>
      </c>
      <c r="L928" s="653"/>
      <c r="M928" s="653">
        <v>3628.0522388059708</v>
      </c>
      <c r="N928" s="653">
        <v>13.56</v>
      </c>
      <c r="O928" s="653">
        <v>49196.02</v>
      </c>
      <c r="P928" s="666"/>
      <c r="Q928" s="654">
        <v>3628.0250737463125</v>
      </c>
    </row>
    <row r="929" spans="1:17" ht="14.4" customHeight="1" x14ac:dyDescent="0.3">
      <c r="A929" s="649" t="s">
        <v>575</v>
      </c>
      <c r="B929" s="650" t="s">
        <v>6228</v>
      </c>
      <c r="C929" s="650" t="s">
        <v>5237</v>
      </c>
      <c r="D929" s="650" t="s">
        <v>5238</v>
      </c>
      <c r="E929" s="650" t="s">
        <v>4850</v>
      </c>
      <c r="F929" s="653"/>
      <c r="G929" s="653"/>
      <c r="H929" s="653"/>
      <c r="I929" s="653"/>
      <c r="J929" s="653"/>
      <c r="K929" s="653"/>
      <c r="L929" s="653"/>
      <c r="M929" s="653"/>
      <c r="N929" s="653">
        <v>1</v>
      </c>
      <c r="O929" s="653">
        <v>1215.8499999999999</v>
      </c>
      <c r="P929" s="666"/>
      <c r="Q929" s="654">
        <v>1215.8499999999999</v>
      </c>
    </row>
    <row r="930" spans="1:17" ht="14.4" customHeight="1" x14ac:dyDescent="0.3">
      <c r="A930" s="649" t="s">
        <v>575</v>
      </c>
      <c r="B930" s="650" t="s">
        <v>6228</v>
      </c>
      <c r="C930" s="650" t="s">
        <v>5237</v>
      </c>
      <c r="D930" s="650" t="s">
        <v>5239</v>
      </c>
      <c r="E930" s="650" t="s">
        <v>4850</v>
      </c>
      <c r="F930" s="653">
        <v>258</v>
      </c>
      <c r="G930" s="653">
        <v>462644.76</v>
      </c>
      <c r="H930" s="653">
        <v>1</v>
      </c>
      <c r="I930" s="653">
        <v>1793.1967441860465</v>
      </c>
      <c r="J930" s="653">
        <v>232</v>
      </c>
      <c r="K930" s="653">
        <v>429029.52000000008</v>
      </c>
      <c r="L930" s="653">
        <v>0.92734114182985683</v>
      </c>
      <c r="M930" s="653">
        <v>1849.2651724137934</v>
      </c>
      <c r="N930" s="653">
        <v>184</v>
      </c>
      <c r="O930" s="653">
        <v>343266.72</v>
      </c>
      <c r="P930" s="666">
        <v>0.74196608214043092</v>
      </c>
      <c r="Q930" s="654">
        <v>1865.58</v>
      </c>
    </row>
    <row r="931" spans="1:17" ht="14.4" customHeight="1" x14ac:dyDescent="0.3">
      <c r="A931" s="649" t="s">
        <v>575</v>
      </c>
      <c r="B931" s="650" t="s">
        <v>6228</v>
      </c>
      <c r="C931" s="650" t="s">
        <v>5237</v>
      </c>
      <c r="D931" s="650" t="s">
        <v>5240</v>
      </c>
      <c r="E931" s="650" t="s">
        <v>4850</v>
      </c>
      <c r="F931" s="653">
        <v>15</v>
      </c>
      <c r="G931" s="653">
        <v>39172.5</v>
      </c>
      <c r="H931" s="653">
        <v>1</v>
      </c>
      <c r="I931" s="653">
        <v>2611.5</v>
      </c>
      <c r="J931" s="653">
        <v>2</v>
      </c>
      <c r="K931" s="653">
        <v>5457.42</v>
      </c>
      <c r="L931" s="653">
        <v>0.13931763354394028</v>
      </c>
      <c r="M931" s="653">
        <v>2728.71</v>
      </c>
      <c r="N931" s="653">
        <v>1</v>
      </c>
      <c r="O931" s="653">
        <v>2728.71</v>
      </c>
      <c r="P931" s="666">
        <v>6.9658816771970139E-2</v>
      </c>
      <c r="Q931" s="654">
        <v>2728.71</v>
      </c>
    </row>
    <row r="932" spans="1:17" ht="14.4" customHeight="1" x14ac:dyDescent="0.3">
      <c r="A932" s="649" t="s">
        <v>575</v>
      </c>
      <c r="B932" s="650" t="s">
        <v>6228</v>
      </c>
      <c r="C932" s="650" t="s">
        <v>5237</v>
      </c>
      <c r="D932" s="650" t="s">
        <v>5241</v>
      </c>
      <c r="E932" s="650" t="s">
        <v>4850</v>
      </c>
      <c r="F932" s="653">
        <v>5</v>
      </c>
      <c r="G932" s="653">
        <v>8980.82</v>
      </c>
      <c r="H932" s="653">
        <v>1</v>
      </c>
      <c r="I932" s="653">
        <v>1796.164</v>
      </c>
      <c r="J932" s="653"/>
      <c r="K932" s="653"/>
      <c r="L932" s="653"/>
      <c r="M932" s="653"/>
      <c r="N932" s="653">
        <v>6</v>
      </c>
      <c r="O932" s="653">
        <v>11193.48</v>
      </c>
      <c r="P932" s="666">
        <v>1.2463761660961916</v>
      </c>
      <c r="Q932" s="654">
        <v>1865.58</v>
      </c>
    </row>
    <row r="933" spans="1:17" ht="14.4" customHeight="1" x14ac:dyDescent="0.3">
      <c r="A933" s="649" t="s">
        <v>575</v>
      </c>
      <c r="B933" s="650" t="s">
        <v>6228</v>
      </c>
      <c r="C933" s="650" t="s">
        <v>5237</v>
      </c>
      <c r="D933" s="650" t="s">
        <v>6245</v>
      </c>
      <c r="E933" s="650" t="s">
        <v>4850</v>
      </c>
      <c r="F933" s="653"/>
      <c r="G933" s="653"/>
      <c r="H933" s="653"/>
      <c r="I933" s="653"/>
      <c r="J933" s="653">
        <v>5</v>
      </c>
      <c r="K933" s="653">
        <v>40371.800000000003</v>
      </c>
      <c r="L933" s="653"/>
      <c r="M933" s="653">
        <v>8074.3600000000006</v>
      </c>
      <c r="N933" s="653"/>
      <c r="O933" s="653"/>
      <c r="P933" s="666"/>
      <c r="Q933" s="654"/>
    </row>
    <row r="934" spans="1:17" ht="14.4" customHeight="1" x14ac:dyDescent="0.3">
      <c r="A934" s="649" t="s">
        <v>575</v>
      </c>
      <c r="B934" s="650" t="s">
        <v>6228</v>
      </c>
      <c r="C934" s="650" t="s">
        <v>5237</v>
      </c>
      <c r="D934" s="650" t="s">
        <v>5242</v>
      </c>
      <c r="E934" s="650" t="s">
        <v>4850</v>
      </c>
      <c r="F934" s="653">
        <v>1</v>
      </c>
      <c r="G934" s="653">
        <v>9039.01</v>
      </c>
      <c r="H934" s="653">
        <v>1</v>
      </c>
      <c r="I934" s="653">
        <v>9039.01</v>
      </c>
      <c r="J934" s="653">
        <v>1</v>
      </c>
      <c r="K934" s="653">
        <v>9686.1</v>
      </c>
      <c r="L934" s="653">
        <v>1.0715885921135169</v>
      </c>
      <c r="M934" s="653">
        <v>9686.1</v>
      </c>
      <c r="N934" s="653"/>
      <c r="O934" s="653"/>
      <c r="P934" s="666"/>
      <c r="Q934" s="654"/>
    </row>
    <row r="935" spans="1:17" ht="14.4" customHeight="1" x14ac:dyDescent="0.3">
      <c r="A935" s="649" t="s">
        <v>575</v>
      </c>
      <c r="B935" s="650" t="s">
        <v>6228</v>
      </c>
      <c r="C935" s="650" t="s">
        <v>5237</v>
      </c>
      <c r="D935" s="650" t="s">
        <v>5243</v>
      </c>
      <c r="E935" s="650" t="s">
        <v>4850</v>
      </c>
      <c r="F935" s="653">
        <v>52</v>
      </c>
      <c r="G935" s="653">
        <v>45610.33</v>
      </c>
      <c r="H935" s="653">
        <v>1</v>
      </c>
      <c r="I935" s="653">
        <v>877.12173076923079</v>
      </c>
      <c r="J935" s="653">
        <v>35</v>
      </c>
      <c r="K935" s="653">
        <v>31881.71</v>
      </c>
      <c r="L935" s="653">
        <v>0.69900195854754832</v>
      </c>
      <c r="M935" s="653">
        <v>910.90599999999995</v>
      </c>
      <c r="N935" s="653">
        <v>26</v>
      </c>
      <c r="O935" s="653">
        <v>24064.82</v>
      </c>
      <c r="P935" s="666">
        <v>0.52761775676694289</v>
      </c>
      <c r="Q935" s="654">
        <v>925.56999999999994</v>
      </c>
    </row>
    <row r="936" spans="1:17" ht="14.4" customHeight="1" x14ac:dyDescent="0.3">
      <c r="A936" s="649" t="s">
        <v>575</v>
      </c>
      <c r="B936" s="650" t="s">
        <v>6228</v>
      </c>
      <c r="C936" s="650" t="s">
        <v>4890</v>
      </c>
      <c r="D936" s="650" t="s">
        <v>5245</v>
      </c>
      <c r="E936" s="650" t="s">
        <v>5246</v>
      </c>
      <c r="F936" s="653">
        <v>34</v>
      </c>
      <c r="G936" s="653">
        <v>11219.32</v>
      </c>
      <c r="H936" s="653">
        <v>1</v>
      </c>
      <c r="I936" s="653">
        <v>329.98</v>
      </c>
      <c r="J936" s="653">
        <v>77</v>
      </c>
      <c r="K936" s="653">
        <v>25408.46</v>
      </c>
      <c r="L936" s="653">
        <v>2.2647058823529411</v>
      </c>
      <c r="M936" s="653">
        <v>329.97999999999996</v>
      </c>
      <c r="N936" s="653">
        <v>67</v>
      </c>
      <c r="O936" s="653">
        <v>22108.66</v>
      </c>
      <c r="P936" s="666">
        <v>1.9705882352941178</v>
      </c>
      <c r="Q936" s="654">
        <v>329.98</v>
      </c>
    </row>
    <row r="937" spans="1:17" ht="14.4" customHeight="1" x14ac:dyDescent="0.3">
      <c r="A937" s="649" t="s">
        <v>575</v>
      </c>
      <c r="B937" s="650" t="s">
        <v>6228</v>
      </c>
      <c r="C937" s="650" t="s">
        <v>4890</v>
      </c>
      <c r="D937" s="650" t="s">
        <v>5247</v>
      </c>
      <c r="E937" s="650" t="s">
        <v>5246</v>
      </c>
      <c r="F937" s="653">
        <v>12</v>
      </c>
      <c r="G937" s="653">
        <v>5200.92</v>
      </c>
      <c r="H937" s="653">
        <v>1</v>
      </c>
      <c r="I937" s="653">
        <v>433.41</v>
      </c>
      <c r="J937" s="653">
        <v>12</v>
      </c>
      <c r="K937" s="653">
        <v>5200.92</v>
      </c>
      <c r="L937" s="653">
        <v>1</v>
      </c>
      <c r="M937" s="653">
        <v>433.41</v>
      </c>
      <c r="N937" s="653">
        <v>6</v>
      </c>
      <c r="O937" s="653">
        <v>2600.46</v>
      </c>
      <c r="P937" s="666">
        <v>0.5</v>
      </c>
      <c r="Q937" s="654">
        <v>433.41</v>
      </c>
    </row>
    <row r="938" spans="1:17" ht="14.4" customHeight="1" x14ac:dyDescent="0.3">
      <c r="A938" s="649" t="s">
        <v>575</v>
      </c>
      <c r="B938" s="650" t="s">
        <v>6228</v>
      </c>
      <c r="C938" s="650" t="s">
        <v>4890</v>
      </c>
      <c r="D938" s="650" t="s">
        <v>5248</v>
      </c>
      <c r="E938" s="650" t="s">
        <v>5249</v>
      </c>
      <c r="F938" s="653">
        <v>3</v>
      </c>
      <c r="G938" s="653">
        <v>4306.08</v>
      </c>
      <c r="H938" s="653">
        <v>1</v>
      </c>
      <c r="I938" s="653">
        <v>1435.36</v>
      </c>
      <c r="J938" s="653">
        <v>4</v>
      </c>
      <c r="K938" s="653">
        <v>5741.44</v>
      </c>
      <c r="L938" s="653">
        <v>1.3333333333333333</v>
      </c>
      <c r="M938" s="653">
        <v>1435.36</v>
      </c>
      <c r="N938" s="653">
        <v>8</v>
      </c>
      <c r="O938" s="653">
        <v>11482.88</v>
      </c>
      <c r="P938" s="666">
        <v>2.6666666666666665</v>
      </c>
      <c r="Q938" s="654">
        <v>1435.36</v>
      </c>
    </row>
    <row r="939" spans="1:17" ht="14.4" customHeight="1" x14ac:dyDescent="0.3">
      <c r="A939" s="649" t="s">
        <v>575</v>
      </c>
      <c r="B939" s="650" t="s">
        <v>6228</v>
      </c>
      <c r="C939" s="650" t="s">
        <v>4890</v>
      </c>
      <c r="D939" s="650" t="s">
        <v>5250</v>
      </c>
      <c r="E939" s="650" t="s">
        <v>5249</v>
      </c>
      <c r="F939" s="653">
        <v>1</v>
      </c>
      <c r="G939" s="653">
        <v>1697.77</v>
      </c>
      <c r="H939" s="653">
        <v>1</v>
      </c>
      <c r="I939" s="653">
        <v>1697.77</v>
      </c>
      <c r="J939" s="653">
        <v>1</v>
      </c>
      <c r="K939" s="653">
        <v>1697.77</v>
      </c>
      <c r="L939" s="653">
        <v>1</v>
      </c>
      <c r="M939" s="653">
        <v>1697.77</v>
      </c>
      <c r="N939" s="653"/>
      <c r="O939" s="653"/>
      <c r="P939" s="666"/>
      <c r="Q939" s="654"/>
    </row>
    <row r="940" spans="1:17" ht="14.4" customHeight="1" x14ac:dyDescent="0.3">
      <c r="A940" s="649" t="s">
        <v>575</v>
      </c>
      <c r="B940" s="650" t="s">
        <v>6228</v>
      </c>
      <c r="C940" s="650" t="s">
        <v>4890</v>
      </c>
      <c r="D940" s="650" t="s">
        <v>5251</v>
      </c>
      <c r="E940" s="650" t="s">
        <v>5252</v>
      </c>
      <c r="F940" s="653">
        <v>2</v>
      </c>
      <c r="G940" s="653">
        <v>1445.94</v>
      </c>
      <c r="H940" s="653">
        <v>1</v>
      </c>
      <c r="I940" s="653">
        <v>722.97</v>
      </c>
      <c r="J940" s="653"/>
      <c r="K940" s="653"/>
      <c r="L940" s="653"/>
      <c r="M940" s="653"/>
      <c r="N940" s="653"/>
      <c r="O940" s="653"/>
      <c r="P940" s="666"/>
      <c r="Q940" s="654"/>
    </row>
    <row r="941" spans="1:17" ht="14.4" customHeight="1" x14ac:dyDescent="0.3">
      <c r="A941" s="649" t="s">
        <v>575</v>
      </c>
      <c r="B941" s="650" t="s">
        <v>6228</v>
      </c>
      <c r="C941" s="650" t="s">
        <v>4890</v>
      </c>
      <c r="D941" s="650" t="s">
        <v>5254</v>
      </c>
      <c r="E941" s="650" t="s">
        <v>5252</v>
      </c>
      <c r="F941" s="653">
        <v>14</v>
      </c>
      <c r="G941" s="653">
        <v>6530.58</v>
      </c>
      <c r="H941" s="653">
        <v>1</v>
      </c>
      <c r="I941" s="653">
        <v>466.46999999999997</v>
      </c>
      <c r="J941" s="653"/>
      <c r="K941" s="653"/>
      <c r="L941" s="653"/>
      <c r="M941" s="653"/>
      <c r="N941" s="653"/>
      <c r="O941" s="653"/>
      <c r="P941" s="666"/>
      <c r="Q941" s="654"/>
    </row>
    <row r="942" spans="1:17" ht="14.4" customHeight="1" x14ac:dyDescent="0.3">
      <c r="A942" s="649" t="s">
        <v>575</v>
      </c>
      <c r="B942" s="650" t="s">
        <v>6228</v>
      </c>
      <c r="C942" s="650" t="s">
        <v>4890</v>
      </c>
      <c r="D942" s="650" t="s">
        <v>5257</v>
      </c>
      <c r="E942" s="650" t="s">
        <v>5258</v>
      </c>
      <c r="F942" s="653">
        <v>1</v>
      </c>
      <c r="G942" s="653">
        <v>4312</v>
      </c>
      <c r="H942" s="653">
        <v>1</v>
      </c>
      <c r="I942" s="653">
        <v>4312</v>
      </c>
      <c r="J942" s="653"/>
      <c r="K942" s="653"/>
      <c r="L942" s="653"/>
      <c r="M942" s="653"/>
      <c r="N942" s="653"/>
      <c r="O942" s="653"/>
      <c r="P942" s="666"/>
      <c r="Q942" s="654"/>
    </row>
    <row r="943" spans="1:17" ht="14.4" customHeight="1" x14ac:dyDescent="0.3">
      <c r="A943" s="649" t="s">
        <v>575</v>
      </c>
      <c r="B943" s="650" t="s">
        <v>6228</v>
      </c>
      <c r="C943" s="650" t="s">
        <v>4890</v>
      </c>
      <c r="D943" s="650" t="s">
        <v>5259</v>
      </c>
      <c r="E943" s="650" t="s">
        <v>5260</v>
      </c>
      <c r="F943" s="653">
        <v>1</v>
      </c>
      <c r="G943" s="653">
        <v>4436.47</v>
      </c>
      <c r="H943" s="653">
        <v>1</v>
      </c>
      <c r="I943" s="653">
        <v>4436.47</v>
      </c>
      <c r="J943" s="653"/>
      <c r="K943" s="653"/>
      <c r="L943" s="653"/>
      <c r="M943" s="653"/>
      <c r="N943" s="653"/>
      <c r="O943" s="653"/>
      <c r="P943" s="666"/>
      <c r="Q943" s="654"/>
    </row>
    <row r="944" spans="1:17" ht="14.4" customHeight="1" x14ac:dyDescent="0.3">
      <c r="A944" s="649" t="s">
        <v>575</v>
      </c>
      <c r="B944" s="650" t="s">
        <v>6228</v>
      </c>
      <c r="C944" s="650" t="s">
        <v>4890</v>
      </c>
      <c r="D944" s="650" t="s">
        <v>5262</v>
      </c>
      <c r="E944" s="650" t="s">
        <v>5263</v>
      </c>
      <c r="F944" s="653">
        <v>5</v>
      </c>
      <c r="G944" s="653">
        <v>2976.95</v>
      </c>
      <c r="H944" s="653">
        <v>1</v>
      </c>
      <c r="I944" s="653">
        <v>595.39</v>
      </c>
      <c r="J944" s="653">
        <v>2</v>
      </c>
      <c r="K944" s="653">
        <v>1190.78</v>
      </c>
      <c r="L944" s="653">
        <v>0.4</v>
      </c>
      <c r="M944" s="653">
        <v>595.39</v>
      </c>
      <c r="N944" s="653"/>
      <c r="O944" s="653"/>
      <c r="P944" s="666"/>
      <c r="Q944" s="654"/>
    </row>
    <row r="945" spans="1:17" ht="14.4" customHeight="1" x14ac:dyDescent="0.3">
      <c r="A945" s="649" t="s">
        <v>575</v>
      </c>
      <c r="B945" s="650" t="s">
        <v>6228</v>
      </c>
      <c r="C945" s="650" t="s">
        <v>4890</v>
      </c>
      <c r="D945" s="650" t="s">
        <v>5264</v>
      </c>
      <c r="E945" s="650" t="s">
        <v>5265</v>
      </c>
      <c r="F945" s="653">
        <v>2</v>
      </c>
      <c r="G945" s="653">
        <v>1214.82</v>
      </c>
      <c r="H945" s="653">
        <v>1</v>
      </c>
      <c r="I945" s="653">
        <v>607.41</v>
      </c>
      <c r="J945" s="653"/>
      <c r="K945" s="653"/>
      <c r="L945" s="653"/>
      <c r="M945" s="653"/>
      <c r="N945" s="653"/>
      <c r="O945" s="653"/>
      <c r="P945" s="666"/>
      <c r="Q945" s="654"/>
    </row>
    <row r="946" spans="1:17" ht="14.4" customHeight="1" x14ac:dyDescent="0.3">
      <c r="A946" s="649" t="s">
        <v>575</v>
      </c>
      <c r="B946" s="650" t="s">
        <v>6228</v>
      </c>
      <c r="C946" s="650" t="s">
        <v>4890</v>
      </c>
      <c r="D946" s="650" t="s">
        <v>5272</v>
      </c>
      <c r="E946" s="650" t="s">
        <v>5271</v>
      </c>
      <c r="F946" s="653">
        <v>1</v>
      </c>
      <c r="G946" s="653">
        <v>1265.81</v>
      </c>
      <c r="H946" s="653">
        <v>1</v>
      </c>
      <c r="I946" s="653">
        <v>1265.81</v>
      </c>
      <c r="J946" s="653">
        <v>0.4</v>
      </c>
      <c r="K946" s="653">
        <v>506.32</v>
      </c>
      <c r="L946" s="653">
        <v>0.39999683996808372</v>
      </c>
      <c r="M946" s="653">
        <v>1265.8</v>
      </c>
      <c r="N946" s="653"/>
      <c r="O946" s="653"/>
      <c r="P946" s="666"/>
      <c r="Q946" s="654"/>
    </row>
    <row r="947" spans="1:17" ht="14.4" customHeight="1" x14ac:dyDescent="0.3">
      <c r="A947" s="649" t="s">
        <v>575</v>
      </c>
      <c r="B947" s="650" t="s">
        <v>6228</v>
      </c>
      <c r="C947" s="650" t="s">
        <v>4890</v>
      </c>
      <c r="D947" s="650" t="s">
        <v>5275</v>
      </c>
      <c r="E947" s="650" t="s">
        <v>5274</v>
      </c>
      <c r="F947" s="653">
        <v>3</v>
      </c>
      <c r="G947" s="653">
        <v>261.14999999999998</v>
      </c>
      <c r="H947" s="653">
        <v>1</v>
      </c>
      <c r="I947" s="653">
        <v>87.05</v>
      </c>
      <c r="J947" s="653">
        <v>8</v>
      </c>
      <c r="K947" s="653">
        <v>696.39999999999986</v>
      </c>
      <c r="L947" s="653">
        <v>2.6666666666666665</v>
      </c>
      <c r="M947" s="653">
        <v>87.049999999999983</v>
      </c>
      <c r="N947" s="653">
        <v>6</v>
      </c>
      <c r="O947" s="653">
        <v>522.29999999999995</v>
      </c>
      <c r="P947" s="666">
        <v>2</v>
      </c>
      <c r="Q947" s="654">
        <v>87.05</v>
      </c>
    </row>
    <row r="948" spans="1:17" ht="14.4" customHeight="1" x14ac:dyDescent="0.3">
      <c r="A948" s="649" t="s">
        <v>575</v>
      </c>
      <c r="B948" s="650" t="s">
        <v>6228</v>
      </c>
      <c r="C948" s="650" t="s">
        <v>4890</v>
      </c>
      <c r="D948" s="650" t="s">
        <v>5276</v>
      </c>
      <c r="E948" s="650" t="s">
        <v>5274</v>
      </c>
      <c r="F948" s="653">
        <v>6</v>
      </c>
      <c r="G948" s="653">
        <v>774.18</v>
      </c>
      <c r="H948" s="653">
        <v>1</v>
      </c>
      <c r="I948" s="653">
        <v>129.03</v>
      </c>
      <c r="J948" s="653">
        <v>4</v>
      </c>
      <c r="K948" s="653">
        <v>516.12</v>
      </c>
      <c r="L948" s="653">
        <v>0.66666666666666674</v>
      </c>
      <c r="M948" s="653">
        <v>129.03</v>
      </c>
      <c r="N948" s="653">
        <v>2</v>
      </c>
      <c r="O948" s="653">
        <v>258.06</v>
      </c>
      <c r="P948" s="666">
        <v>0.33333333333333337</v>
      </c>
      <c r="Q948" s="654">
        <v>129.03</v>
      </c>
    </row>
    <row r="949" spans="1:17" ht="14.4" customHeight="1" x14ac:dyDescent="0.3">
      <c r="A949" s="649" t="s">
        <v>575</v>
      </c>
      <c r="B949" s="650" t="s">
        <v>6228</v>
      </c>
      <c r="C949" s="650" t="s">
        <v>4890</v>
      </c>
      <c r="D949" s="650" t="s">
        <v>5278</v>
      </c>
      <c r="E949" s="650" t="s">
        <v>5279</v>
      </c>
      <c r="F949" s="653"/>
      <c r="G949" s="653"/>
      <c r="H949" s="653"/>
      <c r="I949" s="653"/>
      <c r="J949" s="653">
        <v>4</v>
      </c>
      <c r="K949" s="653">
        <v>3503.72</v>
      </c>
      <c r="L949" s="653"/>
      <c r="M949" s="653">
        <v>875.93</v>
      </c>
      <c r="N949" s="653">
        <v>2</v>
      </c>
      <c r="O949" s="653">
        <v>1751.86</v>
      </c>
      <c r="P949" s="666"/>
      <c r="Q949" s="654">
        <v>875.93</v>
      </c>
    </row>
    <row r="950" spans="1:17" ht="14.4" customHeight="1" x14ac:dyDescent="0.3">
      <c r="A950" s="649" t="s">
        <v>575</v>
      </c>
      <c r="B950" s="650" t="s">
        <v>6228</v>
      </c>
      <c r="C950" s="650" t="s">
        <v>4890</v>
      </c>
      <c r="D950" s="650" t="s">
        <v>6246</v>
      </c>
      <c r="E950" s="650" t="s">
        <v>5263</v>
      </c>
      <c r="F950" s="653">
        <v>2</v>
      </c>
      <c r="G950" s="653">
        <v>2188.1999999999998</v>
      </c>
      <c r="H950" s="653">
        <v>1</v>
      </c>
      <c r="I950" s="653">
        <v>1094.0999999999999</v>
      </c>
      <c r="J950" s="653">
        <v>2</v>
      </c>
      <c r="K950" s="653">
        <v>2188.1999999999998</v>
      </c>
      <c r="L950" s="653">
        <v>1</v>
      </c>
      <c r="M950" s="653">
        <v>1094.0999999999999</v>
      </c>
      <c r="N950" s="653">
        <v>1</v>
      </c>
      <c r="O950" s="653">
        <v>1094.0999999999999</v>
      </c>
      <c r="P950" s="666">
        <v>0.5</v>
      </c>
      <c r="Q950" s="654">
        <v>1094.0999999999999</v>
      </c>
    </row>
    <row r="951" spans="1:17" ht="14.4" customHeight="1" x14ac:dyDescent="0.3">
      <c r="A951" s="649" t="s">
        <v>575</v>
      </c>
      <c r="B951" s="650" t="s">
        <v>6228</v>
      </c>
      <c r="C951" s="650" t="s">
        <v>4890</v>
      </c>
      <c r="D951" s="650" t="s">
        <v>5280</v>
      </c>
      <c r="E951" s="650" t="s">
        <v>5281</v>
      </c>
      <c r="F951" s="653">
        <v>3</v>
      </c>
      <c r="G951" s="653">
        <v>1534.35</v>
      </c>
      <c r="H951" s="653">
        <v>1</v>
      </c>
      <c r="I951" s="653">
        <v>511.45</v>
      </c>
      <c r="J951" s="653"/>
      <c r="K951" s="653"/>
      <c r="L951" s="653"/>
      <c r="M951" s="653"/>
      <c r="N951" s="653">
        <v>3</v>
      </c>
      <c r="O951" s="653">
        <v>1534.35</v>
      </c>
      <c r="P951" s="666">
        <v>1</v>
      </c>
      <c r="Q951" s="654">
        <v>511.45</v>
      </c>
    </row>
    <row r="952" spans="1:17" ht="14.4" customHeight="1" x14ac:dyDescent="0.3">
      <c r="A952" s="649" t="s">
        <v>575</v>
      </c>
      <c r="B952" s="650" t="s">
        <v>6228</v>
      </c>
      <c r="C952" s="650" t="s">
        <v>4890</v>
      </c>
      <c r="D952" s="650" t="s">
        <v>5282</v>
      </c>
      <c r="E952" s="650" t="s">
        <v>5283</v>
      </c>
      <c r="F952" s="653"/>
      <c r="G952" s="653"/>
      <c r="H952" s="653"/>
      <c r="I952" s="653"/>
      <c r="J952" s="653">
        <v>0.9</v>
      </c>
      <c r="K952" s="653">
        <v>866.49</v>
      </c>
      <c r="L952" s="653"/>
      <c r="M952" s="653">
        <v>962.76666666666665</v>
      </c>
      <c r="N952" s="653">
        <v>3.5</v>
      </c>
      <c r="O952" s="653">
        <v>3369.7000000000003</v>
      </c>
      <c r="P952" s="666"/>
      <c r="Q952" s="654">
        <v>962.7714285714286</v>
      </c>
    </row>
    <row r="953" spans="1:17" ht="14.4" customHeight="1" x14ac:dyDescent="0.3">
      <c r="A953" s="649" t="s">
        <v>575</v>
      </c>
      <c r="B953" s="650" t="s">
        <v>6228</v>
      </c>
      <c r="C953" s="650" t="s">
        <v>4890</v>
      </c>
      <c r="D953" s="650" t="s">
        <v>5284</v>
      </c>
      <c r="E953" s="650" t="s">
        <v>5283</v>
      </c>
      <c r="F953" s="653">
        <v>0.2</v>
      </c>
      <c r="G953" s="653">
        <v>22.92</v>
      </c>
      <c r="H953" s="653">
        <v>1</v>
      </c>
      <c r="I953" s="653">
        <v>114.60000000000001</v>
      </c>
      <c r="J953" s="653">
        <v>0.5</v>
      </c>
      <c r="K953" s="653">
        <v>57.300000000000004</v>
      </c>
      <c r="L953" s="653">
        <v>2.5</v>
      </c>
      <c r="M953" s="653">
        <v>114.60000000000001</v>
      </c>
      <c r="N953" s="653">
        <v>0.2</v>
      </c>
      <c r="O953" s="653">
        <v>22.92</v>
      </c>
      <c r="P953" s="666">
        <v>1</v>
      </c>
      <c r="Q953" s="654">
        <v>114.60000000000001</v>
      </c>
    </row>
    <row r="954" spans="1:17" ht="14.4" customHeight="1" x14ac:dyDescent="0.3">
      <c r="A954" s="649" t="s">
        <v>575</v>
      </c>
      <c r="B954" s="650" t="s">
        <v>6228</v>
      </c>
      <c r="C954" s="650" t="s">
        <v>4890</v>
      </c>
      <c r="D954" s="650" t="s">
        <v>5285</v>
      </c>
      <c r="E954" s="650" t="s">
        <v>5283</v>
      </c>
      <c r="F954" s="653">
        <v>0.4</v>
      </c>
      <c r="G954" s="653">
        <v>55.16</v>
      </c>
      <c r="H954" s="653">
        <v>1</v>
      </c>
      <c r="I954" s="653">
        <v>137.89999999999998</v>
      </c>
      <c r="J954" s="653">
        <v>0.2</v>
      </c>
      <c r="K954" s="653">
        <v>27.58</v>
      </c>
      <c r="L954" s="653">
        <v>0.5</v>
      </c>
      <c r="M954" s="653">
        <v>137.89999999999998</v>
      </c>
      <c r="N954" s="653">
        <v>0.4</v>
      </c>
      <c r="O954" s="653">
        <v>55.17</v>
      </c>
      <c r="P954" s="666">
        <v>1.0001812907904279</v>
      </c>
      <c r="Q954" s="654">
        <v>137.92499999999998</v>
      </c>
    </row>
    <row r="955" spans="1:17" ht="14.4" customHeight="1" x14ac:dyDescent="0.3">
      <c r="A955" s="649" t="s">
        <v>575</v>
      </c>
      <c r="B955" s="650" t="s">
        <v>6228</v>
      </c>
      <c r="C955" s="650" t="s">
        <v>4890</v>
      </c>
      <c r="D955" s="650" t="s">
        <v>5286</v>
      </c>
      <c r="E955" s="650" t="s">
        <v>5283</v>
      </c>
      <c r="F955" s="653">
        <v>5.9</v>
      </c>
      <c r="G955" s="653">
        <v>3714.56</v>
      </c>
      <c r="H955" s="653">
        <v>1</v>
      </c>
      <c r="I955" s="653">
        <v>629.58644067796604</v>
      </c>
      <c r="J955" s="653">
        <v>7.3000000000000007</v>
      </c>
      <c r="K955" s="653">
        <v>4595.93</v>
      </c>
      <c r="L955" s="653">
        <v>1.2372744012749828</v>
      </c>
      <c r="M955" s="653">
        <v>629.5794520547945</v>
      </c>
      <c r="N955" s="653">
        <v>16.7</v>
      </c>
      <c r="O955" s="653">
        <v>10514.08</v>
      </c>
      <c r="P955" s="666">
        <v>2.8305048242591315</v>
      </c>
      <c r="Q955" s="654">
        <v>629.58562874251504</v>
      </c>
    </row>
    <row r="956" spans="1:17" ht="14.4" customHeight="1" x14ac:dyDescent="0.3">
      <c r="A956" s="649" t="s">
        <v>575</v>
      </c>
      <c r="B956" s="650" t="s">
        <v>6228</v>
      </c>
      <c r="C956" s="650" t="s">
        <v>4890</v>
      </c>
      <c r="D956" s="650" t="s">
        <v>6247</v>
      </c>
      <c r="E956" s="650" t="s">
        <v>5283</v>
      </c>
      <c r="F956" s="653"/>
      <c r="G956" s="653"/>
      <c r="H956" s="653"/>
      <c r="I956" s="653"/>
      <c r="J956" s="653">
        <v>0.3</v>
      </c>
      <c r="K956" s="653">
        <v>260.69</v>
      </c>
      <c r="L956" s="653"/>
      <c r="M956" s="653">
        <v>868.9666666666667</v>
      </c>
      <c r="N956" s="653"/>
      <c r="O956" s="653"/>
      <c r="P956" s="666"/>
      <c r="Q956" s="654"/>
    </row>
    <row r="957" spans="1:17" ht="14.4" customHeight="1" x14ac:dyDescent="0.3">
      <c r="A957" s="649" t="s">
        <v>575</v>
      </c>
      <c r="B957" s="650" t="s">
        <v>6228</v>
      </c>
      <c r="C957" s="650" t="s">
        <v>4890</v>
      </c>
      <c r="D957" s="650" t="s">
        <v>5287</v>
      </c>
      <c r="E957" s="650" t="s">
        <v>5288</v>
      </c>
      <c r="F957" s="653">
        <v>3</v>
      </c>
      <c r="G957" s="653">
        <v>3509.55</v>
      </c>
      <c r="H957" s="653">
        <v>1</v>
      </c>
      <c r="I957" s="653">
        <v>1169.8500000000001</v>
      </c>
      <c r="J957" s="653">
        <v>3</v>
      </c>
      <c r="K957" s="653">
        <v>3509.55</v>
      </c>
      <c r="L957" s="653">
        <v>1</v>
      </c>
      <c r="M957" s="653">
        <v>1169.8500000000001</v>
      </c>
      <c r="N957" s="653"/>
      <c r="O957" s="653"/>
      <c r="P957" s="666"/>
      <c r="Q957" s="654"/>
    </row>
    <row r="958" spans="1:17" ht="14.4" customHeight="1" x14ac:dyDescent="0.3">
      <c r="A958" s="649" t="s">
        <v>575</v>
      </c>
      <c r="B958" s="650" t="s">
        <v>6228</v>
      </c>
      <c r="C958" s="650" t="s">
        <v>4890</v>
      </c>
      <c r="D958" s="650" t="s">
        <v>5289</v>
      </c>
      <c r="E958" s="650" t="s">
        <v>5290</v>
      </c>
      <c r="F958" s="653">
        <v>1</v>
      </c>
      <c r="G958" s="653">
        <v>3680.54</v>
      </c>
      <c r="H958" s="653">
        <v>1</v>
      </c>
      <c r="I958" s="653">
        <v>3680.54</v>
      </c>
      <c r="J958" s="653">
        <v>1</v>
      </c>
      <c r="K958" s="653">
        <v>3680.54</v>
      </c>
      <c r="L958" s="653">
        <v>1</v>
      </c>
      <c r="M958" s="653">
        <v>3680.54</v>
      </c>
      <c r="N958" s="653"/>
      <c r="O958" s="653"/>
      <c r="P958" s="666"/>
      <c r="Q958" s="654"/>
    </row>
    <row r="959" spans="1:17" ht="14.4" customHeight="1" x14ac:dyDescent="0.3">
      <c r="A959" s="649" t="s">
        <v>575</v>
      </c>
      <c r="B959" s="650" t="s">
        <v>6228</v>
      </c>
      <c r="C959" s="650" t="s">
        <v>4890</v>
      </c>
      <c r="D959" s="650" t="s">
        <v>5291</v>
      </c>
      <c r="E959" s="650" t="s">
        <v>5290</v>
      </c>
      <c r="F959" s="653"/>
      <c r="G959" s="653"/>
      <c r="H959" s="653"/>
      <c r="I959" s="653"/>
      <c r="J959" s="653">
        <v>2</v>
      </c>
      <c r="K959" s="653">
        <v>4223.6000000000004</v>
      </c>
      <c r="L959" s="653"/>
      <c r="M959" s="653">
        <v>2111.8000000000002</v>
      </c>
      <c r="N959" s="653"/>
      <c r="O959" s="653"/>
      <c r="P959" s="666"/>
      <c r="Q959" s="654"/>
    </row>
    <row r="960" spans="1:17" ht="14.4" customHeight="1" x14ac:dyDescent="0.3">
      <c r="A960" s="649" t="s">
        <v>575</v>
      </c>
      <c r="B960" s="650" t="s">
        <v>6228</v>
      </c>
      <c r="C960" s="650" t="s">
        <v>4890</v>
      </c>
      <c r="D960" s="650" t="s">
        <v>6248</v>
      </c>
      <c r="E960" s="650" t="s">
        <v>6249</v>
      </c>
      <c r="F960" s="653"/>
      <c r="G960" s="653"/>
      <c r="H960" s="653"/>
      <c r="I960" s="653"/>
      <c r="J960" s="653">
        <v>1</v>
      </c>
      <c r="K960" s="653">
        <v>4644.9799999999996</v>
      </c>
      <c r="L960" s="653"/>
      <c r="M960" s="653">
        <v>4644.9799999999996</v>
      </c>
      <c r="N960" s="653"/>
      <c r="O960" s="653"/>
      <c r="P960" s="666"/>
      <c r="Q960" s="654"/>
    </row>
    <row r="961" spans="1:17" ht="14.4" customHeight="1" x14ac:dyDescent="0.3">
      <c r="A961" s="649" t="s">
        <v>575</v>
      </c>
      <c r="B961" s="650" t="s">
        <v>6228</v>
      </c>
      <c r="C961" s="650" t="s">
        <v>4890</v>
      </c>
      <c r="D961" s="650" t="s">
        <v>5292</v>
      </c>
      <c r="E961" s="650" t="s">
        <v>5293</v>
      </c>
      <c r="F961" s="653"/>
      <c r="G961" s="653"/>
      <c r="H961" s="653"/>
      <c r="I961" s="653"/>
      <c r="J961" s="653">
        <v>9</v>
      </c>
      <c r="K961" s="653">
        <v>9308.61</v>
      </c>
      <c r="L961" s="653"/>
      <c r="M961" s="653">
        <v>1034.29</v>
      </c>
      <c r="N961" s="653">
        <v>10</v>
      </c>
      <c r="O961" s="653">
        <v>10342.9</v>
      </c>
      <c r="P961" s="666"/>
      <c r="Q961" s="654">
        <v>1034.29</v>
      </c>
    </row>
    <row r="962" spans="1:17" ht="14.4" customHeight="1" x14ac:dyDescent="0.3">
      <c r="A962" s="649" t="s">
        <v>575</v>
      </c>
      <c r="B962" s="650" t="s">
        <v>6228</v>
      </c>
      <c r="C962" s="650" t="s">
        <v>4890</v>
      </c>
      <c r="D962" s="650" t="s">
        <v>5294</v>
      </c>
      <c r="E962" s="650" t="s">
        <v>5293</v>
      </c>
      <c r="F962" s="653">
        <v>1</v>
      </c>
      <c r="G962" s="653">
        <v>1099.58</v>
      </c>
      <c r="H962" s="653">
        <v>1</v>
      </c>
      <c r="I962" s="653">
        <v>1099.58</v>
      </c>
      <c r="J962" s="653">
        <v>11</v>
      </c>
      <c r="K962" s="653">
        <v>12095.380000000001</v>
      </c>
      <c r="L962" s="653">
        <v>11.000000000000002</v>
      </c>
      <c r="M962" s="653">
        <v>1099.5800000000002</v>
      </c>
      <c r="N962" s="653">
        <v>4</v>
      </c>
      <c r="O962" s="653">
        <v>4398.32</v>
      </c>
      <c r="P962" s="666">
        <v>4</v>
      </c>
      <c r="Q962" s="654">
        <v>1099.58</v>
      </c>
    </row>
    <row r="963" spans="1:17" ht="14.4" customHeight="1" x14ac:dyDescent="0.3">
      <c r="A963" s="649" t="s">
        <v>575</v>
      </c>
      <c r="B963" s="650" t="s">
        <v>6228</v>
      </c>
      <c r="C963" s="650" t="s">
        <v>4890</v>
      </c>
      <c r="D963" s="650" t="s">
        <v>5295</v>
      </c>
      <c r="E963" s="650" t="s">
        <v>5293</v>
      </c>
      <c r="F963" s="653">
        <v>7</v>
      </c>
      <c r="G963" s="653">
        <v>8262.94</v>
      </c>
      <c r="H963" s="653">
        <v>1</v>
      </c>
      <c r="I963" s="653">
        <v>1180.42</v>
      </c>
      <c r="J963" s="653">
        <v>7</v>
      </c>
      <c r="K963" s="653">
        <v>8262.94</v>
      </c>
      <c r="L963" s="653">
        <v>1</v>
      </c>
      <c r="M963" s="653">
        <v>1180.42</v>
      </c>
      <c r="N963" s="653">
        <v>4</v>
      </c>
      <c r="O963" s="653">
        <v>4721.68</v>
      </c>
      <c r="P963" s="666">
        <v>0.5714285714285714</v>
      </c>
      <c r="Q963" s="654">
        <v>1180.42</v>
      </c>
    </row>
    <row r="964" spans="1:17" ht="14.4" customHeight="1" x14ac:dyDescent="0.3">
      <c r="A964" s="649" t="s">
        <v>575</v>
      </c>
      <c r="B964" s="650" t="s">
        <v>6228</v>
      </c>
      <c r="C964" s="650" t="s">
        <v>4890</v>
      </c>
      <c r="D964" s="650" t="s">
        <v>5296</v>
      </c>
      <c r="E964" s="650" t="s">
        <v>5293</v>
      </c>
      <c r="F964" s="653">
        <v>2</v>
      </c>
      <c r="G964" s="653">
        <v>2495.56</v>
      </c>
      <c r="H964" s="653">
        <v>1</v>
      </c>
      <c r="I964" s="653">
        <v>1247.78</v>
      </c>
      <c r="J964" s="653">
        <v>8</v>
      </c>
      <c r="K964" s="653">
        <v>9982.24</v>
      </c>
      <c r="L964" s="653">
        <v>4</v>
      </c>
      <c r="M964" s="653">
        <v>1247.78</v>
      </c>
      <c r="N964" s="653">
        <v>1</v>
      </c>
      <c r="O964" s="653">
        <v>1247.78</v>
      </c>
      <c r="P964" s="666">
        <v>0.5</v>
      </c>
      <c r="Q964" s="654">
        <v>1247.78</v>
      </c>
    </row>
    <row r="965" spans="1:17" ht="14.4" customHeight="1" x14ac:dyDescent="0.3">
      <c r="A965" s="649" t="s">
        <v>575</v>
      </c>
      <c r="B965" s="650" t="s">
        <v>6228</v>
      </c>
      <c r="C965" s="650" t="s">
        <v>4890</v>
      </c>
      <c r="D965" s="650" t="s">
        <v>5297</v>
      </c>
      <c r="E965" s="650" t="s">
        <v>5293</v>
      </c>
      <c r="F965" s="653">
        <v>4</v>
      </c>
      <c r="G965" s="653">
        <v>5505.16</v>
      </c>
      <c r="H965" s="653">
        <v>1</v>
      </c>
      <c r="I965" s="653">
        <v>1376.29</v>
      </c>
      <c r="J965" s="653">
        <v>1</v>
      </c>
      <c r="K965" s="653">
        <v>1376.29</v>
      </c>
      <c r="L965" s="653">
        <v>0.25</v>
      </c>
      <c r="M965" s="653">
        <v>1376.29</v>
      </c>
      <c r="N965" s="653">
        <v>1</v>
      </c>
      <c r="O965" s="653">
        <v>1376.29</v>
      </c>
      <c r="P965" s="666">
        <v>0.25</v>
      </c>
      <c r="Q965" s="654">
        <v>1376.29</v>
      </c>
    </row>
    <row r="966" spans="1:17" ht="14.4" customHeight="1" x14ac:dyDescent="0.3">
      <c r="A966" s="649" t="s">
        <v>575</v>
      </c>
      <c r="B966" s="650" t="s">
        <v>6228</v>
      </c>
      <c r="C966" s="650" t="s">
        <v>4890</v>
      </c>
      <c r="D966" s="650" t="s">
        <v>6250</v>
      </c>
      <c r="E966" s="650" t="s">
        <v>6251</v>
      </c>
      <c r="F966" s="653"/>
      <c r="G966" s="653"/>
      <c r="H966" s="653"/>
      <c r="I966" s="653"/>
      <c r="J966" s="653"/>
      <c r="K966" s="653"/>
      <c r="L966" s="653"/>
      <c r="M966" s="653"/>
      <c r="N966" s="653">
        <v>1</v>
      </c>
      <c r="O966" s="653">
        <v>687</v>
      </c>
      <c r="P966" s="666"/>
      <c r="Q966" s="654">
        <v>687</v>
      </c>
    </row>
    <row r="967" spans="1:17" ht="14.4" customHeight="1" x14ac:dyDescent="0.3">
      <c r="A967" s="649" t="s">
        <v>575</v>
      </c>
      <c r="B967" s="650" t="s">
        <v>6228</v>
      </c>
      <c r="C967" s="650" t="s">
        <v>4890</v>
      </c>
      <c r="D967" s="650" t="s">
        <v>5300</v>
      </c>
      <c r="E967" s="650" t="s">
        <v>5301</v>
      </c>
      <c r="F967" s="653"/>
      <c r="G967" s="653"/>
      <c r="H967" s="653"/>
      <c r="I967" s="653"/>
      <c r="J967" s="653">
        <v>4</v>
      </c>
      <c r="K967" s="653">
        <v>10258</v>
      </c>
      <c r="L967" s="653"/>
      <c r="M967" s="653">
        <v>2564.5</v>
      </c>
      <c r="N967" s="653">
        <v>4</v>
      </c>
      <c r="O967" s="653">
        <v>10258</v>
      </c>
      <c r="P967" s="666"/>
      <c r="Q967" s="654">
        <v>2564.5</v>
      </c>
    </row>
    <row r="968" spans="1:17" ht="14.4" customHeight="1" x14ac:dyDescent="0.3">
      <c r="A968" s="649" t="s">
        <v>575</v>
      </c>
      <c r="B968" s="650" t="s">
        <v>6228</v>
      </c>
      <c r="C968" s="650" t="s">
        <v>4890</v>
      </c>
      <c r="D968" s="650" t="s">
        <v>5302</v>
      </c>
      <c r="E968" s="650" t="s">
        <v>5303</v>
      </c>
      <c r="F968" s="653">
        <v>2</v>
      </c>
      <c r="G968" s="653">
        <v>3887.8</v>
      </c>
      <c r="H968" s="653">
        <v>1</v>
      </c>
      <c r="I968" s="653">
        <v>1943.9</v>
      </c>
      <c r="J968" s="653">
        <v>2</v>
      </c>
      <c r="K968" s="653">
        <v>3887.8</v>
      </c>
      <c r="L968" s="653">
        <v>1</v>
      </c>
      <c r="M968" s="653">
        <v>1943.9</v>
      </c>
      <c r="N968" s="653">
        <v>2</v>
      </c>
      <c r="O968" s="653">
        <v>3887.8</v>
      </c>
      <c r="P968" s="666">
        <v>1</v>
      </c>
      <c r="Q968" s="654">
        <v>1943.9</v>
      </c>
    </row>
    <row r="969" spans="1:17" ht="14.4" customHeight="1" x14ac:dyDescent="0.3">
      <c r="A969" s="649" t="s">
        <v>575</v>
      </c>
      <c r="B969" s="650" t="s">
        <v>6228</v>
      </c>
      <c r="C969" s="650" t="s">
        <v>4890</v>
      </c>
      <c r="D969" s="650" t="s">
        <v>5304</v>
      </c>
      <c r="E969" s="650" t="s">
        <v>5305</v>
      </c>
      <c r="F969" s="653">
        <v>2</v>
      </c>
      <c r="G969" s="653">
        <v>3887.8</v>
      </c>
      <c r="H969" s="653">
        <v>1</v>
      </c>
      <c r="I969" s="653">
        <v>1943.9</v>
      </c>
      <c r="J969" s="653">
        <v>2</v>
      </c>
      <c r="K969" s="653">
        <v>3887.8</v>
      </c>
      <c r="L969" s="653">
        <v>1</v>
      </c>
      <c r="M969" s="653">
        <v>1943.9</v>
      </c>
      <c r="N969" s="653">
        <v>2</v>
      </c>
      <c r="O969" s="653">
        <v>3887.8</v>
      </c>
      <c r="P969" s="666">
        <v>1</v>
      </c>
      <c r="Q969" s="654">
        <v>1943.9</v>
      </c>
    </row>
    <row r="970" spans="1:17" ht="14.4" customHeight="1" x14ac:dyDescent="0.3">
      <c r="A970" s="649" t="s">
        <v>575</v>
      </c>
      <c r="B970" s="650" t="s">
        <v>6228</v>
      </c>
      <c r="C970" s="650" t="s">
        <v>4890</v>
      </c>
      <c r="D970" s="650" t="s">
        <v>5308</v>
      </c>
      <c r="E970" s="650" t="s">
        <v>5309</v>
      </c>
      <c r="F970" s="653"/>
      <c r="G970" s="653"/>
      <c r="H970" s="653"/>
      <c r="I970" s="653"/>
      <c r="J970" s="653">
        <v>1</v>
      </c>
      <c r="K970" s="653">
        <v>2117.29</v>
      </c>
      <c r="L970" s="653"/>
      <c r="M970" s="653">
        <v>2117.29</v>
      </c>
      <c r="N970" s="653"/>
      <c r="O970" s="653"/>
      <c r="P970" s="666"/>
      <c r="Q970" s="654"/>
    </row>
    <row r="971" spans="1:17" ht="14.4" customHeight="1" x14ac:dyDescent="0.3">
      <c r="A971" s="649" t="s">
        <v>575</v>
      </c>
      <c r="B971" s="650" t="s">
        <v>6228</v>
      </c>
      <c r="C971" s="650" t="s">
        <v>4890</v>
      </c>
      <c r="D971" s="650" t="s">
        <v>5310</v>
      </c>
      <c r="E971" s="650" t="s">
        <v>5311</v>
      </c>
      <c r="F971" s="653">
        <v>12</v>
      </c>
      <c r="G971" s="653">
        <v>5994.3600000000006</v>
      </c>
      <c r="H971" s="653">
        <v>1</v>
      </c>
      <c r="I971" s="653">
        <v>499.53000000000003</v>
      </c>
      <c r="J971" s="653">
        <v>4</v>
      </c>
      <c r="K971" s="653">
        <v>1998.12</v>
      </c>
      <c r="L971" s="653">
        <v>0.33333333333333326</v>
      </c>
      <c r="M971" s="653">
        <v>499.53</v>
      </c>
      <c r="N971" s="653">
        <v>15</v>
      </c>
      <c r="O971" s="653">
        <v>7492.95</v>
      </c>
      <c r="P971" s="666">
        <v>1.2499999999999998</v>
      </c>
      <c r="Q971" s="654">
        <v>499.53</v>
      </c>
    </row>
    <row r="972" spans="1:17" ht="14.4" customHeight="1" x14ac:dyDescent="0.3">
      <c r="A972" s="649" t="s">
        <v>575</v>
      </c>
      <c r="B972" s="650" t="s">
        <v>6228</v>
      </c>
      <c r="C972" s="650" t="s">
        <v>4890</v>
      </c>
      <c r="D972" s="650" t="s">
        <v>5312</v>
      </c>
      <c r="E972" s="650" t="s">
        <v>5311</v>
      </c>
      <c r="F972" s="653">
        <v>12</v>
      </c>
      <c r="G972" s="653">
        <v>5123.76</v>
      </c>
      <c r="H972" s="653">
        <v>1</v>
      </c>
      <c r="I972" s="653">
        <v>426.98</v>
      </c>
      <c r="J972" s="653">
        <v>16</v>
      </c>
      <c r="K972" s="653">
        <v>6831.68</v>
      </c>
      <c r="L972" s="653">
        <v>1.3333333333333333</v>
      </c>
      <c r="M972" s="653">
        <v>426.98</v>
      </c>
      <c r="N972" s="653">
        <v>5</v>
      </c>
      <c r="O972" s="653">
        <v>2134.9</v>
      </c>
      <c r="P972" s="666">
        <v>0.41666666666666669</v>
      </c>
      <c r="Q972" s="654">
        <v>426.98</v>
      </c>
    </row>
    <row r="973" spans="1:17" ht="14.4" customHeight="1" x14ac:dyDescent="0.3">
      <c r="A973" s="649" t="s">
        <v>575</v>
      </c>
      <c r="B973" s="650" t="s">
        <v>6228</v>
      </c>
      <c r="C973" s="650" t="s">
        <v>4890</v>
      </c>
      <c r="D973" s="650" t="s">
        <v>6252</v>
      </c>
      <c r="E973" s="650" t="s">
        <v>6253</v>
      </c>
      <c r="F973" s="653">
        <v>1</v>
      </c>
      <c r="G973" s="653">
        <v>5250.22</v>
      </c>
      <c r="H973" s="653">
        <v>1</v>
      </c>
      <c r="I973" s="653">
        <v>5250.22</v>
      </c>
      <c r="J973" s="653">
        <v>2</v>
      </c>
      <c r="K973" s="653">
        <v>10500.44</v>
      </c>
      <c r="L973" s="653">
        <v>2</v>
      </c>
      <c r="M973" s="653">
        <v>5250.22</v>
      </c>
      <c r="N973" s="653"/>
      <c r="O973" s="653"/>
      <c r="P973" s="666"/>
      <c r="Q973" s="654"/>
    </row>
    <row r="974" spans="1:17" ht="14.4" customHeight="1" x14ac:dyDescent="0.3">
      <c r="A974" s="649" t="s">
        <v>575</v>
      </c>
      <c r="B974" s="650" t="s">
        <v>6228</v>
      </c>
      <c r="C974" s="650" t="s">
        <v>4890</v>
      </c>
      <c r="D974" s="650" t="s">
        <v>5313</v>
      </c>
      <c r="E974" s="650" t="s">
        <v>5314</v>
      </c>
      <c r="F974" s="653">
        <v>3</v>
      </c>
      <c r="G974" s="653">
        <v>28973.61</v>
      </c>
      <c r="H974" s="653">
        <v>1</v>
      </c>
      <c r="I974" s="653">
        <v>9657.8700000000008</v>
      </c>
      <c r="J974" s="653">
        <v>1</v>
      </c>
      <c r="K974" s="653">
        <v>9657.8700000000008</v>
      </c>
      <c r="L974" s="653">
        <v>0.33333333333333337</v>
      </c>
      <c r="M974" s="653">
        <v>9657.8700000000008</v>
      </c>
      <c r="N974" s="653">
        <v>4</v>
      </c>
      <c r="O974" s="653">
        <v>38631.480000000003</v>
      </c>
      <c r="P974" s="666">
        <v>1.3333333333333335</v>
      </c>
      <c r="Q974" s="654">
        <v>9657.8700000000008</v>
      </c>
    </row>
    <row r="975" spans="1:17" ht="14.4" customHeight="1" x14ac:dyDescent="0.3">
      <c r="A975" s="649" t="s">
        <v>575</v>
      </c>
      <c r="B975" s="650" t="s">
        <v>6228</v>
      </c>
      <c r="C975" s="650" t="s">
        <v>4890</v>
      </c>
      <c r="D975" s="650" t="s">
        <v>5315</v>
      </c>
      <c r="E975" s="650" t="s">
        <v>5274</v>
      </c>
      <c r="F975" s="653">
        <v>13</v>
      </c>
      <c r="G975" s="653">
        <v>897.26</v>
      </c>
      <c r="H975" s="653">
        <v>1</v>
      </c>
      <c r="I975" s="653">
        <v>69.02</v>
      </c>
      <c r="J975" s="653">
        <v>20</v>
      </c>
      <c r="K975" s="653">
        <v>1380.4</v>
      </c>
      <c r="L975" s="653">
        <v>1.5384615384615385</v>
      </c>
      <c r="M975" s="653">
        <v>69.02000000000001</v>
      </c>
      <c r="N975" s="653">
        <v>11</v>
      </c>
      <c r="O975" s="653">
        <v>759.22</v>
      </c>
      <c r="P975" s="666">
        <v>0.84615384615384615</v>
      </c>
      <c r="Q975" s="654">
        <v>69.02</v>
      </c>
    </row>
    <row r="976" spans="1:17" ht="14.4" customHeight="1" x14ac:dyDescent="0.3">
      <c r="A976" s="649" t="s">
        <v>575</v>
      </c>
      <c r="B976" s="650" t="s">
        <v>6228</v>
      </c>
      <c r="C976" s="650" t="s">
        <v>4890</v>
      </c>
      <c r="D976" s="650" t="s">
        <v>5316</v>
      </c>
      <c r="E976" s="650" t="s">
        <v>5274</v>
      </c>
      <c r="F976" s="653">
        <v>5</v>
      </c>
      <c r="G976" s="653">
        <v>424.9</v>
      </c>
      <c r="H976" s="653">
        <v>1</v>
      </c>
      <c r="I976" s="653">
        <v>84.97999999999999</v>
      </c>
      <c r="J976" s="653">
        <v>4</v>
      </c>
      <c r="K976" s="653">
        <v>339.92</v>
      </c>
      <c r="L976" s="653">
        <v>0.8</v>
      </c>
      <c r="M976" s="653">
        <v>84.98</v>
      </c>
      <c r="N976" s="653">
        <v>2</v>
      </c>
      <c r="O976" s="653">
        <v>169.96</v>
      </c>
      <c r="P976" s="666">
        <v>0.4</v>
      </c>
      <c r="Q976" s="654">
        <v>84.98</v>
      </c>
    </row>
    <row r="977" spans="1:17" ht="14.4" customHeight="1" x14ac:dyDescent="0.3">
      <c r="A977" s="649" t="s">
        <v>575</v>
      </c>
      <c r="B977" s="650" t="s">
        <v>6228</v>
      </c>
      <c r="C977" s="650" t="s">
        <v>4890</v>
      </c>
      <c r="D977" s="650" t="s">
        <v>5324</v>
      </c>
      <c r="E977" s="650" t="s">
        <v>5267</v>
      </c>
      <c r="F977" s="653"/>
      <c r="G977" s="653"/>
      <c r="H977" s="653"/>
      <c r="I977" s="653"/>
      <c r="J977" s="653">
        <v>3</v>
      </c>
      <c r="K977" s="653">
        <v>2139.06</v>
      </c>
      <c r="L977" s="653"/>
      <c r="M977" s="653">
        <v>713.02</v>
      </c>
      <c r="N977" s="653">
        <v>2</v>
      </c>
      <c r="O977" s="653">
        <v>1426.04</v>
      </c>
      <c r="P977" s="666"/>
      <c r="Q977" s="654">
        <v>713.02</v>
      </c>
    </row>
    <row r="978" spans="1:17" ht="14.4" customHeight="1" x14ac:dyDescent="0.3">
      <c r="A978" s="649" t="s">
        <v>575</v>
      </c>
      <c r="B978" s="650" t="s">
        <v>6228</v>
      </c>
      <c r="C978" s="650" t="s">
        <v>4890</v>
      </c>
      <c r="D978" s="650" t="s">
        <v>5325</v>
      </c>
      <c r="E978" s="650" t="s">
        <v>5326</v>
      </c>
      <c r="F978" s="653">
        <v>1</v>
      </c>
      <c r="G978" s="653">
        <v>230.07</v>
      </c>
      <c r="H978" s="653">
        <v>1</v>
      </c>
      <c r="I978" s="653">
        <v>230.07</v>
      </c>
      <c r="J978" s="653">
        <v>23</v>
      </c>
      <c r="K978" s="653">
        <v>5291.61</v>
      </c>
      <c r="L978" s="653">
        <v>23</v>
      </c>
      <c r="M978" s="653">
        <v>230.07</v>
      </c>
      <c r="N978" s="653">
        <v>2</v>
      </c>
      <c r="O978" s="653">
        <v>460.14</v>
      </c>
      <c r="P978" s="666">
        <v>2</v>
      </c>
      <c r="Q978" s="654">
        <v>230.07</v>
      </c>
    </row>
    <row r="979" spans="1:17" ht="14.4" customHeight="1" x14ac:dyDescent="0.3">
      <c r="A979" s="649" t="s">
        <v>575</v>
      </c>
      <c r="B979" s="650" t="s">
        <v>6228</v>
      </c>
      <c r="C979" s="650" t="s">
        <v>4890</v>
      </c>
      <c r="D979" s="650" t="s">
        <v>5327</v>
      </c>
      <c r="E979" s="650" t="s">
        <v>5328</v>
      </c>
      <c r="F979" s="653"/>
      <c r="G979" s="653"/>
      <c r="H979" s="653"/>
      <c r="I979" s="653"/>
      <c r="J979" s="653"/>
      <c r="K979" s="653"/>
      <c r="L979" s="653"/>
      <c r="M979" s="653"/>
      <c r="N979" s="653">
        <v>3</v>
      </c>
      <c r="O979" s="653">
        <v>369.99</v>
      </c>
      <c r="P979" s="666"/>
      <c r="Q979" s="654">
        <v>123.33</v>
      </c>
    </row>
    <row r="980" spans="1:17" ht="14.4" customHeight="1" x14ac:dyDescent="0.3">
      <c r="A980" s="649" t="s">
        <v>575</v>
      </c>
      <c r="B980" s="650" t="s">
        <v>6228</v>
      </c>
      <c r="C980" s="650" t="s">
        <v>4890</v>
      </c>
      <c r="D980" s="650" t="s">
        <v>5329</v>
      </c>
      <c r="E980" s="650" t="s">
        <v>5328</v>
      </c>
      <c r="F980" s="653"/>
      <c r="G980" s="653"/>
      <c r="H980" s="653"/>
      <c r="I980" s="653"/>
      <c r="J980" s="653">
        <v>2</v>
      </c>
      <c r="K980" s="653">
        <v>182.4</v>
      </c>
      <c r="L980" s="653"/>
      <c r="M980" s="653">
        <v>91.2</v>
      </c>
      <c r="N980" s="653"/>
      <c r="O980" s="653"/>
      <c r="P980" s="666"/>
      <c r="Q980" s="654"/>
    </row>
    <row r="981" spans="1:17" ht="14.4" customHeight="1" x14ac:dyDescent="0.3">
      <c r="A981" s="649" t="s">
        <v>575</v>
      </c>
      <c r="B981" s="650" t="s">
        <v>6228</v>
      </c>
      <c r="C981" s="650" t="s">
        <v>4890</v>
      </c>
      <c r="D981" s="650" t="s">
        <v>5330</v>
      </c>
      <c r="E981" s="650" t="s">
        <v>2161</v>
      </c>
      <c r="F981" s="653">
        <v>6</v>
      </c>
      <c r="G981" s="653">
        <v>1305.8400000000001</v>
      </c>
      <c r="H981" s="653">
        <v>1</v>
      </c>
      <c r="I981" s="653">
        <v>217.64000000000001</v>
      </c>
      <c r="J981" s="653">
        <v>13</v>
      </c>
      <c r="K981" s="653">
        <v>2829.3199999999997</v>
      </c>
      <c r="L981" s="653">
        <v>2.1666666666666661</v>
      </c>
      <c r="M981" s="653">
        <v>217.64</v>
      </c>
      <c r="N981" s="653">
        <v>5</v>
      </c>
      <c r="O981" s="653">
        <v>1088.1999999999998</v>
      </c>
      <c r="P981" s="666">
        <v>0.83333333333333315</v>
      </c>
      <c r="Q981" s="654">
        <v>217.63999999999996</v>
      </c>
    </row>
    <row r="982" spans="1:17" ht="14.4" customHeight="1" x14ac:dyDescent="0.3">
      <c r="A982" s="649" t="s">
        <v>575</v>
      </c>
      <c r="B982" s="650" t="s">
        <v>6228</v>
      </c>
      <c r="C982" s="650" t="s">
        <v>4890</v>
      </c>
      <c r="D982" s="650" t="s">
        <v>5331</v>
      </c>
      <c r="E982" s="650" t="s">
        <v>2161</v>
      </c>
      <c r="F982" s="653">
        <v>1</v>
      </c>
      <c r="G982" s="653">
        <v>265.31</v>
      </c>
      <c r="H982" s="653">
        <v>1</v>
      </c>
      <c r="I982" s="653">
        <v>265.31</v>
      </c>
      <c r="J982" s="653">
        <v>2</v>
      </c>
      <c r="K982" s="653">
        <v>530.62</v>
      </c>
      <c r="L982" s="653">
        <v>2</v>
      </c>
      <c r="M982" s="653">
        <v>265.31</v>
      </c>
      <c r="N982" s="653">
        <v>4</v>
      </c>
      <c r="O982" s="653">
        <v>1061.24</v>
      </c>
      <c r="P982" s="666">
        <v>4</v>
      </c>
      <c r="Q982" s="654">
        <v>265.31</v>
      </c>
    </row>
    <row r="983" spans="1:17" ht="14.4" customHeight="1" x14ac:dyDescent="0.3">
      <c r="A983" s="649" t="s">
        <v>575</v>
      </c>
      <c r="B983" s="650" t="s">
        <v>6228</v>
      </c>
      <c r="C983" s="650" t="s">
        <v>4890</v>
      </c>
      <c r="D983" s="650" t="s">
        <v>5334</v>
      </c>
      <c r="E983" s="650" t="s">
        <v>5335</v>
      </c>
      <c r="F983" s="653">
        <v>1</v>
      </c>
      <c r="G983" s="653">
        <v>518.17999999999995</v>
      </c>
      <c r="H983" s="653">
        <v>1</v>
      </c>
      <c r="I983" s="653">
        <v>518.17999999999995</v>
      </c>
      <c r="J983" s="653">
        <v>5</v>
      </c>
      <c r="K983" s="653">
        <v>2590.8999999999996</v>
      </c>
      <c r="L983" s="653">
        <v>5</v>
      </c>
      <c r="M983" s="653">
        <v>518.17999999999995</v>
      </c>
      <c r="N983" s="653">
        <v>3</v>
      </c>
      <c r="O983" s="653">
        <v>1554.54</v>
      </c>
      <c r="P983" s="666">
        <v>3</v>
      </c>
      <c r="Q983" s="654">
        <v>518.17999999999995</v>
      </c>
    </row>
    <row r="984" spans="1:17" ht="14.4" customHeight="1" x14ac:dyDescent="0.3">
      <c r="A984" s="649" t="s">
        <v>575</v>
      </c>
      <c r="B984" s="650" t="s">
        <v>6228</v>
      </c>
      <c r="C984" s="650" t="s">
        <v>4890</v>
      </c>
      <c r="D984" s="650" t="s">
        <v>5336</v>
      </c>
      <c r="E984" s="650" t="s">
        <v>5337</v>
      </c>
      <c r="F984" s="653">
        <v>2</v>
      </c>
      <c r="G984" s="653">
        <v>2068.58</v>
      </c>
      <c r="H984" s="653">
        <v>1</v>
      </c>
      <c r="I984" s="653">
        <v>1034.29</v>
      </c>
      <c r="J984" s="653">
        <v>1</v>
      </c>
      <c r="K984" s="653">
        <v>1034.29</v>
      </c>
      <c r="L984" s="653">
        <v>0.5</v>
      </c>
      <c r="M984" s="653">
        <v>1034.29</v>
      </c>
      <c r="N984" s="653"/>
      <c r="O984" s="653"/>
      <c r="P984" s="666"/>
      <c r="Q984" s="654"/>
    </row>
    <row r="985" spans="1:17" ht="14.4" customHeight="1" x14ac:dyDescent="0.3">
      <c r="A985" s="649" t="s">
        <v>575</v>
      </c>
      <c r="B985" s="650" t="s">
        <v>6228</v>
      </c>
      <c r="C985" s="650" t="s">
        <v>4890</v>
      </c>
      <c r="D985" s="650" t="s">
        <v>5338</v>
      </c>
      <c r="E985" s="650" t="s">
        <v>5271</v>
      </c>
      <c r="F985" s="653">
        <v>4</v>
      </c>
      <c r="G985" s="653">
        <v>364.8</v>
      </c>
      <c r="H985" s="653">
        <v>1</v>
      </c>
      <c r="I985" s="653">
        <v>91.2</v>
      </c>
      <c r="J985" s="653">
        <v>1</v>
      </c>
      <c r="K985" s="653">
        <v>91.2</v>
      </c>
      <c r="L985" s="653">
        <v>0.25</v>
      </c>
      <c r="M985" s="653">
        <v>91.2</v>
      </c>
      <c r="N985" s="653">
        <v>1</v>
      </c>
      <c r="O985" s="653">
        <v>91.2</v>
      </c>
      <c r="P985" s="666">
        <v>0.25</v>
      </c>
      <c r="Q985" s="654">
        <v>91.2</v>
      </c>
    </row>
    <row r="986" spans="1:17" ht="14.4" customHeight="1" x14ac:dyDescent="0.3">
      <c r="A986" s="649" t="s">
        <v>575</v>
      </c>
      <c r="B986" s="650" t="s">
        <v>6228</v>
      </c>
      <c r="C986" s="650" t="s">
        <v>4890</v>
      </c>
      <c r="D986" s="650" t="s">
        <v>5339</v>
      </c>
      <c r="E986" s="650" t="s">
        <v>5274</v>
      </c>
      <c r="F986" s="653">
        <v>12</v>
      </c>
      <c r="G986" s="653">
        <v>1156.56</v>
      </c>
      <c r="H986" s="653">
        <v>1</v>
      </c>
      <c r="I986" s="653">
        <v>96.38</v>
      </c>
      <c r="J986" s="653"/>
      <c r="K986" s="653"/>
      <c r="L986" s="653"/>
      <c r="M986" s="653"/>
      <c r="N986" s="653">
        <v>5</v>
      </c>
      <c r="O986" s="653">
        <v>481.9</v>
      </c>
      <c r="P986" s="666">
        <v>0.41666666666666669</v>
      </c>
      <c r="Q986" s="654">
        <v>96.38</v>
      </c>
    </row>
    <row r="987" spans="1:17" ht="14.4" customHeight="1" x14ac:dyDescent="0.3">
      <c r="A987" s="649" t="s">
        <v>575</v>
      </c>
      <c r="B987" s="650" t="s">
        <v>6228</v>
      </c>
      <c r="C987" s="650" t="s">
        <v>4890</v>
      </c>
      <c r="D987" s="650" t="s">
        <v>5340</v>
      </c>
      <c r="E987" s="650" t="s">
        <v>5274</v>
      </c>
      <c r="F987" s="653">
        <v>32</v>
      </c>
      <c r="G987" s="653">
        <v>3875.75</v>
      </c>
      <c r="H987" s="653">
        <v>1</v>
      </c>
      <c r="I987" s="653">
        <v>121.1171875</v>
      </c>
      <c r="J987" s="653">
        <v>9</v>
      </c>
      <c r="K987" s="653">
        <v>1091.25</v>
      </c>
      <c r="L987" s="653">
        <v>0.28155840805005483</v>
      </c>
      <c r="M987" s="653">
        <v>121.25</v>
      </c>
      <c r="N987" s="653">
        <v>11</v>
      </c>
      <c r="O987" s="653">
        <v>1333.75</v>
      </c>
      <c r="P987" s="666">
        <v>0.34412694317228926</v>
      </c>
      <c r="Q987" s="654">
        <v>121.25</v>
      </c>
    </row>
    <row r="988" spans="1:17" ht="14.4" customHeight="1" x14ac:dyDescent="0.3">
      <c r="A988" s="649" t="s">
        <v>575</v>
      </c>
      <c r="B988" s="650" t="s">
        <v>6228</v>
      </c>
      <c r="C988" s="650" t="s">
        <v>4890</v>
      </c>
      <c r="D988" s="650" t="s">
        <v>5341</v>
      </c>
      <c r="E988" s="650" t="s">
        <v>5274</v>
      </c>
      <c r="F988" s="653">
        <v>4</v>
      </c>
      <c r="G988" s="653">
        <v>414.56</v>
      </c>
      <c r="H988" s="653">
        <v>1</v>
      </c>
      <c r="I988" s="653">
        <v>103.64</v>
      </c>
      <c r="J988" s="653">
        <v>2</v>
      </c>
      <c r="K988" s="653">
        <v>207.28</v>
      </c>
      <c r="L988" s="653">
        <v>0.5</v>
      </c>
      <c r="M988" s="653">
        <v>103.64</v>
      </c>
      <c r="N988" s="653">
        <v>1</v>
      </c>
      <c r="O988" s="653">
        <v>103.64</v>
      </c>
      <c r="P988" s="666">
        <v>0.25</v>
      </c>
      <c r="Q988" s="654">
        <v>103.64</v>
      </c>
    </row>
    <row r="989" spans="1:17" ht="14.4" customHeight="1" x14ac:dyDescent="0.3">
      <c r="A989" s="649" t="s">
        <v>575</v>
      </c>
      <c r="B989" s="650" t="s">
        <v>6228</v>
      </c>
      <c r="C989" s="650" t="s">
        <v>4890</v>
      </c>
      <c r="D989" s="650" t="s">
        <v>5342</v>
      </c>
      <c r="E989" s="650" t="s">
        <v>5274</v>
      </c>
      <c r="F989" s="653">
        <v>3</v>
      </c>
      <c r="G989" s="653">
        <v>342</v>
      </c>
      <c r="H989" s="653">
        <v>1</v>
      </c>
      <c r="I989" s="653">
        <v>114</v>
      </c>
      <c r="J989" s="653"/>
      <c r="K989" s="653"/>
      <c r="L989" s="653"/>
      <c r="M989" s="653"/>
      <c r="N989" s="653">
        <v>4</v>
      </c>
      <c r="O989" s="653">
        <v>456</v>
      </c>
      <c r="P989" s="666">
        <v>1.3333333333333333</v>
      </c>
      <c r="Q989" s="654">
        <v>114</v>
      </c>
    </row>
    <row r="990" spans="1:17" ht="14.4" customHeight="1" x14ac:dyDescent="0.3">
      <c r="A990" s="649" t="s">
        <v>575</v>
      </c>
      <c r="B990" s="650" t="s">
        <v>6228</v>
      </c>
      <c r="C990" s="650" t="s">
        <v>4890</v>
      </c>
      <c r="D990" s="650" t="s">
        <v>5343</v>
      </c>
      <c r="E990" s="650" t="s">
        <v>5274</v>
      </c>
      <c r="F990" s="653"/>
      <c r="G990" s="653"/>
      <c r="H990" s="653"/>
      <c r="I990" s="653"/>
      <c r="J990" s="653"/>
      <c r="K990" s="653"/>
      <c r="L990" s="653"/>
      <c r="M990" s="653"/>
      <c r="N990" s="653">
        <v>1</v>
      </c>
      <c r="O990" s="653">
        <v>172.04</v>
      </c>
      <c r="P990" s="666"/>
      <c r="Q990" s="654">
        <v>172.04</v>
      </c>
    </row>
    <row r="991" spans="1:17" ht="14.4" customHeight="1" x14ac:dyDescent="0.3">
      <c r="A991" s="649" t="s">
        <v>575</v>
      </c>
      <c r="B991" s="650" t="s">
        <v>6228</v>
      </c>
      <c r="C991" s="650" t="s">
        <v>4890</v>
      </c>
      <c r="D991" s="650" t="s">
        <v>5344</v>
      </c>
      <c r="E991" s="650" t="s">
        <v>5274</v>
      </c>
      <c r="F991" s="653">
        <v>7</v>
      </c>
      <c r="G991" s="653">
        <v>631.12</v>
      </c>
      <c r="H991" s="653">
        <v>1</v>
      </c>
      <c r="I991" s="653">
        <v>90.16</v>
      </c>
      <c r="J991" s="653">
        <v>14</v>
      </c>
      <c r="K991" s="653">
        <v>1262.24</v>
      </c>
      <c r="L991" s="653">
        <v>2</v>
      </c>
      <c r="M991" s="653">
        <v>90.16</v>
      </c>
      <c r="N991" s="653">
        <v>9</v>
      </c>
      <c r="O991" s="653">
        <v>811.44</v>
      </c>
      <c r="P991" s="666">
        <v>1.2857142857142858</v>
      </c>
      <c r="Q991" s="654">
        <v>90.160000000000011</v>
      </c>
    </row>
    <row r="992" spans="1:17" ht="14.4" customHeight="1" x14ac:dyDescent="0.3">
      <c r="A992" s="649" t="s">
        <v>575</v>
      </c>
      <c r="B992" s="650" t="s">
        <v>6228</v>
      </c>
      <c r="C992" s="650" t="s">
        <v>4890</v>
      </c>
      <c r="D992" s="650" t="s">
        <v>5349</v>
      </c>
      <c r="E992" s="650" t="s">
        <v>5350</v>
      </c>
      <c r="F992" s="653">
        <v>1</v>
      </c>
      <c r="G992" s="653">
        <v>4452.0600000000004</v>
      </c>
      <c r="H992" s="653">
        <v>1</v>
      </c>
      <c r="I992" s="653">
        <v>4452.0600000000004</v>
      </c>
      <c r="J992" s="653"/>
      <c r="K992" s="653"/>
      <c r="L992" s="653"/>
      <c r="M992" s="653"/>
      <c r="N992" s="653"/>
      <c r="O992" s="653"/>
      <c r="P992" s="666"/>
      <c r="Q992" s="654"/>
    </row>
    <row r="993" spans="1:17" ht="14.4" customHeight="1" x14ac:dyDescent="0.3">
      <c r="A993" s="649" t="s">
        <v>575</v>
      </c>
      <c r="B993" s="650" t="s">
        <v>6228</v>
      </c>
      <c r="C993" s="650" t="s">
        <v>4890</v>
      </c>
      <c r="D993" s="650" t="s">
        <v>6254</v>
      </c>
      <c r="E993" s="650" t="s">
        <v>6255</v>
      </c>
      <c r="F993" s="653">
        <v>1</v>
      </c>
      <c r="G993" s="653">
        <v>152.69999999999999</v>
      </c>
      <c r="H993" s="653">
        <v>1</v>
      </c>
      <c r="I993" s="653">
        <v>152.69999999999999</v>
      </c>
      <c r="J993" s="653"/>
      <c r="K993" s="653"/>
      <c r="L993" s="653"/>
      <c r="M993" s="653"/>
      <c r="N993" s="653"/>
      <c r="O993" s="653"/>
      <c r="P993" s="666"/>
      <c r="Q993" s="654"/>
    </row>
    <row r="994" spans="1:17" ht="14.4" customHeight="1" x14ac:dyDescent="0.3">
      <c r="A994" s="649" t="s">
        <v>575</v>
      </c>
      <c r="B994" s="650" t="s">
        <v>6228</v>
      </c>
      <c r="C994" s="650" t="s">
        <v>4890</v>
      </c>
      <c r="D994" s="650" t="s">
        <v>6256</v>
      </c>
      <c r="E994" s="650" t="s">
        <v>6257</v>
      </c>
      <c r="F994" s="653">
        <v>1</v>
      </c>
      <c r="G994" s="653">
        <v>3020</v>
      </c>
      <c r="H994" s="653">
        <v>1</v>
      </c>
      <c r="I994" s="653">
        <v>3020</v>
      </c>
      <c r="J994" s="653"/>
      <c r="K994" s="653"/>
      <c r="L994" s="653"/>
      <c r="M994" s="653"/>
      <c r="N994" s="653"/>
      <c r="O994" s="653"/>
      <c r="P994" s="666"/>
      <c r="Q994" s="654"/>
    </row>
    <row r="995" spans="1:17" ht="14.4" customHeight="1" x14ac:dyDescent="0.3">
      <c r="A995" s="649" t="s">
        <v>575</v>
      </c>
      <c r="B995" s="650" t="s">
        <v>6228</v>
      </c>
      <c r="C995" s="650" t="s">
        <v>4890</v>
      </c>
      <c r="D995" s="650" t="s">
        <v>5356</v>
      </c>
      <c r="E995" s="650" t="s">
        <v>5357</v>
      </c>
      <c r="F995" s="653">
        <v>2</v>
      </c>
      <c r="G995" s="653">
        <v>3598.25</v>
      </c>
      <c r="H995" s="653">
        <v>1</v>
      </c>
      <c r="I995" s="653">
        <v>1799.125</v>
      </c>
      <c r="J995" s="653">
        <v>4</v>
      </c>
      <c r="K995" s="653">
        <v>7325</v>
      </c>
      <c r="L995" s="653">
        <v>2.0357118043493365</v>
      </c>
      <c r="M995" s="653">
        <v>1831.25</v>
      </c>
      <c r="N995" s="653"/>
      <c r="O995" s="653"/>
      <c r="P995" s="666"/>
      <c r="Q995" s="654"/>
    </row>
    <row r="996" spans="1:17" ht="14.4" customHeight="1" x14ac:dyDescent="0.3">
      <c r="A996" s="649" t="s">
        <v>575</v>
      </c>
      <c r="B996" s="650" t="s">
        <v>6228</v>
      </c>
      <c r="C996" s="650" t="s">
        <v>4890</v>
      </c>
      <c r="D996" s="650" t="s">
        <v>5358</v>
      </c>
      <c r="E996" s="650" t="s">
        <v>5359</v>
      </c>
      <c r="F996" s="653">
        <v>3</v>
      </c>
      <c r="G996" s="653">
        <v>37600.959999999999</v>
      </c>
      <c r="H996" s="653">
        <v>1</v>
      </c>
      <c r="I996" s="653">
        <v>12533.653333333334</v>
      </c>
      <c r="J996" s="653">
        <v>3</v>
      </c>
      <c r="K996" s="653">
        <v>38045.94</v>
      </c>
      <c r="L996" s="653">
        <v>1.0118342723164515</v>
      </c>
      <c r="M996" s="653">
        <v>12681.980000000001</v>
      </c>
      <c r="N996" s="653"/>
      <c r="O996" s="653"/>
      <c r="P996" s="666"/>
      <c r="Q996" s="654"/>
    </row>
    <row r="997" spans="1:17" ht="14.4" customHeight="1" x14ac:dyDescent="0.3">
      <c r="A997" s="649" t="s">
        <v>575</v>
      </c>
      <c r="B997" s="650" t="s">
        <v>6228</v>
      </c>
      <c r="C997" s="650" t="s">
        <v>4890</v>
      </c>
      <c r="D997" s="650" t="s">
        <v>5364</v>
      </c>
      <c r="E997" s="650" t="s">
        <v>5365</v>
      </c>
      <c r="F997" s="653">
        <v>2</v>
      </c>
      <c r="G997" s="653">
        <v>9980</v>
      </c>
      <c r="H997" s="653">
        <v>1</v>
      </c>
      <c r="I997" s="653">
        <v>4990</v>
      </c>
      <c r="J997" s="653"/>
      <c r="K997" s="653"/>
      <c r="L997" s="653"/>
      <c r="M997" s="653"/>
      <c r="N997" s="653">
        <v>2</v>
      </c>
      <c r="O997" s="653">
        <v>9980</v>
      </c>
      <c r="P997" s="666">
        <v>1</v>
      </c>
      <c r="Q997" s="654">
        <v>4990</v>
      </c>
    </row>
    <row r="998" spans="1:17" ht="14.4" customHeight="1" x14ac:dyDescent="0.3">
      <c r="A998" s="649" t="s">
        <v>575</v>
      </c>
      <c r="B998" s="650" t="s">
        <v>6228</v>
      </c>
      <c r="C998" s="650" t="s">
        <v>4890</v>
      </c>
      <c r="D998" s="650" t="s">
        <v>5368</v>
      </c>
      <c r="E998" s="650" t="s">
        <v>5369</v>
      </c>
      <c r="F998" s="653"/>
      <c r="G998" s="653"/>
      <c r="H998" s="653"/>
      <c r="I998" s="653"/>
      <c r="J998" s="653">
        <v>1</v>
      </c>
      <c r="K998" s="653">
        <v>2916.33</v>
      </c>
      <c r="L998" s="653"/>
      <c r="M998" s="653">
        <v>2916.33</v>
      </c>
      <c r="N998" s="653"/>
      <c r="O998" s="653"/>
      <c r="P998" s="666"/>
      <c r="Q998" s="654"/>
    </row>
    <row r="999" spans="1:17" ht="14.4" customHeight="1" x14ac:dyDescent="0.3">
      <c r="A999" s="649" t="s">
        <v>575</v>
      </c>
      <c r="B999" s="650" t="s">
        <v>6228</v>
      </c>
      <c r="C999" s="650" t="s">
        <v>4890</v>
      </c>
      <c r="D999" s="650" t="s">
        <v>5376</v>
      </c>
      <c r="E999" s="650" t="s">
        <v>5377</v>
      </c>
      <c r="F999" s="653"/>
      <c r="G999" s="653"/>
      <c r="H999" s="653"/>
      <c r="I999" s="653"/>
      <c r="J999" s="653">
        <v>3</v>
      </c>
      <c r="K999" s="653">
        <v>8503.35</v>
      </c>
      <c r="L999" s="653"/>
      <c r="M999" s="653">
        <v>2834.4500000000003</v>
      </c>
      <c r="N999" s="653">
        <v>2</v>
      </c>
      <c r="O999" s="653">
        <v>5668.9</v>
      </c>
      <c r="P999" s="666"/>
      <c r="Q999" s="654">
        <v>2834.45</v>
      </c>
    </row>
    <row r="1000" spans="1:17" ht="14.4" customHeight="1" x14ac:dyDescent="0.3">
      <c r="A1000" s="649" t="s">
        <v>575</v>
      </c>
      <c r="B1000" s="650" t="s">
        <v>6228</v>
      </c>
      <c r="C1000" s="650" t="s">
        <v>4890</v>
      </c>
      <c r="D1000" s="650" t="s">
        <v>5379</v>
      </c>
      <c r="E1000" s="650" t="s">
        <v>5377</v>
      </c>
      <c r="F1000" s="653"/>
      <c r="G1000" s="653"/>
      <c r="H1000" s="653"/>
      <c r="I1000" s="653"/>
      <c r="J1000" s="653"/>
      <c r="K1000" s="653"/>
      <c r="L1000" s="653"/>
      <c r="M1000" s="653"/>
      <c r="N1000" s="653">
        <v>1</v>
      </c>
      <c r="O1000" s="653">
        <v>4301.95</v>
      </c>
      <c r="P1000" s="666"/>
      <c r="Q1000" s="654">
        <v>4301.95</v>
      </c>
    </row>
    <row r="1001" spans="1:17" ht="14.4" customHeight="1" x14ac:dyDescent="0.3">
      <c r="A1001" s="649" t="s">
        <v>575</v>
      </c>
      <c r="B1001" s="650" t="s">
        <v>6228</v>
      </c>
      <c r="C1001" s="650" t="s">
        <v>4890</v>
      </c>
      <c r="D1001" s="650" t="s">
        <v>5382</v>
      </c>
      <c r="E1001" s="650" t="s">
        <v>5383</v>
      </c>
      <c r="F1001" s="653">
        <v>5</v>
      </c>
      <c r="G1001" s="653">
        <v>6238.9</v>
      </c>
      <c r="H1001" s="653">
        <v>1</v>
      </c>
      <c r="I1001" s="653">
        <v>1247.78</v>
      </c>
      <c r="J1001" s="653">
        <v>5</v>
      </c>
      <c r="K1001" s="653">
        <v>6238.9</v>
      </c>
      <c r="L1001" s="653">
        <v>1</v>
      </c>
      <c r="M1001" s="653">
        <v>1247.78</v>
      </c>
      <c r="N1001" s="653">
        <v>2</v>
      </c>
      <c r="O1001" s="653">
        <v>2495.56</v>
      </c>
      <c r="P1001" s="666">
        <v>0.4</v>
      </c>
      <c r="Q1001" s="654">
        <v>1247.78</v>
      </c>
    </row>
    <row r="1002" spans="1:17" ht="14.4" customHeight="1" x14ac:dyDescent="0.3">
      <c r="A1002" s="649" t="s">
        <v>575</v>
      </c>
      <c r="B1002" s="650" t="s">
        <v>6228</v>
      </c>
      <c r="C1002" s="650" t="s">
        <v>4890</v>
      </c>
      <c r="D1002" s="650" t="s">
        <v>5384</v>
      </c>
      <c r="E1002" s="650" t="s">
        <v>5383</v>
      </c>
      <c r="F1002" s="653">
        <v>23</v>
      </c>
      <c r="G1002" s="653">
        <v>32603.69</v>
      </c>
      <c r="H1002" s="653">
        <v>1</v>
      </c>
      <c r="I1002" s="653">
        <v>1417.5517391304347</v>
      </c>
      <c r="J1002" s="653">
        <v>17</v>
      </c>
      <c r="K1002" s="653">
        <v>24172.13</v>
      </c>
      <c r="L1002" s="653">
        <v>0.74139246201886966</v>
      </c>
      <c r="M1002" s="653">
        <v>1421.89</v>
      </c>
      <c r="N1002" s="653">
        <v>12</v>
      </c>
      <c r="O1002" s="653">
        <v>17062.68</v>
      </c>
      <c r="P1002" s="666">
        <v>0.52333585554273154</v>
      </c>
      <c r="Q1002" s="654">
        <v>1421.89</v>
      </c>
    </row>
    <row r="1003" spans="1:17" ht="14.4" customHeight="1" x14ac:dyDescent="0.3">
      <c r="A1003" s="649" t="s">
        <v>575</v>
      </c>
      <c r="B1003" s="650" t="s">
        <v>6228</v>
      </c>
      <c r="C1003" s="650" t="s">
        <v>4890</v>
      </c>
      <c r="D1003" s="650" t="s">
        <v>5385</v>
      </c>
      <c r="E1003" s="650" t="s">
        <v>5383</v>
      </c>
      <c r="F1003" s="653">
        <v>25</v>
      </c>
      <c r="G1003" s="653">
        <v>41286.53</v>
      </c>
      <c r="H1003" s="653">
        <v>1</v>
      </c>
      <c r="I1003" s="653">
        <v>1651.4612</v>
      </c>
      <c r="J1003" s="653">
        <v>12</v>
      </c>
      <c r="K1003" s="653">
        <v>19873.32</v>
      </c>
      <c r="L1003" s="653">
        <v>0.48135118160814194</v>
      </c>
      <c r="M1003" s="653">
        <v>1656.11</v>
      </c>
      <c r="N1003" s="653">
        <v>11</v>
      </c>
      <c r="O1003" s="653">
        <v>18217.21</v>
      </c>
      <c r="P1003" s="666">
        <v>0.44123858314079678</v>
      </c>
      <c r="Q1003" s="654">
        <v>1656.11</v>
      </c>
    </row>
    <row r="1004" spans="1:17" ht="14.4" customHeight="1" x14ac:dyDescent="0.3">
      <c r="A1004" s="649" t="s">
        <v>575</v>
      </c>
      <c r="B1004" s="650" t="s">
        <v>6228</v>
      </c>
      <c r="C1004" s="650" t="s">
        <v>4890</v>
      </c>
      <c r="D1004" s="650" t="s">
        <v>5386</v>
      </c>
      <c r="E1004" s="650" t="s">
        <v>5383</v>
      </c>
      <c r="F1004" s="653">
        <v>2</v>
      </c>
      <c r="G1004" s="653">
        <v>3496.44</v>
      </c>
      <c r="H1004" s="653">
        <v>1</v>
      </c>
      <c r="I1004" s="653">
        <v>1748.22</v>
      </c>
      <c r="J1004" s="653">
        <v>1</v>
      </c>
      <c r="K1004" s="653">
        <v>1779.44</v>
      </c>
      <c r="L1004" s="653">
        <v>0.50892908215213184</v>
      </c>
      <c r="M1004" s="653">
        <v>1779.44</v>
      </c>
      <c r="N1004" s="653">
        <v>5</v>
      </c>
      <c r="O1004" s="653">
        <v>8897.2000000000007</v>
      </c>
      <c r="P1004" s="666">
        <v>2.5446454107606598</v>
      </c>
      <c r="Q1004" s="654">
        <v>1779.44</v>
      </c>
    </row>
    <row r="1005" spans="1:17" ht="14.4" customHeight="1" x14ac:dyDescent="0.3">
      <c r="A1005" s="649" t="s">
        <v>575</v>
      </c>
      <c r="B1005" s="650" t="s">
        <v>6228</v>
      </c>
      <c r="C1005" s="650" t="s">
        <v>4890</v>
      </c>
      <c r="D1005" s="650" t="s">
        <v>5390</v>
      </c>
      <c r="E1005" s="650" t="s">
        <v>5391</v>
      </c>
      <c r="F1005" s="653"/>
      <c r="G1005" s="653"/>
      <c r="H1005" s="653"/>
      <c r="I1005" s="653"/>
      <c r="J1005" s="653">
        <v>9</v>
      </c>
      <c r="K1005" s="653">
        <v>12778.38</v>
      </c>
      <c r="L1005" s="653"/>
      <c r="M1005" s="653">
        <v>1419.82</v>
      </c>
      <c r="N1005" s="653">
        <v>5</v>
      </c>
      <c r="O1005" s="653">
        <v>7099.0999999999995</v>
      </c>
      <c r="P1005" s="666"/>
      <c r="Q1005" s="654">
        <v>1419.82</v>
      </c>
    </row>
    <row r="1006" spans="1:17" ht="14.4" customHeight="1" x14ac:dyDescent="0.3">
      <c r="A1006" s="649" t="s">
        <v>575</v>
      </c>
      <c r="B1006" s="650" t="s">
        <v>6228</v>
      </c>
      <c r="C1006" s="650" t="s">
        <v>4890</v>
      </c>
      <c r="D1006" s="650" t="s">
        <v>5392</v>
      </c>
      <c r="E1006" s="650" t="s">
        <v>5391</v>
      </c>
      <c r="F1006" s="653"/>
      <c r="G1006" s="653"/>
      <c r="H1006" s="653"/>
      <c r="I1006" s="653"/>
      <c r="J1006" s="653">
        <v>13</v>
      </c>
      <c r="K1006" s="653">
        <v>20114.769999999997</v>
      </c>
      <c r="L1006" s="653"/>
      <c r="M1006" s="653">
        <v>1547.2899999999997</v>
      </c>
      <c r="N1006" s="653">
        <v>5</v>
      </c>
      <c r="O1006" s="653">
        <v>7736.45</v>
      </c>
      <c r="P1006" s="666"/>
      <c r="Q1006" s="654">
        <v>1547.29</v>
      </c>
    </row>
    <row r="1007" spans="1:17" ht="14.4" customHeight="1" x14ac:dyDescent="0.3">
      <c r="A1007" s="649" t="s">
        <v>575</v>
      </c>
      <c r="B1007" s="650" t="s">
        <v>6228</v>
      </c>
      <c r="C1007" s="650" t="s">
        <v>4890</v>
      </c>
      <c r="D1007" s="650" t="s">
        <v>5393</v>
      </c>
      <c r="E1007" s="650" t="s">
        <v>5391</v>
      </c>
      <c r="F1007" s="653"/>
      <c r="G1007" s="653"/>
      <c r="H1007" s="653"/>
      <c r="I1007" s="653"/>
      <c r="J1007" s="653">
        <v>1</v>
      </c>
      <c r="K1007" s="653">
        <v>1644.71</v>
      </c>
      <c r="L1007" s="653"/>
      <c r="M1007" s="653">
        <v>1644.71</v>
      </c>
      <c r="N1007" s="653"/>
      <c r="O1007" s="653"/>
      <c r="P1007" s="666"/>
      <c r="Q1007" s="654"/>
    </row>
    <row r="1008" spans="1:17" ht="14.4" customHeight="1" x14ac:dyDescent="0.3">
      <c r="A1008" s="649" t="s">
        <v>575</v>
      </c>
      <c r="B1008" s="650" t="s">
        <v>6228</v>
      </c>
      <c r="C1008" s="650" t="s">
        <v>4890</v>
      </c>
      <c r="D1008" s="650" t="s">
        <v>6258</v>
      </c>
      <c r="E1008" s="650" t="s">
        <v>6259</v>
      </c>
      <c r="F1008" s="653"/>
      <c r="G1008" s="653"/>
      <c r="H1008" s="653"/>
      <c r="I1008" s="653"/>
      <c r="J1008" s="653"/>
      <c r="K1008" s="653"/>
      <c r="L1008" s="653"/>
      <c r="M1008" s="653"/>
      <c r="N1008" s="653">
        <v>1</v>
      </c>
      <c r="O1008" s="653">
        <v>4587.1499999999996</v>
      </c>
      <c r="P1008" s="666"/>
      <c r="Q1008" s="654">
        <v>4587.1499999999996</v>
      </c>
    </row>
    <row r="1009" spans="1:17" ht="14.4" customHeight="1" x14ac:dyDescent="0.3">
      <c r="A1009" s="649" t="s">
        <v>575</v>
      </c>
      <c r="B1009" s="650" t="s">
        <v>6228</v>
      </c>
      <c r="C1009" s="650" t="s">
        <v>4890</v>
      </c>
      <c r="D1009" s="650" t="s">
        <v>5400</v>
      </c>
      <c r="E1009" s="650" t="s">
        <v>5401</v>
      </c>
      <c r="F1009" s="653">
        <v>4</v>
      </c>
      <c r="G1009" s="653">
        <v>3157.16</v>
      </c>
      <c r="H1009" s="653">
        <v>1</v>
      </c>
      <c r="I1009" s="653">
        <v>789.29</v>
      </c>
      <c r="J1009" s="653">
        <v>17</v>
      </c>
      <c r="K1009" s="653">
        <v>13417.93</v>
      </c>
      <c r="L1009" s="653">
        <v>4.25</v>
      </c>
      <c r="M1009" s="653">
        <v>789.29</v>
      </c>
      <c r="N1009" s="653">
        <v>17</v>
      </c>
      <c r="O1009" s="653">
        <v>13417.93</v>
      </c>
      <c r="P1009" s="666">
        <v>4.25</v>
      </c>
      <c r="Q1009" s="654">
        <v>789.29</v>
      </c>
    </row>
    <row r="1010" spans="1:17" ht="14.4" customHeight="1" x14ac:dyDescent="0.3">
      <c r="A1010" s="649" t="s">
        <v>575</v>
      </c>
      <c r="B1010" s="650" t="s">
        <v>6228</v>
      </c>
      <c r="C1010" s="650" t="s">
        <v>4890</v>
      </c>
      <c r="D1010" s="650" t="s">
        <v>5410</v>
      </c>
      <c r="E1010" s="650" t="s">
        <v>5391</v>
      </c>
      <c r="F1010" s="653"/>
      <c r="G1010" s="653"/>
      <c r="H1010" s="653"/>
      <c r="I1010" s="653"/>
      <c r="J1010" s="653">
        <v>9</v>
      </c>
      <c r="K1010" s="653">
        <v>11472.57</v>
      </c>
      <c r="L1010" s="653"/>
      <c r="M1010" s="653">
        <v>1274.73</v>
      </c>
      <c r="N1010" s="653">
        <v>5</v>
      </c>
      <c r="O1010" s="653">
        <v>6373.65</v>
      </c>
      <c r="P1010" s="666"/>
      <c r="Q1010" s="654">
        <v>1274.73</v>
      </c>
    </row>
    <row r="1011" spans="1:17" ht="14.4" customHeight="1" x14ac:dyDescent="0.3">
      <c r="A1011" s="649" t="s">
        <v>575</v>
      </c>
      <c r="B1011" s="650" t="s">
        <v>6228</v>
      </c>
      <c r="C1011" s="650" t="s">
        <v>4890</v>
      </c>
      <c r="D1011" s="650" t="s">
        <v>5411</v>
      </c>
      <c r="E1011" s="650" t="s">
        <v>5412</v>
      </c>
      <c r="F1011" s="653"/>
      <c r="G1011" s="653"/>
      <c r="H1011" s="653"/>
      <c r="I1011" s="653"/>
      <c r="J1011" s="653">
        <v>6</v>
      </c>
      <c r="K1011" s="653">
        <v>75843.180000000008</v>
      </c>
      <c r="L1011" s="653"/>
      <c r="M1011" s="653">
        <v>12640.53</v>
      </c>
      <c r="N1011" s="653">
        <v>1</v>
      </c>
      <c r="O1011" s="653">
        <v>12640.53</v>
      </c>
      <c r="P1011" s="666"/>
      <c r="Q1011" s="654">
        <v>12640.53</v>
      </c>
    </row>
    <row r="1012" spans="1:17" ht="14.4" customHeight="1" x14ac:dyDescent="0.3">
      <c r="A1012" s="649" t="s">
        <v>575</v>
      </c>
      <c r="B1012" s="650" t="s">
        <v>6228</v>
      </c>
      <c r="C1012" s="650" t="s">
        <v>4890</v>
      </c>
      <c r="D1012" s="650" t="s">
        <v>5415</v>
      </c>
      <c r="E1012" s="650" t="s">
        <v>5416</v>
      </c>
      <c r="F1012" s="653">
        <v>1</v>
      </c>
      <c r="G1012" s="653">
        <v>12015</v>
      </c>
      <c r="H1012" s="653">
        <v>1</v>
      </c>
      <c r="I1012" s="653">
        <v>12015</v>
      </c>
      <c r="J1012" s="653">
        <v>1</v>
      </c>
      <c r="K1012" s="653">
        <v>12451.91</v>
      </c>
      <c r="L1012" s="653">
        <v>1.0363637120266334</v>
      </c>
      <c r="M1012" s="653">
        <v>12451.91</v>
      </c>
      <c r="N1012" s="653"/>
      <c r="O1012" s="653"/>
      <c r="P1012" s="666"/>
      <c r="Q1012" s="654"/>
    </row>
    <row r="1013" spans="1:17" ht="14.4" customHeight="1" x14ac:dyDescent="0.3">
      <c r="A1013" s="649" t="s">
        <v>575</v>
      </c>
      <c r="B1013" s="650" t="s">
        <v>6228</v>
      </c>
      <c r="C1013" s="650" t="s">
        <v>4890</v>
      </c>
      <c r="D1013" s="650" t="s">
        <v>5417</v>
      </c>
      <c r="E1013" s="650" t="s">
        <v>5416</v>
      </c>
      <c r="F1013" s="653"/>
      <c r="G1013" s="653"/>
      <c r="H1013" s="653"/>
      <c r="I1013" s="653"/>
      <c r="J1013" s="653">
        <v>1</v>
      </c>
      <c r="K1013" s="653">
        <v>13282.04</v>
      </c>
      <c r="L1013" s="653"/>
      <c r="M1013" s="653">
        <v>13282.04</v>
      </c>
      <c r="N1013" s="653"/>
      <c r="O1013" s="653"/>
      <c r="P1013" s="666"/>
      <c r="Q1013" s="654"/>
    </row>
    <row r="1014" spans="1:17" ht="14.4" customHeight="1" x14ac:dyDescent="0.3">
      <c r="A1014" s="649" t="s">
        <v>575</v>
      </c>
      <c r="B1014" s="650" t="s">
        <v>6228</v>
      </c>
      <c r="C1014" s="650" t="s">
        <v>4890</v>
      </c>
      <c r="D1014" s="650" t="s">
        <v>5419</v>
      </c>
      <c r="E1014" s="650" t="s">
        <v>5414</v>
      </c>
      <c r="F1014" s="653">
        <v>6</v>
      </c>
      <c r="G1014" s="653">
        <v>7632</v>
      </c>
      <c r="H1014" s="653">
        <v>1</v>
      </c>
      <c r="I1014" s="653">
        <v>1272</v>
      </c>
      <c r="J1014" s="653"/>
      <c r="K1014" s="653"/>
      <c r="L1014" s="653"/>
      <c r="M1014" s="653"/>
      <c r="N1014" s="653"/>
      <c r="O1014" s="653"/>
      <c r="P1014" s="666"/>
      <c r="Q1014" s="654"/>
    </row>
    <row r="1015" spans="1:17" ht="14.4" customHeight="1" x14ac:dyDescent="0.3">
      <c r="A1015" s="649" t="s">
        <v>575</v>
      </c>
      <c r="B1015" s="650" t="s">
        <v>6228</v>
      </c>
      <c r="C1015" s="650" t="s">
        <v>4890</v>
      </c>
      <c r="D1015" s="650" t="s">
        <v>5422</v>
      </c>
      <c r="E1015" s="650" t="s">
        <v>5423</v>
      </c>
      <c r="F1015" s="653">
        <v>4</v>
      </c>
      <c r="G1015" s="653">
        <v>42515.8</v>
      </c>
      <c r="H1015" s="653">
        <v>1</v>
      </c>
      <c r="I1015" s="653">
        <v>10628.95</v>
      </c>
      <c r="J1015" s="653">
        <v>2</v>
      </c>
      <c r="K1015" s="653">
        <v>21257.9</v>
      </c>
      <c r="L1015" s="653">
        <v>0.5</v>
      </c>
      <c r="M1015" s="653">
        <v>10628.95</v>
      </c>
      <c r="N1015" s="653">
        <v>1</v>
      </c>
      <c r="O1015" s="653">
        <v>10628.95</v>
      </c>
      <c r="P1015" s="666">
        <v>0.25</v>
      </c>
      <c r="Q1015" s="654">
        <v>10628.95</v>
      </c>
    </row>
    <row r="1016" spans="1:17" ht="14.4" customHeight="1" x14ac:dyDescent="0.3">
      <c r="A1016" s="649" t="s">
        <v>575</v>
      </c>
      <c r="B1016" s="650" t="s">
        <v>6228</v>
      </c>
      <c r="C1016" s="650" t="s">
        <v>4890</v>
      </c>
      <c r="D1016" s="650" t="s">
        <v>5424</v>
      </c>
      <c r="E1016" s="650" t="s">
        <v>5425</v>
      </c>
      <c r="F1016" s="653">
        <v>1</v>
      </c>
      <c r="G1016" s="653">
        <v>37159</v>
      </c>
      <c r="H1016" s="653">
        <v>1</v>
      </c>
      <c r="I1016" s="653">
        <v>37159</v>
      </c>
      <c r="J1016" s="653"/>
      <c r="K1016" s="653"/>
      <c r="L1016" s="653"/>
      <c r="M1016" s="653"/>
      <c r="N1016" s="653"/>
      <c r="O1016" s="653"/>
      <c r="P1016" s="666"/>
      <c r="Q1016" s="654"/>
    </row>
    <row r="1017" spans="1:17" ht="14.4" customHeight="1" x14ac:dyDescent="0.3">
      <c r="A1017" s="649" t="s">
        <v>575</v>
      </c>
      <c r="B1017" s="650" t="s">
        <v>6228</v>
      </c>
      <c r="C1017" s="650" t="s">
        <v>4890</v>
      </c>
      <c r="D1017" s="650" t="s">
        <v>5426</v>
      </c>
      <c r="E1017" s="650" t="s">
        <v>5427</v>
      </c>
      <c r="F1017" s="653">
        <v>1</v>
      </c>
      <c r="G1017" s="653">
        <v>9986.4</v>
      </c>
      <c r="H1017" s="653">
        <v>1</v>
      </c>
      <c r="I1017" s="653">
        <v>9986.4</v>
      </c>
      <c r="J1017" s="653"/>
      <c r="K1017" s="653"/>
      <c r="L1017" s="653"/>
      <c r="M1017" s="653"/>
      <c r="N1017" s="653"/>
      <c r="O1017" s="653"/>
      <c r="P1017" s="666"/>
      <c r="Q1017" s="654"/>
    </row>
    <row r="1018" spans="1:17" ht="14.4" customHeight="1" x14ac:dyDescent="0.3">
      <c r="A1018" s="649" t="s">
        <v>575</v>
      </c>
      <c r="B1018" s="650" t="s">
        <v>6228</v>
      </c>
      <c r="C1018" s="650" t="s">
        <v>4890</v>
      </c>
      <c r="D1018" s="650" t="s">
        <v>5430</v>
      </c>
      <c r="E1018" s="650" t="s">
        <v>5431</v>
      </c>
      <c r="F1018" s="653">
        <v>1</v>
      </c>
      <c r="G1018" s="653">
        <v>2347.36</v>
      </c>
      <c r="H1018" s="653">
        <v>1</v>
      </c>
      <c r="I1018" s="653">
        <v>2347.36</v>
      </c>
      <c r="J1018" s="653"/>
      <c r="K1018" s="653"/>
      <c r="L1018" s="653"/>
      <c r="M1018" s="653"/>
      <c r="N1018" s="653"/>
      <c r="O1018" s="653"/>
      <c r="P1018" s="666"/>
      <c r="Q1018" s="654"/>
    </row>
    <row r="1019" spans="1:17" ht="14.4" customHeight="1" x14ac:dyDescent="0.3">
      <c r="A1019" s="649" t="s">
        <v>575</v>
      </c>
      <c r="B1019" s="650" t="s">
        <v>6228</v>
      </c>
      <c r="C1019" s="650" t="s">
        <v>4890</v>
      </c>
      <c r="D1019" s="650" t="s">
        <v>5434</v>
      </c>
      <c r="E1019" s="650" t="s">
        <v>5435</v>
      </c>
      <c r="F1019" s="653">
        <v>6</v>
      </c>
      <c r="G1019" s="653">
        <v>6571.38</v>
      </c>
      <c r="H1019" s="653">
        <v>1</v>
      </c>
      <c r="I1019" s="653">
        <v>1095.23</v>
      </c>
      <c r="J1019" s="653">
        <v>1</v>
      </c>
      <c r="K1019" s="653">
        <v>1095.23</v>
      </c>
      <c r="L1019" s="653">
        <v>0.16666666666666666</v>
      </c>
      <c r="M1019" s="653">
        <v>1095.23</v>
      </c>
      <c r="N1019" s="653">
        <v>2</v>
      </c>
      <c r="O1019" s="653">
        <v>2190.46</v>
      </c>
      <c r="P1019" s="666">
        <v>0.33333333333333331</v>
      </c>
      <c r="Q1019" s="654">
        <v>1095.23</v>
      </c>
    </row>
    <row r="1020" spans="1:17" ht="14.4" customHeight="1" x14ac:dyDescent="0.3">
      <c r="A1020" s="649" t="s">
        <v>575</v>
      </c>
      <c r="B1020" s="650" t="s">
        <v>6228</v>
      </c>
      <c r="C1020" s="650" t="s">
        <v>4890</v>
      </c>
      <c r="D1020" s="650" t="s">
        <v>5436</v>
      </c>
      <c r="E1020" s="650" t="s">
        <v>5437</v>
      </c>
      <c r="F1020" s="653">
        <v>1</v>
      </c>
      <c r="G1020" s="653">
        <v>11674</v>
      </c>
      <c r="H1020" s="653">
        <v>1</v>
      </c>
      <c r="I1020" s="653">
        <v>11674</v>
      </c>
      <c r="J1020" s="653"/>
      <c r="K1020" s="653"/>
      <c r="L1020" s="653"/>
      <c r="M1020" s="653"/>
      <c r="N1020" s="653">
        <v>1</v>
      </c>
      <c r="O1020" s="653">
        <v>11674</v>
      </c>
      <c r="P1020" s="666">
        <v>1</v>
      </c>
      <c r="Q1020" s="654">
        <v>11674</v>
      </c>
    </row>
    <row r="1021" spans="1:17" ht="14.4" customHeight="1" x14ac:dyDescent="0.3">
      <c r="A1021" s="649" t="s">
        <v>575</v>
      </c>
      <c r="B1021" s="650" t="s">
        <v>6228</v>
      </c>
      <c r="C1021" s="650" t="s">
        <v>4890</v>
      </c>
      <c r="D1021" s="650" t="s">
        <v>5438</v>
      </c>
      <c r="E1021" s="650" t="s">
        <v>5439</v>
      </c>
      <c r="F1021" s="653">
        <v>26</v>
      </c>
      <c r="G1021" s="653">
        <v>23469.42</v>
      </c>
      <c r="H1021" s="653">
        <v>1</v>
      </c>
      <c r="I1021" s="653">
        <v>902.67</v>
      </c>
      <c r="J1021" s="653">
        <v>5</v>
      </c>
      <c r="K1021" s="653">
        <v>4513.3500000000004</v>
      </c>
      <c r="L1021" s="653">
        <v>0.19230769230769235</v>
      </c>
      <c r="M1021" s="653">
        <v>902.67000000000007</v>
      </c>
      <c r="N1021" s="653">
        <v>12</v>
      </c>
      <c r="O1021" s="653">
        <v>10832.04</v>
      </c>
      <c r="P1021" s="666">
        <v>0.46153846153846162</v>
      </c>
      <c r="Q1021" s="654">
        <v>902.67000000000007</v>
      </c>
    </row>
    <row r="1022" spans="1:17" ht="14.4" customHeight="1" x14ac:dyDescent="0.3">
      <c r="A1022" s="649" t="s">
        <v>575</v>
      </c>
      <c r="B1022" s="650" t="s">
        <v>6228</v>
      </c>
      <c r="C1022" s="650" t="s">
        <v>4890</v>
      </c>
      <c r="D1022" s="650" t="s">
        <v>5440</v>
      </c>
      <c r="E1022" s="650" t="s">
        <v>5439</v>
      </c>
      <c r="F1022" s="653">
        <v>31</v>
      </c>
      <c r="G1022" s="653">
        <v>31912.020000000004</v>
      </c>
      <c r="H1022" s="653">
        <v>1</v>
      </c>
      <c r="I1022" s="653">
        <v>1029.42</v>
      </c>
      <c r="J1022" s="653">
        <v>11</v>
      </c>
      <c r="K1022" s="653">
        <v>11323.62</v>
      </c>
      <c r="L1022" s="653">
        <v>0.35483870967741932</v>
      </c>
      <c r="M1022" s="653">
        <v>1029.42</v>
      </c>
      <c r="N1022" s="653">
        <v>9</v>
      </c>
      <c r="O1022" s="653">
        <v>9264.7800000000007</v>
      </c>
      <c r="P1022" s="666">
        <v>0.29032258064516125</v>
      </c>
      <c r="Q1022" s="654">
        <v>1029.42</v>
      </c>
    </row>
    <row r="1023" spans="1:17" ht="14.4" customHeight="1" x14ac:dyDescent="0.3">
      <c r="A1023" s="649" t="s">
        <v>575</v>
      </c>
      <c r="B1023" s="650" t="s">
        <v>6228</v>
      </c>
      <c r="C1023" s="650" t="s">
        <v>4890</v>
      </c>
      <c r="D1023" s="650" t="s">
        <v>5441</v>
      </c>
      <c r="E1023" s="650" t="s">
        <v>5442</v>
      </c>
      <c r="F1023" s="653">
        <v>4</v>
      </c>
      <c r="G1023" s="653">
        <v>4148.76</v>
      </c>
      <c r="H1023" s="653">
        <v>1</v>
      </c>
      <c r="I1023" s="653">
        <v>1037.19</v>
      </c>
      <c r="J1023" s="653">
        <v>3</v>
      </c>
      <c r="K1023" s="653">
        <v>3111.57</v>
      </c>
      <c r="L1023" s="653">
        <v>0.75</v>
      </c>
      <c r="M1023" s="653">
        <v>1037.19</v>
      </c>
      <c r="N1023" s="653"/>
      <c r="O1023" s="653"/>
      <c r="P1023" s="666"/>
      <c r="Q1023" s="654"/>
    </row>
    <row r="1024" spans="1:17" ht="14.4" customHeight="1" x14ac:dyDescent="0.3">
      <c r="A1024" s="649" t="s">
        <v>575</v>
      </c>
      <c r="B1024" s="650" t="s">
        <v>6228</v>
      </c>
      <c r="C1024" s="650" t="s">
        <v>4890</v>
      </c>
      <c r="D1024" s="650" t="s">
        <v>5443</v>
      </c>
      <c r="E1024" s="650" t="s">
        <v>5444</v>
      </c>
      <c r="F1024" s="653">
        <v>4</v>
      </c>
      <c r="G1024" s="653">
        <v>38017.96</v>
      </c>
      <c r="H1024" s="653">
        <v>1</v>
      </c>
      <c r="I1024" s="653">
        <v>9504.49</v>
      </c>
      <c r="J1024" s="653">
        <v>1</v>
      </c>
      <c r="K1024" s="653">
        <v>9504.49</v>
      </c>
      <c r="L1024" s="653">
        <v>0.25</v>
      </c>
      <c r="M1024" s="653">
        <v>9504.49</v>
      </c>
      <c r="N1024" s="653">
        <v>3</v>
      </c>
      <c r="O1024" s="653">
        <v>28513.47</v>
      </c>
      <c r="P1024" s="666">
        <v>0.75</v>
      </c>
      <c r="Q1024" s="654">
        <v>9504.49</v>
      </c>
    </row>
    <row r="1025" spans="1:17" ht="14.4" customHeight="1" x14ac:dyDescent="0.3">
      <c r="A1025" s="649" t="s">
        <v>575</v>
      </c>
      <c r="B1025" s="650" t="s">
        <v>6228</v>
      </c>
      <c r="C1025" s="650" t="s">
        <v>4890</v>
      </c>
      <c r="D1025" s="650" t="s">
        <v>5445</v>
      </c>
      <c r="E1025" s="650" t="s">
        <v>5446</v>
      </c>
      <c r="F1025" s="653"/>
      <c r="G1025" s="653"/>
      <c r="H1025" s="653"/>
      <c r="I1025" s="653"/>
      <c r="J1025" s="653"/>
      <c r="K1025" s="653"/>
      <c r="L1025" s="653"/>
      <c r="M1025" s="653"/>
      <c r="N1025" s="653">
        <v>2</v>
      </c>
      <c r="O1025" s="653">
        <v>6848.4</v>
      </c>
      <c r="P1025" s="666"/>
      <c r="Q1025" s="654">
        <v>3424.2</v>
      </c>
    </row>
    <row r="1026" spans="1:17" ht="14.4" customHeight="1" x14ac:dyDescent="0.3">
      <c r="A1026" s="649" t="s">
        <v>575</v>
      </c>
      <c r="B1026" s="650" t="s">
        <v>6228</v>
      </c>
      <c r="C1026" s="650" t="s">
        <v>4890</v>
      </c>
      <c r="D1026" s="650" t="s">
        <v>6260</v>
      </c>
      <c r="E1026" s="650" t="s">
        <v>6261</v>
      </c>
      <c r="F1026" s="653"/>
      <c r="G1026" s="653"/>
      <c r="H1026" s="653"/>
      <c r="I1026" s="653"/>
      <c r="J1026" s="653"/>
      <c r="K1026" s="653"/>
      <c r="L1026" s="653"/>
      <c r="M1026" s="653"/>
      <c r="N1026" s="653">
        <v>1</v>
      </c>
      <c r="O1026" s="653">
        <v>28950</v>
      </c>
      <c r="P1026" s="666"/>
      <c r="Q1026" s="654">
        <v>28950</v>
      </c>
    </row>
    <row r="1027" spans="1:17" ht="14.4" customHeight="1" x14ac:dyDescent="0.3">
      <c r="A1027" s="649" t="s">
        <v>575</v>
      </c>
      <c r="B1027" s="650" t="s">
        <v>6228</v>
      </c>
      <c r="C1027" s="650" t="s">
        <v>4890</v>
      </c>
      <c r="D1027" s="650" t="s">
        <v>5453</v>
      </c>
      <c r="E1027" s="650" t="s">
        <v>5454</v>
      </c>
      <c r="F1027" s="653"/>
      <c r="G1027" s="653"/>
      <c r="H1027" s="653"/>
      <c r="I1027" s="653"/>
      <c r="J1027" s="653"/>
      <c r="K1027" s="653"/>
      <c r="L1027" s="653"/>
      <c r="M1027" s="653"/>
      <c r="N1027" s="653">
        <v>1</v>
      </c>
      <c r="O1027" s="653">
        <v>612.49</v>
      </c>
      <c r="P1027" s="666"/>
      <c r="Q1027" s="654">
        <v>612.49</v>
      </c>
    </row>
    <row r="1028" spans="1:17" ht="14.4" customHeight="1" x14ac:dyDescent="0.3">
      <c r="A1028" s="649" t="s">
        <v>575</v>
      </c>
      <c r="B1028" s="650" t="s">
        <v>6228</v>
      </c>
      <c r="C1028" s="650" t="s">
        <v>4890</v>
      </c>
      <c r="D1028" s="650" t="s">
        <v>5457</v>
      </c>
      <c r="E1028" s="650" t="s">
        <v>5458</v>
      </c>
      <c r="F1028" s="653"/>
      <c r="G1028" s="653"/>
      <c r="H1028" s="653"/>
      <c r="I1028" s="653"/>
      <c r="J1028" s="653"/>
      <c r="K1028" s="653"/>
      <c r="L1028" s="653"/>
      <c r="M1028" s="653"/>
      <c r="N1028" s="653">
        <v>1</v>
      </c>
      <c r="O1028" s="653">
        <v>893.35</v>
      </c>
      <c r="P1028" s="666"/>
      <c r="Q1028" s="654">
        <v>893.35</v>
      </c>
    </row>
    <row r="1029" spans="1:17" ht="14.4" customHeight="1" x14ac:dyDescent="0.3">
      <c r="A1029" s="649" t="s">
        <v>575</v>
      </c>
      <c r="B1029" s="650" t="s">
        <v>6228</v>
      </c>
      <c r="C1029" s="650" t="s">
        <v>4890</v>
      </c>
      <c r="D1029" s="650" t="s">
        <v>5461</v>
      </c>
      <c r="E1029" s="650" t="s">
        <v>5462</v>
      </c>
      <c r="F1029" s="653"/>
      <c r="G1029" s="653"/>
      <c r="H1029" s="653"/>
      <c r="I1029" s="653"/>
      <c r="J1029" s="653">
        <v>2</v>
      </c>
      <c r="K1029" s="653">
        <v>1241.56</v>
      </c>
      <c r="L1029" s="653"/>
      <c r="M1029" s="653">
        <v>620.78</v>
      </c>
      <c r="N1029" s="653">
        <v>1</v>
      </c>
      <c r="O1029" s="653">
        <v>620.78</v>
      </c>
      <c r="P1029" s="666"/>
      <c r="Q1029" s="654">
        <v>620.78</v>
      </c>
    </row>
    <row r="1030" spans="1:17" ht="14.4" customHeight="1" x14ac:dyDescent="0.3">
      <c r="A1030" s="649" t="s">
        <v>575</v>
      </c>
      <c r="B1030" s="650" t="s">
        <v>6228</v>
      </c>
      <c r="C1030" s="650" t="s">
        <v>4890</v>
      </c>
      <c r="D1030" s="650" t="s">
        <v>5463</v>
      </c>
      <c r="E1030" s="650" t="s">
        <v>5462</v>
      </c>
      <c r="F1030" s="653"/>
      <c r="G1030" s="653"/>
      <c r="H1030" s="653"/>
      <c r="I1030" s="653"/>
      <c r="J1030" s="653">
        <v>2</v>
      </c>
      <c r="K1030" s="653">
        <v>1274.72</v>
      </c>
      <c r="L1030" s="653"/>
      <c r="M1030" s="653">
        <v>637.36</v>
      </c>
      <c r="N1030" s="653"/>
      <c r="O1030" s="653"/>
      <c r="P1030" s="666"/>
      <c r="Q1030" s="654"/>
    </row>
    <row r="1031" spans="1:17" ht="14.4" customHeight="1" x14ac:dyDescent="0.3">
      <c r="A1031" s="649" t="s">
        <v>575</v>
      </c>
      <c r="B1031" s="650" t="s">
        <v>6228</v>
      </c>
      <c r="C1031" s="650" t="s">
        <v>4890</v>
      </c>
      <c r="D1031" s="650" t="s">
        <v>5468</v>
      </c>
      <c r="E1031" s="650" t="s">
        <v>5467</v>
      </c>
      <c r="F1031" s="653">
        <v>6</v>
      </c>
      <c r="G1031" s="653">
        <v>3876</v>
      </c>
      <c r="H1031" s="653">
        <v>1</v>
      </c>
      <c r="I1031" s="653">
        <v>646</v>
      </c>
      <c r="J1031" s="653"/>
      <c r="K1031" s="653"/>
      <c r="L1031" s="653"/>
      <c r="M1031" s="653"/>
      <c r="N1031" s="653"/>
      <c r="O1031" s="653"/>
      <c r="P1031" s="666"/>
      <c r="Q1031" s="654"/>
    </row>
    <row r="1032" spans="1:17" ht="14.4" customHeight="1" x14ac:dyDescent="0.3">
      <c r="A1032" s="649" t="s">
        <v>575</v>
      </c>
      <c r="B1032" s="650" t="s">
        <v>6228</v>
      </c>
      <c r="C1032" s="650" t="s">
        <v>4890</v>
      </c>
      <c r="D1032" s="650" t="s">
        <v>6262</v>
      </c>
      <c r="E1032" s="650" t="s">
        <v>6263</v>
      </c>
      <c r="F1032" s="653"/>
      <c r="G1032" s="653"/>
      <c r="H1032" s="653"/>
      <c r="I1032" s="653"/>
      <c r="J1032" s="653">
        <v>1</v>
      </c>
      <c r="K1032" s="653">
        <v>4101.82</v>
      </c>
      <c r="L1032" s="653"/>
      <c r="M1032" s="653">
        <v>4101.82</v>
      </c>
      <c r="N1032" s="653"/>
      <c r="O1032" s="653"/>
      <c r="P1032" s="666"/>
      <c r="Q1032" s="654"/>
    </row>
    <row r="1033" spans="1:17" ht="14.4" customHeight="1" x14ac:dyDescent="0.3">
      <c r="A1033" s="649" t="s">
        <v>575</v>
      </c>
      <c r="B1033" s="650" t="s">
        <v>6228</v>
      </c>
      <c r="C1033" s="650" t="s">
        <v>4890</v>
      </c>
      <c r="D1033" s="650" t="s">
        <v>6264</v>
      </c>
      <c r="E1033" s="650" t="s">
        <v>6265</v>
      </c>
      <c r="F1033" s="653"/>
      <c r="G1033" s="653"/>
      <c r="H1033" s="653"/>
      <c r="I1033" s="653"/>
      <c r="J1033" s="653"/>
      <c r="K1033" s="653"/>
      <c r="L1033" s="653"/>
      <c r="M1033" s="653"/>
      <c r="N1033" s="653">
        <v>1</v>
      </c>
      <c r="O1033" s="653">
        <v>10124.24</v>
      </c>
      <c r="P1033" s="666"/>
      <c r="Q1033" s="654">
        <v>10124.24</v>
      </c>
    </row>
    <row r="1034" spans="1:17" ht="14.4" customHeight="1" x14ac:dyDescent="0.3">
      <c r="A1034" s="649" t="s">
        <v>575</v>
      </c>
      <c r="B1034" s="650" t="s">
        <v>6228</v>
      </c>
      <c r="C1034" s="650" t="s">
        <v>4890</v>
      </c>
      <c r="D1034" s="650" t="s">
        <v>6266</v>
      </c>
      <c r="E1034" s="650" t="s">
        <v>6267</v>
      </c>
      <c r="F1034" s="653"/>
      <c r="G1034" s="653"/>
      <c r="H1034" s="653"/>
      <c r="I1034" s="653"/>
      <c r="J1034" s="653">
        <v>1</v>
      </c>
      <c r="K1034" s="653">
        <v>1796</v>
      </c>
      <c r="L1034" s="653"/>
      <c r="M1034" s="653">
        <v>1796</v>
      </c>
      <c r="N1034" s="653"/>
      <c r="O1034" s="653"/>
      <c r="P1034" s="666"/>
      <c r="Q1034" s="654"/>
    </row>
    <row r="1035" spans="1:17" ht="14.4" customHeight="1" x14ac:dyDescent="0.3">
      <c r="A1035" s="649" t="s">
        <v>575</v>
      </c>
      <c r="B1035" s="650" t="s">
        <v>6228</v>
      </c>
      <c r="C1035" s="650" t="s">
        <v>4890</v>
      </c>
      <c r="D1035" s="650" t="s">
        <v>6268</v>
      </c>
      <c r="E1035" s="650" t="s">
        <v>6269</v>
      </c>
      <c r="F1035" s="653"/>
      <c r="G1035" s="653"/>
      <c r="H1035" s="653"/>
      <c r="I1035" s="653"/>
      <c r="J1035" s="653">
        <v>1</v>
      </c>
      <c r="K1035" s="653">
        <v>1796</v>
      </c>
      <c r="L1035" s="653"/>
      <c r="M1035" s="653">
        <v>1796</v>
      </c>
      <c r="N1035" s="653">
        <v>1</v>
      </c>
      <c r="O1035" s="653">
        <v>1796</v>
      </c>
      <c r="P1035" s="666"/>
      <c r="Q1035" s="654">
        <v>1796</v>
      </c>
    </row>
    <row r="1036" spans="1:17" ht="14.4" customHeight="1" x14ac:dyDescent="0.3">
      <c r="A1036" s="649" t="s">
        <v>575</v>
      </c>
      <c r="B1036" s="650" t="s">
        <v>6228</v>
      </c>
      <c r="C1036" s="650" t="s">
        <v>4890</v>
      </c>
      <c r="D1036" s="650" t="s">
        <v>6270</v>
      </c>
      <c r="E1036" s="650" t="s">
        <v>6271</v>
      </c>
      <c r="F1036" s="653">
        <v>8</v>
      </c>
      <c r="G1036" s="653">
        <v>3881.84</v>
      </c>
      <c r="H1036" s="653">
        <v>1</v>
      </c>
      <c r="I1036" s="653">
        <v>485.23</v>
      </c>
      <c r="J1036" s="653"/>
      <c r="K1036" s="653"/>
      <c r="L1036" s="653"/>
      <c r="M1036" s="653"/>
      <c r="N1036" s="653"/>
      <c r="O1036" s="653"/>
      <c r="P1036" s="666"/>
      <c r="Q1036" s="654"/>
    </row>
    <row r="1037" spans="1:17" ht="14.4" customHeight="1" x14ac:dyDescent="0.3">
      <c r="A1037" s="649" t="s">
        <v>575</v>
      </c>
      <c r="B1037" s="650" t="s">
        <v>6228</v>
      </c>
      <c r="C1037" s="650" t="s">
        <v>4890</v>
      </c>
      <c r="D1037" s="650" t="s">
        <v>5475</v>
      </c>
      <c r="E1037" s="650" t="s">
        <v>5476</v>
      </c>
      <c r="F1037" s="653"/>
      <c r="G1037" s="653"/>
      <c r="H1037" s="653"/>
      <c r="I1037" s="653"/>
      <c r="J1037" s="653">
        <v>3</v>
      </c>
      <c r="K1037" s="653">
        <v>1455.06</v>
      </c>
      <c r="L1037" s="653"/>
      <c r="M1037" s="653">
        <v>485.02</v>
      </c>
      <c r="N1037" s="653"/>
      <c r="O1037" s="653"/>
      <c r="P1037" s="666"/>
      <c r="Q1037" s="654"/>
    </row>
    <row r="1038" spans="1:17" ht="14.4" customHeight="1" x14ac:dyDescent="0.3">
      <c r="A1038" s="649" t="s">
        <v>575</v>
      </c>
      <c r="B1038" s="650" t="s">
        <v>6228</v>
      </c>
      <c r="C1038" s="650" t="s">
        <v>4890</v>
      </c>
      <c r="D1038" s="650" t="s">
        <v>5477</v>
      </c>
      <c r="E1038" s="650" t="s">
        <v>5476</v>
      </c>
      <c r="F1038" s="653"/>
      <c r="G1038" s="653"/>
      <c r="H1038" s="653"/>
      <c r="I1038" s="653"/>
      <c r="J1038" s="653">
        <v>8</v>
      </c>
      <c r="K1038" s="653">
        <v>2893.52</v>
      </c>
      <c r="L1038" s="653"/>
      <c r="M1038" s="653">
        <v>361.69</v>
      </c>
      <c r="N1038" s="653">
        <v>3</v>
      </c>
      <c r="O1038" s="653">
        <v>1085.07</v>
      </c>
      <c r="P1038" s="666"/>
      <c r="Q1038" s="654">
        <v>361.69</v>
      </c>
    </row>
    <row r="1039" spans="1:17" ht="14.4" customHeight="1" x14ac:dyDescent="0.3">
      <c r="A1039" s="649" t="s">
        <v>575</v>
      </c>
      <c r="B1039" s="650" t="s">
        <v>6228</v>
      </c>
      <c r="C1039" s="650" t="s">
        <v>4890</v>
      </c>
      <c r="D1039" s="650" t="s">
        <v>6272</v>
      </c>
      <c r="E1039" s="650" t="s">
        <v>6273</v>
      </c>
      <c r="F1039" s="653"/>
      <c r="G1039" s="653"/>
      <c r="H1039" s="653"/>
      <c r="I1039" s="653"/>
      <c r="J1039" s="653"/>
      <c r="K1039" s="653"/>
      <c r="L1039" s="653"/>
      <c r="M1039" s="653"/>
      <c r="N1039" s="653">
        <v>1</v>
      </c>
      <c r="O1039" s="653">
        <v>13091</v>
      </c>
      <c r="P1039" s="666"/>
      <c r="Q1039" s="654">
        <v>13091</v>
      </c>
    </row>
    <row r="1040" spans="1:17" ht="14.4" customHeight="1" x14ac:dyDescent="0.3">
      <c r="A1040" s="649" t="s">
        <v>575</v>
      </c>
      <c r="B1040" s="650" t="s">
        <v>6228</v>
      </c>
      <c r="C1040" s="650" t="s">
        <v>4890</v>
      </c>
      <c r="D1040" s="650" t="s">
        <v>5478</v>
      </c>
      <c r="E1040" s="650" t="s">
        <v>5479</v>
      </c>
      <c r="F1040" s="653">
        <v>1</v>
      </c>
      <c r="G1040" s="653">
        <v>3292.8</v>
      </c>
      <c r="H1040" s="653">
        <v>1</v>
      </c>
      <c r="I1040" s="653">
        <v>3292.8</v>
      </c>
      <c r="J1040" s="653">
        <v>1</v>
      </c>
      <c r="K1040" s="653">
        <v>3292.8</v>
      </c>
      <c r="L1040" s="653">
        <v>1</v>
      </c>
      <c r="M1040" s="653">
        <v>3292.8</v>
      </c>
      <c r="N1040" s="653"/>
      <c r="O1040" s="653"/>
      <c r="P1040" s="666"/>
      <c r="Q1040" s="654"/>
    </row>
    <row r="1041" spans="1:17" ht="14.4" customHeight="1" x14ac:dyDescent="0.3">
      <c r="A1041" s="649" t="s">
        <v>575</v>
      </c>
      <c r="B1041" s="650" t="s">
        <v>6228</v>
      </c>
      <c r="C1041" s="650" t="s">
        <v>4890</v>
      </c>
      <c r="D1041" s="650" t="s">
        <v>5480</v>
      </c>
      <c r="E1041" s="650" t="s">
        <v>5479</v>
      </c>
      <c r="F1041" s="653">
        <v>10</v>
      </c>
      <c r="G1041" s="653">
        <v>54096</v>
      </c>
      <c r="H1041" s="653">
        <v>1</v>
      </c>
      <c r="I1041" s="653">
        <v>5409.6</v>
      </c>
      <c r="J1041" s="653">
        <v>6</v>
      </c>
      <c r="K1041" s="653">
        <v>32457.600000000002</v>
      </c>
      <c r="L1041" s="653">
        <v>0.60000000000000009</v>
      </c>
      <c r="M1041" s="653">
        <v>5409.6</v>
      </c>
      <c r="N1041" s="653"/>
      <c r="O1041" s="653"/>
      <c r="P1041" s="666"/>
      <c r="Q1041" s="654"/>
    </row>
    <row r="1042" spans="1:17" ht="14.4" customHeight="1" x14ac:dyDescent="0.3">
      <c r="A1042" s="649" t="s">
        <v>575</v>
      </c>
      <c r="B1042" s="650" t="s">
        <v>6228</v>
      </c>
      <c r="C1042" s="650" t="s">
        <v>4890</v>
      </c>
      <c r="D1042" s="650" t="s">
        <v>6274</v>
      </c>
      <c r="E1042" s="650" t="s">
        <v>6275</v>
      </c>
      <c r="F1042" s="653"/>
      <c r="G1042" s="653"/>
      <c r="H1042" s="653"/>
      <c r="I1042" s="653"/>
      <c r="J1042" s="653"/>
      <c r="K1042" s="653"/>
      <c r="L1042" s="653"/>
      <c r="M1042" s="653"/>
      <c r="N1042" s="653">
        <v>1</v>
      </c>
      <c r="O1042" s="653">
        <v>5918.67</v>
      </c>
      <c r="P1042" s="666"/>
      <c r="Q1042" s="654">
        <v>5918.67</v>
      </c>
    </row>
    <row r="1043" spans="1:17" ht="14.4" customHeight="1" x14ac:dyDescent="0.3">
      <c r="A1043" s="649" t="s">
        <v>575</v>
      </c>
      <c r="B1043" s="650" t="s">
        <v>6228</v>
      </c>
      <c r="C1043" s="650" t="s">
        <v>4890</v>
      </c>
      <c r="D1043" s="650" t="s">
        <v>6276</v>
      </c>
      <c r="E1043" s="650" t="s">
        <v>6275</v>
      </c>
      <c r="F1043" s="653"/>
      <c r="G1043" s="653"/>
      <c r="H1043" s="653"/>
      <c r="I1043" s="653"/>
      <c r="J1043" s="653"/>
      <c r="K1043" s="653"/>
      <c r="L1043" s="653"/>
      <c r="M1043" s="653"/>
      <c r="N1043" s="653">
        <v>4</v>
      </c>
      <c r="O1043" s="653">
        <v>11549.24</v>
      </c>
      <c r="P1043" s="666"/>
      <c r="Q1043" s="654">
        <v>2887.31</v>
      </c>
    </row>
    <row r="1044" spans="1:17" ht="14.4" customHeight="1" x14ac:dyDescent="0.3">
      <c r="A1044" s="649" t="s">
        <v>575</v>
      </c>
      <c r="B1044" s="650" t="s">
        <v>6228</v>
      </c>
      <c r="C1044" s="650" t="s">
        <v>4890</v>
      </c>
      <c r="D1044" s="650" t="s">
        <v>5483</v>
      </c>
      <c r="E1044" s="650" t="s">
        <v>5484</v>
      </c>
      <c r="F1044" s="653">
        <v>3</v>
      </c>
      <c r="G1044" s="653">
        <v>8403.8700000000008</v>
      </c>
      <c r="H1044" s="653">
        <v>1</v>
      </c>
      <c r="I1044" s="653">
        <v>2801.2900000000004</v>
      </c>
      <c r="J1044" s="653"/>
      <c r="K1044" s="653"/>
      <c r="L1044" s="653"/>
      <c r="M1044" s="653"/>
      <c r="N1044" s="653"/>
      <c r="O1044" s="653"/>
      <c r="P1044" s="666"/>
      <c r="Q1044" s="654"/>
    </row>
    <row r="1045" spans="1:17" ht="14.4" customHeight="1" x14ac:dyDescent="0.3">
      <c r="A1045" s="649" t="s">
        <v>575</v>
      </c>
      <c r="B1045" s="650" t="s">
        <v>6228</v>
      </c>
      <c r="C1045" s="650" t="s">
        <v>4890</v>
      </c>
      <c r="D1045" s="650" t="s">
        <v>5492</v>
      </c>
      <c r="E1045" s="650" t="s">
        <v>5493</v>
      </c>
      <c r="F1045" s="653"/>
      <c r="G1045" s="653"/>
      <c r="H1045" s="653"/>
      <c r="I1045" s="653"/>
      <c r="J1045" s="653"/>
      <c r="K1045" s="653"/>
      <c r="L1045" s="653"/>
      <c r="M1045" s="653"/>
      <c r="N1045" s="653">
        <v>1</v>
      </c>
      <c r="O1045" s="653">
        <v>8471.24</v>
      </c>
      <c r="P1045" s="666"/>
      <c r="Q1045" s="654">
        <v>8471.24</v>
      </c>
    </row>
    <row r="1046" spans="1:17" ht="14.4" customHeight="1" x14ac:dyDescent="0.3">
      <c r="A1046" s="649" t="s">
        <v>575</v>
      </c>
      <c r="B1046" s="650" t="s">
        <v>6228</v>
      </c>
      <c r="C1046" s="650" t="s">
        <v>4890</v>
      </c>
      <c r="D1046" s="650" t="s">
        <v>5494</v>
      </c>
      <c r="E1046" s="650" t="s">
        <v>5495</v>
      </c>
      <c r="F1046" s="653">
        <v>10</v>
      </c>
      <c r="G1046" s="653">
        <v>8433.3700000000008</v>
      </c>
      <c r="H1046" s="653">
        <v>1</v>
      </c>
      <c r="I1046" s="653">
        <v>843.3370000000001</v>
      </c>
      <c r="J1046" s="653">
        <v>22</v>
      </c>
      <c r="K1046" s="653">
        <v>18750.82</v>
      </c>
      <c r="L1046" s="653">
        <v>2.2234077243142418</v>
      </c>
      <c r="M1046" s="653">
        <v>852.31</v>
      </c>
      <c r="N1046" s="653">
        <v>4</v>
      </c>
      <c r="O1046" s="653">
        <v>3409.24</v>
      </c>
      <c r="P1046" s="666">
        <v>0.40425594987531666</v>
      </c>
      <c r="Q1046" s="654">
        <v>852.31</v>
      </c>
    </row>
    <row r="1047" spans="1:17" ht="14.4" customHeight="1" x14ac:dyDescent="0.3">
      <c r="A1047" s="649" t="s">
        <v>575</v>
      </c>
      <c r="B1047" s="650" t="s">
        <v>6228</v>
      </c>
      <c r="C1047" s="650" t="s">
        <v>4890</v>
      </c>
      <c r="D1047" s="650" t="s">
        <v>5500</v>
      </c>
      <c r="E1047" s="650" t="s">
        <v>5501</v>
      </c>
      <c r="F1047" s="653">
        <v>9</v>
      </c>
      <c r="G1047" s="653">
        <v>42618.149999999994</v>
      </c>
      <c r="H1047" s="653">
        <v>1</v>
      </c>
      <c r="I1047" s="653">
        <v>4735.3499999999995</v>
      </c>
      <c r="J1047" s="653">
        <v>8</v>
      </c>
      <c r="K1047" s="653">
        <v>37882.800000000003</v>
      </c>
      <c r="L1047" s="653">
        <v>0.88888888888888906</v>
      </c>
      <c r="M1047" s="653">
        <v>4735.3500000000004</v>
      </c>
      <c r="N1047" s="653">
        <v>5</v>
      </c>
      <c r="O1047" s="653">
        <v>23676.75</v>
      </c>
      <c r="P1047" s="666">
        <v>0.55555555555555558</v>
      </c>
      <c r="Q1047" s="654">
        <v>4735.3500000000004</v>
      </c>
    </row>
    <row r="1048" spans="1:17" ht="14.4" customHeight="1" x14ac:dyDescent="0.3">
      <c r="A1048" s="649" t="s">
        <v>575</v>
      </c>
      <c r="B1048" s="650" t="s">
        <v>6228</v>
      </c>
      <c r="C1048" s="650" t="s">
        <v>4890</v>
      </c>
      <c r="D1048" s="650" t="s">
        <v>6277</v>
      </c>
      <c r="E1048" s="650" t="s">
        <v>5873</v>
      </c>
      <c r="F1048" s="653">
        <v>9</v>
      </c>
      <c r="G1048" s="653">
        <v>71938.44</v>
      </c>
      <c r="H1048" s="653">
        <v>1</v>
      </c>
      <c r="I1048" s="653">
        <v>7993.16</v>
      </c>
      <c r="J1048" s="653">
        <v>7</v>
      </c>
      <c r="K1048" s="653">
        <v>55952.119999999995</v>
      </c>
      <c r="L1048" s="653">
        <v>0.77777777777777768</v>
      </c>
      <c r="M1048" s="653">
        <v>7993.1599999999989</v>
      </c>
      <c r="N1048" s="653">
        <v>5</v>
      </c>
      <c r="O1048" s="653">
        <v>39965.800000000003</v>
      </c>
      <c r="P1048" s="666">
        <v>0.55555555555555558</v>
      </c>
      <c r="Q1048" s="654">
        <v>7993.1600000000008</v>
      </c>
    </row>
    <row r="1049" spans="1:17" ht="14.4" customHeight="1" x14ac:dyDescent="0.3">
      <c r="A1049" s="649" t="s">
        <v>575</v>
      </c>
      <c r="B1049" s="650" t="s">
        <v>6228</v>
      </c>
      <c r="C1049" s="650" t="s">
        <v>4890</v>
      </c>
      <c r="D1049" s="650" t="s">
        <v>6278</v>
      </c>
      <c r="E1049" s="650" t="s">
        <v>6279</v>
      </c>
      <c r="F1049" s="653">
        <v>9</v>
      </c>
      <c r="G1049" s="653">
        <v>25796.43</v>
      </c>
      <c r="H1049" s="653">
        <v>1</v>
      </c>
      <c r="I1049" s="653">
        <v>2866.27</v>
      </c>
      <c r="J1049" s="653">
        <v>8</v>
      </c>
      <c r="K1049" s="653">
        <v>22930.16</v>
      </c>
      <c r="L1049" s="653">
        <v>0.88888888888888884</v>
      </c>
      <c r="M1049" s="653">
        <v>2866.27</v>
      </c>
      <c r="N1049" s="653">
        <v>5</v>
      </c>
      <c r="O1049" s="653">
        <v>14331.35</v>
      </c>
      <c r="P1049" s="666">
        <v>0.55555555555555558</v>
      </c>
      <c r="Q1049" s="654">
        <v>2866.27</v>
      </c>
    </row>
    <row r="1050" spans="1:17" ht="14.4" customHeight="1" x14ac:dyDescent="0.3">
      <c r="A1050" s="649" t="s">
        <v>575</v>
      </c>
      <c r="B1050" s="650" t="s">
        <v>6228</v>
      </c>
      <c r="C1050" s="650" t="s">
        <v>4890</v>
      </c>
      <c r="D1050" s="650" t="s">
        <v>5502</v>
      </c>
      <c r="E1050" s="650" t="s">
        <v>5503</v>
      </c>
      <c r="F1050" s="653"/>
      <c r="G1050" s="653"/>
      <c r="H1050" s="653"/>
      <c r="I1050" s="653"/>
      <c r="J1050" s="653">
        <v>0.2</v>
      </c>
      <c r="K1050" s="653">
        <v>490.76</v>
      </c>
      <c r="L1050" s="653"/>
      <c r="M1050" s="653">
        <v>2453.7999999999997</v>
      </c>
      <c r="N1050" s="653">
        <v>2</v>
      </c>
      <c r="O1050" s="653">
        <v>4907.6000000000004</v>
      </c>
      <c r="P1050" s="666"/>
      <c r="Q1050" s="654">
        <v>2453.8000000000002</v>
      </c>
    </row>
    <row r="1051" spans="1:17" ht="14.4" customHeight="1" x14ac:dyDescent="0.3">
      <c r="A1051" s="649" t="s">
        <v>575</v>
      </c>
      <c r="B1051" s="650" t="s">
        <v>6228</v>
      </c>
      <c r="C1051" s="650" t="s">
        <v>4890</v>
      </c>
      <c r="D1051" s="650" t="s">
        <v>5504</v>
      </c>
      <c r="E1051" s="650" t="s">
        <v>5503</v>
      </c>
      <c r="F1051" s="653"/>
      <c r="G1051" s="653"/>
      <c r="H1051" s="653"/>
      <c r="I1051" s="653"/>
      <c r="J1051" s="653">
        <v>0.1</v>
      </c>
      <c r="K1051" s="653">
        <v>70.36</v>
      </c>
      <c r="L1051" s="653"/>
      <c r="M1051" s="653">
        <v>703.59999999999991</v>
      </c>
      <c r="N1051" s="653">
        <v>0.1</v>
      </c>
      <c r="O1051" s="653">
        <v>70.36</v>
      </c>
      <c r="P1051" s="666"/>
      <c r="Q1051" s="654">
        <v>703.59999999999991</v>
      </c>
    </row>
    <row r="1052" spans="1:17" ht="14.4" customHeight="1" x14ac:dyDescent="0.3">
      <c r="A1052" s="649" t="s">
        <v>575</v>
      </c>
      <c r="B1052" s="650" t="s">
        <v>6228</v>
      </c>
      <c r="C1052" s="650" t="s">
        <v>4890</v>
      </c>
      <c r="D1052" s="650" t="s">
        <v>5505</v>
      </c>
      <c r="E1052" s="650" t="s">
        <v>5503</v>
      </c>
      <c r="F1052" s="653"/>
      <c r="G1052" s="653"/>
      <c r="H1052" s="653"/>
      <c r="I1052" s="653"/>
      <c r="J1052" s="653">
        <v>0.4</v>
      </c>
      <c r="K1052" s="653">
        <v>615.6</v>
      </c>
      <c r="L1052" s="653"/>
      <c r="M1052" s="653">
        <v>1539</v>
      </c>
      <c r="N1052" s="653">
        <v>0.4</v>
      </c>
      <c r="O1052" s="653">
        <v>615.6</v>
      </c>
      <c r="P1052" s="666"/>
      <c r="Q1052" s="654">
        <v>1539</v>
      </c>
    </row>
    <row r="1053" spans="1:17" ht="14.4" customHeight="1" x14ac:dyDescent="0.3">
      <c r="A1053" s="649" t="s">
        <v>575</v>
      </c>
      <c r="B1053" s="650" t="s">
        <v>6228</v>
      </c>
      <c r="C1053" s="650" t="s">
        <v>4890</v>
      </c>
      <c r="D1053" s="650" t="s">
        <v>5506</v>
      </c>
      <c r="E1053" s="650" t="s">
        <v>5503</v>
      </c>
      <c r="F1053" s="653"/>
      <c r="G1053" s="653"/>
      <c r="H1053" s="653"/>
      <c r="I1053" s="653"/>
      <c r="J1053" s="653">
        <v>0.4</v>
      </c>
      <c r="K1053" s="653">
        <v>709.24</v>
      </c>
      <c r="L1053" s="653"/>
      <c r="M1053" s="653">
        <v>1773.1</v>
      </c>
      <c r="N1053" s="653">
        <v>0.7</v>
      </c>
      <c r="O1053" s="653">
        <v>1241.17</v>
      </c>
      <c r="P1053" s="666"/>
      <c r="Q1053" s="654">
        <v>1773.1000000000001</v>
      </c>
    </row>
    <row r="1054" spans="1:17" ht="14.4" customHeight="1" x14ac:dyDescent="0.3">
      <c r="A1054" s="649" t="s">
        <v>575</v>
      </c>
      <c r="B1054" s="650" t="s">
        <v>6228</v>
      </c>
      <c r="C1054" s="650" t="s">
        <v>4890</v>
      </c>
      <c r="D1054" s="650" t="s">
        <v>5507</v>
      </c>
      <c r="E1054" s="650" t="s">
        <v>5283</v>
      </c>
      <c r="F1054" s="653">
        <v>0.2</v>
      </c>
      <c r="G1054" s="653">
        <v>42.69</v>
      </c>
      <c r="H1054" s="653">
        <v>1</v>
      </c>
      <c r="I1054" s="653">
        <v>213.45</v>
      </c>
      <c r="J1054" s="653">
        <v>0.7</v>
      </c>
      <c r="K1054" s="653">
        <v>149.42000000000002</v>
      </c>
      <c r="L1054" s="653">
        <v>3.5001171234481148</v>
      </c>
      <c r="M1054" s="653">
        <v>213.45714285714288</v>
      </c>
      <c r="N1054" s="653"/>
      <c r="O1054" s="653"/>
      <c r="P1054" s="666"/>
      <c r="Q1054" s="654"/>
    </row>
    <row r="1055" spans="1:17" ht="14.4" customHeight="1" x14ac:dyDescent="0.3">
      <c r="A1055" s="649" t="s">
        <v>575</v>
      </c>
      <c r="B1055" s="650" t="s">
        <v>6228</v>
      </c>
      <c r="C1055" s="650" t="s">
        <v>4890</v>
      </c>
      <c r="D1055" s="650" t="s">
        <v>5508</v>
      </c>
      <c r="E1055" s="650" t="s">
        <v>5283</v>
      </c>
      <c r="F1055" s="653">
        <v>0.89999999999999991</v>
      </c>
      <c r="G1055" s="653">
        <v>226.79999999999998</v>
      </c>
      <c r="H1055" s="653">
        <v>1</v>
      </c>
      <c r="I1055" s="653">
        <v>252</v>
      </c>
      <c r="J1055" s="653">
        <v>2.7</v>
      </c>
      <c r="K1055" s="653">
        <v>680.44</v>
      </c>
      <c r="L1055" s="653">
        <v>3.0001763668430339</v>
      </c>
      <c r="M1055" s="653">
        <v>252.01481481481483</v>
      </c>
      <c r="N1055" s="653">
        <v>7.3000000000000007</v>
      </c>
      <c r="O1055" s="653">
        <v>1839.78</v>
      </c>
      <c r="P1055" s="666">
        <v>8.1119047619047624</v>
      </c>
      <c r="Q1055" s="654">
        <v>252.02465753424656</v>
      </c>
    </row>
    <row r="1056" spans="1:17" ht="14.4" customHeight="1" x14ac:dyDescent="0.3">
      <c r="A1056" s="649" t="s">
        <v>575</v>
      </c>
      <c r="B1056" s="650" t="s">
        <v>6228</v>
      </c>
      <c r="C1056" s="650" t="s">
        <v>4890</v>
      </c>
      <c r="D1056" s="650" t="s">
        <v>5509</v>
      </c>
      <c r="E1056" s="650" t="s">
        <v>5283</v>
      </c>
      <c r="F1056" s="653">
        <v>0.5</v>
      </c>
      <c r="G1056" s="653">
        <v>183.48000000000002</v>
      </c>
      <c r="H1056" s="653">
        <v>1</v>
      </c>
      <c r="I1056" s="653">
        <v>366.96000000000004</v>
      </c>
      <c r="J1056" s="653">
        <v>0.3</v>
      </c>
      <c r="K1056" s="653">
        <v>110.08</v>
      </c>
      <c r="L1056" s="653">
        <v>0.59995639851754956</v>
      </c>
      <c r="M1056" s="653">
        <v>366.93333333333334</v>
      </c>
      <c r="N1056" s="653"/>
      <c r="O1056" s="653"/>
      <c r="P1056" s="666"/>
      <c r="Q1056" s="654"/>
    </row>
    <row r="1057" spans="1:17" ht="14.4" customHeight="1" x14ac:dyDescent="0.3">
      <c r="A1057" s="649" t="s">
        <v>575</v>
      </c>
      <c r="B1057" s="650" t="s">
        <v>6228</v>
      </c>
      <c r="C1057" s="650" t="s">
        <v>4890</v>
      </c>
      <c r="D1057" s="650" t="s">
        <v>5514</v>
      </c>
      <c r="E1057" s="650" t="s">
        <v>5515</v>
      </c>
      <c r="F1057" s="653"/>
      <c r="G1057" s="653"/>
      <c r="H1057" s="653"/>
      <c r="I1057" s="653"/>
      <c r="J1057" s="653"/>
      <c r="K1057" s="653"/>
      <c r="L1057" s="653"/>
      <c r="M1057" s="653"/>
      <c r="N1057" s="653">
        <v>1</v>
      </c>
      <c r="O1057" s="653">
        <v>561.71</v>
      </c>
      <c r="P1057" s="666"/>
      <c r="Q1057" s="654">
        <v>561.71</v>
      </c>
    </row>
    <row r="1058" spans="1:17" ht="14.4" customHeight="1" x14ac:dyDescent="0.3">
      <c r="A1058" s="649" t="s">
        <v>575</v>
      </c>
      <c r="B1058" s="650" t="s">
        <v>6228</v>
      </c>
      <c r="C1058" s="650" t="s">
        <v>4890</v>
      </c>
      <c r="D1058" s="650" t="s">
        <v>5520</v>
      </c>
      <c r="E1058" s="650" t="s">
        <v>5283</v>
      </c>
      <c r="F1058" s="653">
        <v>4</v>
      </c>
      <c r="G1058" s="653">
        <v>2188.8000000000002</v>
      </c>
      <c r="H1058" s="653">
        <v>1</v>
      </c>
      <c r="I1058" s="653">
        <v>547.20000000000005</v>
      </c>
      <c r="J1058" s="653">
        <v>22</v>
      </c>
      <c r="K1058" s="653">
        <v>12038.400000000001</v>
      </c>
      <c r="L1058" s="653">
        <v>5.5</v>
      </c>
      <c r="M1058" s="653">
        <v>547.20000000000005</v>
      </c>
      <c r="N1058" s="653">
        <v>7</v>
      </c>
      <c r="O1058" s="653">
        <v>3830.3999999999996</v>
      </c>
      <c r="P1058" s="666">
        <v>1.7499999999999998</v>
      </c>
      <c r="Q1058" s="654">
        <v>547.19999999999993</v>
      </c>
    </row>
    <row r="1059" spans="1:17" ht="14.4" customHeight="1" x14ac:dyDescent="0.3">
      <c r="A1059" s="649" t="s">
        <v>575</v>
      </c>
      <c r="B1059" s="650" t="s">
        <v>6228</v>
      </c>
      <c r="C1059" s="650" t="s">
        <v>4890</v>
      </c>
      <c r="D1059" s="650" t="s">
        <v>5521</v>
      </c>
      <c r="E1059" s="650" t="s">
        <v>5283</v>
      </c>
      <c r="F1059" s="653"/>
      <c r="G1059" s="653"/>
      <c r="H1059" s="653"/>
      <c r="I1059" s="653"/>
      <c r="J1059" s="653">
        <v>9</v>
      </c>
      <c r="K1059" s="653">
        <v>15240.78</v>
      </c>
      <c r="L1059" s="653"/>
      <c r="M1059" s="653">
        <v>1693.42</v>
      </c>
      <c r="N1059" s="653"/>
      <c r="O1059" s="653"/>
      <c r="P1059" s="666"/>
      <c r="Q1059" s="654"/>
    </row>
    <row r="1060" spans="1:17" ht="14.4" customHeight="1" x14ac:dyDescent="0.3">
      <c r="A1060" s="649" t="s">
        <v>575</v>
      </c>
      <c r="B1060" s="650" t="s">
        <v>6228</v>
      </c>
      <c r="C1060" s="650" t="s">
        <v>4890</v>
      </c>
      <c r="D1060" s="650" t="s">
        <v>5522</v>
      </c>
      <c r="E1060" s="650" t="s">
        <v>5283</v>
      </c>
      <c r="F1060" s="653">
        <v>31</v>
      </c>
      <c r="G1060" s="653">
        <v>57314.97</v>
      </c>
      <c r="H1060" s="653">
        <v>1</v>
      </c>
      <c r="I1060" s="653">
        <v>1848.8700000000001</v>
      </c>
      <c r="J1060" s="653">
        <v>26</v>
      </c>
      <c r="K1060" s="653">
        <v>48070.62</v>
      </c>
      <c r="L1060" s="653">
        <v>0.83870967741935487</v>
      </c>
      <c r="M1060" s="653">
        <v>1848.8700000000001</v>
      </c>
      <c r="N1060" s="653">
        <v>52</v>
      </c>
      <c r="O1060" s="653">
        <v>96141.239999999991</v>
      </c>
      <c r="P1060" s="666">
        <v>1.6774193548387095</v>
      </c>
      <c r="Q1060" s="654">
        <v>1848.87</v>
      </c>
    </row>
    <row r="1061" spans="1:17" ht="14.4" customHeight="1" x14ac:dyDescent="0.3">
      <c r="A1061" s="649" t="s">
        <v>575</v>
      </c>
      <c r="B1061" s="650" t="s">
        <v>6228</v>
      </c>
      <c r="C1061" s="650" t="s">
        <v>4890</v>
      </c>
      <c r="D1061" s="650" t="s">
        <v>6280</v>
      </c>
      <c r="E1061" s="650" t="s">
        <v>6281</v>
      </c>
      <c r="F1061" s="653"/>
      <c r="G1061" s="653"/>
      <c r="H1061" s="653"/>
      <c r="I1061" s="653"/>
      <c r="J1061" s="653">
        <v>1</v>
      </c>
      <c r="K1061" s="653">
        <v>12177.27</v>
      </c>
      <c r="L1061" s="653"/>
      <c r="M1061" s="653">
        <v>12177.27</v>
      </c>
      <c r="N1061" s="653"/>
      <c r="O1061" s="653"/>
      <c r="P1061" s="666"/>
      <c r="Q1061" s="654"/>
    </row>
    <row r="1062" spans="1:17" ht="14.4" customHeight="1" x14ac:dyDescent="0.3">
      <c r="A1062" s="649" t="s">
        <v>575</v>
      </c>
      <c r="B1062" s="650" t="s">
        <v>6228</v>
      </c>
      <c r="C1062" s="650" t="s">
        <v>4890</v>
      </c>
      <c r="D1062" s="650" t="s">
        <v>5523</v>
      </c>
      <c r="E1062" s="650" t="s">
        <v>5524</v>
      </c>
      <c r="F1062" s="653">
        <v>12</v>
      </c>
      <c r="G1062" s="653">
        <v>28603.68</v>
      </c>
      <c r="H1062" s="653">
        <v>1</v>
      </c>
      <c r="I1062" s="653">
        <v>2383.64</v>
      </c>
      <c r="J1062" s="653">
        <v>6</v>
      </c>
      <c r="K1062" s="653">
        <v>14301.84</v>
      </c>
      <c r="L1062" s="653">
        <v>0.5</v>
      </c>
      <c r="M1062" s="653">
        <v>2383.64</v>
      </c>
      <c r="N1062" s="653">
        <v>4</v>
      </c>
      <c r="O1062" s="653">
        <v>9534.56</v>
      </c>
      <c r="P1062" s="666">
        <v>0.33333333333333331</v>
      </c>
      <c r="Q1062" s="654">
        <v>2383.64</v>
      </c>
    </row>
    <row r="1063" spans="1:17" ht="14.4" customHeight="1" x14ac:dyDescent="0.3">
      <c r="A1063" s="649" t="s">
        <v>575</v>
      </c>
      <c r="B1063" s="650" t="s">
        <v>6228</v>
      </c>
      <c r="C1063" s="650" t="s">
        <v>4890</v>
      </c>
      <c r="D1063" s="650" t="s">
        <v>5525</v>
      </c>
      <c r="E1063" s="650" t="s">
        <v>5526</v>
      </c>
      <c r="F1063" s="653">
        <v>55</v>
      </c>
      <c r="G1063" s="653">
        <v>101201.23</v>
      </c>
      <c r="H1063" s="653">
        <v>1</v>
      </c>
      <c r="I1063" s="653">
        <v>1840.0223636363635</v>
      </c>
      <c r="J1063" s="653">
        <v>37</v>
      </c>
      <c r="K1063" s="653">
        <v>68255.010000000009</v>
      </c>
      <c r="L1063" s="653">
        <v>0.67444842320592358</v>
      </c>
      <c r="M1063" s="653">
        <v>1844.7300000000002</v>
      </c>
      <c r="N1063" s="653">
        <v>45</v>
      </c>
      <c r="O1063" s="653">
        <v>83012.850000000006</v>
      </c>
      <c r="P1063" s="666">
        <v>0.82027510930450165</v>
      </c>
      <c r="Q1063" s="654">
        <v>1844.73</v>
      </c>
    </row>
    <row r="1064" spans="1:17" ht="14.4" customHeight="1" x14ac:dyDescent="0.3">
      <c r="A1064" s="649" t="s">
        <v>575</v>
      </c>
      <c r="B1064" s="650" t="s">
        <v>6228</v>
      </c>
      <c r="C1064" s="650" t="s">
        <v>4890</v>
      </c>
      <c r="D1064" s="650" t="s">
        <v>5528</v>
      </c>
      <c r="E1064" s="650" t="s">
        <v>5529</v>
      </c>
      <c r="F1064" s="653">
        <v>10</v>
      </c>
      <c r="G1064" s="653">
        <v>227633.77</v>
      </c>
      <c r="H1064" s="653">
        <v>1</v>
      </c>
      <c r="I1064" s="653">
        <v>22763.377</v>
      </c>
      <c r="J1064" s="653">
        <v>7</v>
      </c>
      <c r="K1064" s="653">
        <v>159904.71</v>
      </c>
      <c r="L1064" s="653">
        <v>0.70246479685329644</v>
      </c>
      <c r="M1064" s="653">
        <v>22843.53</v>
      </c>
      <c r="N1064" s="653">
        <v>8</v>
      </c>
      <c r="O1064" s="653">
        <v>182748.24</v>
      </c>
      <c r="P1064" s="666">
        <v>0.80281691068948158</v>
      </c>
      <c r="Q1064" s="654">
        <v>22843.53</v>
      </c>
    </row>
    <row r="1065" spans="1:17" ht="14.4" customHeight="1" x14ac:dyDescent="0.3">
      <c r="A1065" s="649" t="s">
        <v>575</v>
      </c>
      <c r="B1065" s="650" t="s">
        <v>6228</v>
      </c>
      <c r="C1065" s="650" t="s">
        <v>4890</v>
      </c>
      <c r="D1065" s="650" t="s">
        <v>5530</v>
      </c>
      <c r="E1065" s="650" t="s">
        <v>5531</v>
      </c>
      <c r="F1065" s="653">
        <v>21</v>
      </c>
      <c r="G1065" s="653">
        <v>193826.85</v>
      </c>
      <c r="H1065" s="653">
        <v>1</v>
      </c>
      <c r="I1065" s="653">
        <v>9229.85</v>
      </c>
      <c r="J1065" s="653">
        <v>25</v>
      </c>
      <c r="K1065" s="653">
        <v>230746.25</v>
      </c>
      <c r="L1065" s="653">
        <v>1.1904761904761905</v>
      </c>
      <c r="M1065" s="653">
        <v>9229.85</v>
      </c>
      <c r="N1065" s="653">
        <v>26</v>
      </c>
      <c r="O1065" s="653">
        <v>239976.10000000003</v>
      </c>
      <c r="P1065" s="666">
        <v>1.2380952380952381</v>
      </c>
      <c r="Q1065" s="654">
        <v>9229.8500000000022</v>
      </c>
    </row>
    <row r="1066" spans="1:17" ht="14.4" customHeight="1" x14ac:dyDescent="0.3">
      <c r="A1066" s="649" t="s">
        <v>575</v>
      </c>
      <c r="B1066" s="650" t="s">
        <v>6228</v>
      </c>
      <c r="C1066" s="650" t="s">
        <v>4890</v>
      </c>
      <c r="D1066" s="650" t="s">
        <v>5532</v>
      </c>
      <c r="E1066" s="650" t="s">
        <v>5533</v>
      </c>
      <c r="F1066" s="653">
        <v>91</v>
      </c>
      <c r="G1066" s="653">
        <v>272615.12</v>
      </c>
      <c r="H1066" s="653">
        <v>1</v>
      </c>
      <c r="I1066" s="653">
        <v>2995.7705494505494</v>
      </c>
      <c r="J1066" s="653">
        <v>90</v>
      </c>
      <c r="K1066" s="653">
        <v>269931.60000000003</v>
      </c>
      <c r="L1066" s="653">
        <v>0.99015637870709461</v>
      </c>
      <c r="M1066" s="653">
        <v>2999.2400000000002</v>
      </c>
      <c r="N1066" s="653">
        <v>101</v>
      </c>
      <c r="O1066" s="653">
        <v>302923.23999999993</v>
      </c>
      <c r="P1066" s="666">
        <v>1.1111754916601835</v>
      </c>
      <c r="Q1066" s="654">
        <v>2999.2399999999993</v>
      </c>
    </row>
    <row r="1067" spans="1:17" ht="14.4" customHeight="1" x14ac:dyDescent="0.3">
      <c r="A1067" s="649" t="s">
        <v>575</v>
      </c>
      <c r="B1067" s="650" t="s">
        <v>6228</v>
      </c>
      <c r="C1067" s="650" t="s">
        <v>4890</v>
      </c>
      <c r="D1067" s="650" t="s">
        <v>5534</v>
      </c>
      <c r="E1067" s="650" t="s">
        <v>5535</v>
      </c>
      <c r="F1067" s="653"/>
      <c r="G1067" s="653"/>
      <c r="H1067" s="653"/>
      <c r="I1067" s="653"/>
      <c r="J1067" s="653">
        <v>1</v>
      </c>
      <c r="K1067" s="653">
        <v>8076.38</v>
      </c>
      <c r="L1067" s="653"/>
      <c r="M1067" s="653">
        <v>8076.38</v>
      </c>
      <c r="N1067" s="653"/>
      <c r="O1067" s="653"/>
      <c r="P1067" s="666"/>
      <c r="Q1067" s="654"/>
    </row>
    <row r="1068" spans="1:17" ht="14.4" customHeight="1" x14ac:dyDescent="0.3">
      <c r="A1068" s="649" t="s">
        <v>575</v>
      </c>
      <c r="B1068" s="650" t="s">
        <v>6228</v>
      </c>
      <c r="C1068" s="650" t="s">
        <v>4890</v>
      </c>
      <c r="D1068" s="650" t="s">
        <v>5536</v>
      </c>
      <c r="E1068" s="650" t="s">
        <v>5537</v>
      </c>
      <c r="F1068" s="653"/>
      <c r="G1068" s="653"/>
      <c r="H1068" s="653"/>
      <c r="I1068" s="653"/>
      <c r="J1068" s="653">
        <v>1</v>
      </c>
      <c r="K1068" s="653">
        <v>2999.24</v>
      </c>
      <c r="L1068" s="653"/>
      <c r="M1068" s="653">
        <v>2999.24</v>
      </c>
      <c r="N1068" s="653"/>
      <c r="O1068" s="653"/>
      <c r="P1068" s="666"/>
      <c r="Q1068" s="654"/>
    </row>
    <row r="1069" spans="1:17" ht="14.4" customHeight="1" x14ac:dyDescent="0.3">
      <c r="A1069" s="649" t="s">
        <v>575</v>
      </c>
      <c r="B1069" s="650" t="s">
        <v>6228</v>
      </c>
      <c r="C1069" s="650" t="s">
        <v>4890</v>
      </c>
      <c r="D1069" s="650" t="s">
        <v>5538</v>
      </c>
      <c r="E1069" s="650" t="s">
        <v>5539</v>
      </c>
      <c r="F1069" s="653"/>
      <c r="G1069" s="653"/>
      <c r="H1069" s="653"/>
      <c r="I1069" s="653"/>
      <c r="J1069" s="653">
        <v>1</v>
      </c>
      <c r="K1069" s="653">
        <v>307.8</v>
      </c>
      <c r="L1069" s="653"/>
      <c r="M1069" s="653">
        <v>307.8</v>
      </c>
      <c r="N1069" s="653"/>
      <c r="O1069" s="653"/>
      <c r="P1069" s="666"/>
      <c r="Q1069" s="654"/>
    </row>
    <row r="1070" spans="1:17" ht="14.4" customHeight="1" x14ac:dyDescent="0.3">
      <c r="A1070" s="649" t="s">
        <v>575</v>
      </c>
      <c r="B1070" s="650" t="s">
        <v>6228</v>
      </c>
      <c r="C1070" s="650" t="s">
        <v>4890</v>
      </c>
      <c r="D1070" s="650" t="s">
        <v>5540</v>
      </c>
      <c r="E1070" s="650" t="s">
        <v>5541</v>
      </c>
      <c r="F1070" s="653"/>
      <c r="G1070" s="653"/>
      <c r="H1070" s="653"/>
      <c r="I1070" s="653"/>
      <c r="J1070" s="653">
        <v>4</v>
      </c>
      <c r="K1070" s="653">
        <v>2999.64</v>
      </c>
      <c r="L1070" s="653"/>
      <c r="M1070" s="653">
        <v>749.91</v>
      </c>
      <c r="N1070" s="653"/>
      <c r="O1070" s="653"/>
      <c r="P1070" s="666"/>
      <c r="Q1070" s="654"/>
    </row>
    <row r="1071" spans="1:17" ht="14.4" customHeight="1" x14ac:dyDescent="0.3">
      <c r="A1071" s="649" t="s">
        <v>575</v>
      </c>
      <c r="B1071" s="650" t="s">
        <v>6228</v>
      </c>
      <c r="C1071" s="650" t="s">
        <v>4890</v>
      </c>
      <c r="D1071" s="650" t="s">
        <v>5542</v>
      </c>
      <c r="E1071" s="650" t="s">
        <v>5543</v>
      </c>
      <c r="F1071" s="653"/>
      <c r="G1071" s="653"/>
      <c r="H1071" s="653"/>
      <c r="I1071" s="653"/>
      <c r="J1071" s="653">
        <v>0.8</v>
      </c>
      <c r="K1071" s="653">
        <v>60.02</v>
      </c>
      <c r="L1071" s="653"/>
      <c r="M1071" s="653">
        <v>75.025000000000006</v>
      </c>
      <c r="N1071" s="653"/>
      <c r="O1071" s="653"/>
      <c r="P1071" s="666"/>
      <c r="Q1071" s="654"/>
    </row>
    <row r="1072" spans="1:17" ht="14.4" customHeight="1" x14ac:dyDescent="0.3">
      <c r="A1072" s="649" t="s">
        <v>575</v>
      </c>
      <c r="B1072" s="650" t="s">
        <v>6228</v>
      </c>
      <c r="C1072" s="650" t="s">
        <v>4890</v>
      </c>
      <c r="D1072" s="650" t="s">
        <v>5544</v>
      </c>
      <c r="E1072" s="650" t="s">
        <v>5545</v>
      </c>
      <c r="F1072" s="653"/>
      <c r="G1072" s="653"/>
      <c r="H1072" s="653"/>
      <c r="I1072" s="653"/>
      <c r="J1072" s="653">
        <v>6</v>
      </c>
      <c r="K1072" s="653">
        <v>7399.62</v>
      </c>
      <c r="L1072" s="653"/>
      <c r="M1072" s="653">
        <v>1233.27</v>
      </c>
      <c r="N1072" s="653">
        <v>2</v>
      </c>
      <c r="O1072" s="653">
        <v>2466.54</v>
      </c>
      <c r="P1072" s="666"/>
      <c r="Q1072" s="654">
        <v>1233.27</v>
      </c>
    </row>
    <row r="1073" spans="1:17" ht="14.4" customHeight="1" x14ac:dyDescent="0.3">
      <c r="A1073" s="649" t="s">
        <v>575</v>
      </c>
      <c r="B1073" s="650" t="s">
        <v>6228</v>
      </c>
      <c r="C1073" s="650" t="s">
        <v>4890</v>
      </c>
      <c r="D1073" s="650" t="s">
        <v>5546</v>
      </c>
      <c r="E1073" s="650" t="s">
        <v>5547</v>
      </c>
      <c r="F1073" s="653"/>
      <c r="G1073" s="653"/>
      <c r="H1073" s="653"/>
      <c r="I1073" s="653"/>
      <c r="J1073" s="653">
        <v>2</v>
      </c>
      <c r="K1073" s="653">
        <v>11549.24</v>
      </c>
      <c r="L1073" s="653"/>
      <c r="M1073" s="653">
        <v>5774.62</v>
      </c>
      <c r="N1073" s="653">
        <v>2</v>
      </c>
      <c r="O1073" s="653">
        <v>11549.24</v>
      </c>
      <c r="P1073" s="666"/>
      <c r="Q1073" s="654">
        <v>5774.62</v>
      </c>
    </row>
    <row r="1074" spans="1:17" ht="14.4" customHeight="1" x14ac:dyDescent="0.3">
      <c r="A1074" s="649" t="s">
        <v>575</v>
      </c>
      <c r="B1074" s="650" t="s">
        <v>6228</v>
      </c>
      <c r="C1074" s="650" t="s">
        <v>4890</v>
      </c>
      <c r="D1074" s="650" t="s">
        <v>5548</v>
      </c>
      <c r="E1074" s="650" t="s">
        <v>5549</v>
      </c>
      <c r="F1074" s="653"/>
      <c r="G1074" s="653"/>
      <c r="H1074" s="653"/>
      <c r="I1074" s="653"/>
      <c r="J1074" s="653">
        <v>1</v>
      </c>
      <c r="K1074" s="653">
        <v>8704.42</v>
      </c>
      <c r="L1074" s="653"/>
      <c r="M1074" s="653">
        <v>8704.42</v>
      </c>
      <c r="N1074" s="653">
        <v>1</v>
      </c>
      <c r="O1074" s="653">
        <v>8704.42</v>
      </c>
      <c r="P1074" s="666"/>
      <c r="Q1074" s="654">
        <v>8704.42</v>
      </c>
    </row>
    <row r="1075" spans="1:17" ht="14.4" customHeight="1" x14ac:dyDescent="0.3">
      <c r="A1075" s="649" t="s">
        <v>575</v>
      </c>
      <c r="B1075" s="650" t="s">
        <v>6228</v>
      </c>
      <c r="C1075" s="650" t="s">
        <v>4890</v>
      </c>
      <c r="D1075" s="650" t="s">
        <v>6282</v>
      </c>
      <c r="E1075" s="650" t="s">
        <v>5549</v>
      </c>
      <c r="F1075" s="653"/>
      <c r="G1075" s="653"/>
      <c r="H1075" s="653"/>
      <c r="I1075" s="653"/>
      <c r="J1075" s="653">
        <v>3</v>
      </c>
      <c r="K1075" s="653">
        <v>28193.25</v>
      </c>
      <c r="L1075" s="653"/>
      <c r="M1075" s="653">
        <v>9397.75</v>
      </c>
      <c r="N1075" s="653">
        <v>1</v>
      </c>
      <c r="O1075" s="653">
        <v>9397.75</v>
      </c>
      <c r="P1075" s="666"/>
      <c r="Q1075" s="654">
        <v>9397.75</v>
      </c>
    </row>
    <row r="1076" spans="1:17" ht="14.4" customHeight="1" x14ac:dyDescent="0.3">
      <c r="A1076" s="649" t="s">
        <v>575</v>
      </c>
      <c r="B1076" s="650" t="s">
        <v>6228</v>
      </c>
      <c r="C1076" s="650" t="s">
        <v>4890</v>
      </c>
      <c r="D1076" s="650" t="s">
        <v>5550</v>
      </c>
      <c r="E1076" s="650" t="s">
        <v>5551</v>
      </c>
      <c r="F1076" s="653"/>
      <c r="G1076" s="653"/>
      <c r="H1076" s="653"/>
      <c r="I1076" s="653"/>
      <c r="J1076" s="653">
        <v>4</v>
      </c>
      <c r="K1076" s="653">
        <v>6657.6</v>
      </c>
      <c r="L1076" s="653"/>
      <c r="M1076" s="653">
        <v>1664.4</v>
      </c>
      <c r="N1076" s="653">
        <v>1</v>
      </c>
      <c r="O1076" s="653">
        <v>1664.4</v>
      </c>
      <c r="P1076" s="666"/>
      <c r="Q1076" s="654">
        <v>1664.4</v>
      </c>
    </row>
    <row r="1077" spans="1:17" ht="14.4" customHeight="1" x14ac:dyDescent="0.3">
      <c r="A1077" s="649" t="s">
        <v>575</v>
      </c>
      <c r="B1077" s="650" t="s">
        <v>6228</v>
      </c>
      <c r="C1077" s="650" t="s">
        <v>4890</v>
      </c>
      <c r="D1077" s="650" t="s">
        <v>5552</v>
      </c>
      <c r="E1077" s="650" t="s">
        <v>5553</v>
      </c>
      <c r="F1077" s="653">
        <v>1</v>
      </c>
      <c r="G1077" s="653">
        <v>2073.7600000000002</v>
      </c>
      <c r="H1077" s="653">
        <v>1</v>
      </c>
      <c r="I1077" s="653">
        <v>2073.7600000000002</v>
      </c>
      <c r="J1077" s="653"/>
      <c r="K1077" s="653"/>
      <c r="L1077" s="653"/>
      <c r="M1077" s="653"/>
      <c r="N1077" s="653"/>
      <c r="O1077" s="653"/>
      <c r="P1077" s="666"/>
      <c r="Q1077" s="654"/>
    </row>
    <row r="1078" spans="1:17" ht="14.4" customHeight="1" x14ac:dyDescent="0.3">
      <c r="A1078" s="649" t="s">
        <v>575</v>
      </c>
      <c r="B1078" s="650" t="s">
        <v>6228</v>
      </c>
      <c r="C1078" s="650" t="s">
        <v>4890</v>
      </c>
      <c r="D1078" s="650" t="s">
        <v>6283</v>
      </c>
      <c r="E1078" s="650" t="s">
        <v>5751</v>
      </c>
      <c r="F1078" s="653">
        <v>1</v>
      </c>
      <c r="G1078" s="653">
        <v>118.5</v>
      </c>
      <c r="H1078" s="653">
        <v>1</v>
      </c>
      <c r="I1078" s="653">
        <v>118.5</v>
      </c>
      <c r="J1078" s="653"/>
      <c r="K1078" s="653"/>
      <c r="L1078" s="653"/>
      <c r="M1078" s="653"/>
      <c r="N1078" s="653"/>
      <c r="O1078" s="653"/>
      <c r="P1078" s="666"/>
      <c r="Q1078" s="654"/>
    </row>
    <row r="1079" spans="1:17" ht="14.4" customHeight="1" x14ac:dyDescent="0.3">
      <c r="A1079" s="649" t="s">
        <v>575</v>
      </c>
      <c r="B1079" s="650" t="s">
        <v>6228</v>
      </c>
      <c r="C1079" s="650" t="s">
        <v>4890</v>
      </c>
      <c r="D1079" s="650" t="s">
        <v>5562</v>
      </c>
      <c r="E1079" s="650" t="s">
        <v>5563</v>
      </c>
      <c r="F1079" s="653">
        <v>3</v>
      </c>
      <c r="G1079" s="653">
        <v>32337.659999999996</v>
      </c>
      <c r="H1079" s="653">
        <v>1</v>
      </c>
      <c r="I1079" s="653">
        <v>10779.22</v>
      </c>
      <c r="J1079" s="653">
        <v>1</v>
      </c>
      <c r="K1079" s="653">
        <v>10779.22</v>
      </c>
      <c r="L1079" s="653">
        <v>0.33333333333333337</v>
      </c>
      <c r="M1079" s="653">
        <v>10779.22</v>
      </c>
      <c r="N1079" s="653">
        <v>2</v>
      </c>
      <c r="O1079" s="653">
        <v>21558.44</v>
      </c>
      <c r="P1079" s="666">
        <v>0.66666666666666674</v>
      </c>
      <c r="Q1079" s="654">
        <v>10779.22</v>
      </c>
    </row>
    <row r="1080" spans="1:17" ht="14.4" customHeight="1" x14ac:dyDescent="0.3">
      <c r="A1080" s="649" t="s">
        <v>575</v>
      </c>
      <c r="B1080" s="650" t="s">
        <v>6228</v>
      </c>
      <c r="C1080" s="650" t="s">
        <v>4890</v>
      </c>
      <c r="D1080" s="650" t="s">
        <v>5564</v>
      </c>
      <c r="E1080" s="650" t="s">
        <v>5565</v>
      </c>
      <c r="F1080" s="653"/>
      <c r="G1080" s="653"/>
      <c r="H1080" s="653"/>
      <c r="I1080" s="653"/>
      <c r="J1080" s="653">
        <v>1</v>
      </c>
      <c r="K1080" s="653">
        <v>9112.75</v>
      </c>
      <c r="L1080" s="653"/>
      <c r="M1080" s="653">
        <v>9112.75</v>
      </c>
      <c r="N1080" s="653"/>
      <c r="O1080" s="653"/>
      <c r="P1080" s="666"/>
      <c r="Q1080" s="654"/>
    </row>
    <row r="1081" spans="1:17" ht="14.4" customHeight="1" x14ac:dyDescent="0.3">
      <c r="A1081" s="649" t="s">
        <v>575</v>
      </c>
      <c r="B1081" s="650" t="s">
        <v>6228</v>
      </c>
      <c r="C1081" s="650" t="s">
        <v>4890</v>
      </c>
      <c r="D1081" s="650" t="s">
        <v>5566</v>
      </c>
      <c r="E1081" s="650" t="s">
        <v>5567</v>
      </c>
      <c r="F1081" s="653">
        <v>5</v>
      </c>
      <c r="G1081" s="653">
        <v>6124.9</v>
      </c>
      <c r="H1081" s="653">
        <v>1</v>
      </c>
      <c r="I1081" s="653">
        <v>1224.98</v>
      </c>
      <c r="J1081" s="653">
        <v>7</v>
      </c>
      <c r="K1081" s="653">
        <v>8574.8599999999988</v>
      </c>
      <c r="L1081" s="653">
        <v>1.4</v>
      </c>
      <c r="M1081" s="653">
        <v>1224.9799999999998</v>
      </c>
      <c r="N1081" s="653">
        <v>6</v>
      </c>
      <c r="O1081" s="653">
        <v>7349.88</v>
      </c>
      <c r="P1081" s="666">
        <v>1.2000000000000002</v>
      </c>
      <c r="Q1081" s="654">
        <v>1224.98</v>
      </c>
    </row>
    <row r="1082" spans="1:17" ht="14.4" customHeight="1" x14ac:dyDescent="0.3">
      <c r="A1082" s="649" t="s">
        <v>575</v>
      </c>
      <c r="B1082" s="650" t="s">
        <v>6228</v>
      </c>
      <c r="C1082" s="650" t="s">
        <v>4890</v>
      </c>
      <c r="D1082" s="650" t="s">
        <v>5568</v>
      </c>
      <c r="E1082" s="650" t="s">
        <v>5567</v>
      </c>
      <c r="F1082" s="653">
        <v>10</v>
      </c>
      <c r="G1082" s="653">
        <v>19017.3</v>
      </c>
      <c r="H1082" s="653">
        <v>1</v>
      </c>
      <c r="I1082" s="653">
        <v>1901.73</v>
      </c>
      <c r="J1082" s="653">
        <v>6</v>
      </c>
      <c r="K1082" s="653">
        <v>11410.380000000001</v>
      </c>
      <c r="L1082" s="653">
        <v>0.60000000000000009</v>
      </c>
      <c r="M1082" s="653">
        <v>1901.7300000000002</v>
      </c>
      <c r="N1082" s="653">
        <v>6</v>
      </c>
      <c r="O1082" s="653">
        <v>11410.38</v>
      </c>
      <c r="P1082" s="666">
        <v>0.6</v>
      </c>
      <c r="Q1082" s="654">
        <v>1901.7299999999998</v>
      </c>
    </row>
    <row r="1083" spans="1:17" ht="14.4" customHeight="1" x14ac:dyDescent="0.3">
      <c r="A1083" s="649" t="s">
        <v>575</v>
      </c>
      <c r="B1083" s="650" t="s">
        <v>6228</v>
      </c>
      <c r="C1083" s="650" t="s">
        <v>4890</v>
      </c>
      <c r="D1083" s="650" t="s">
        <v>5569</v>
      </c>
      <c r="E1083" s="650" t="s">
        <v>5570</v>
      </c>
      <c r="F1083" s="653">
        <v>8</v>
      </c>
      <c r="G1083" s="653">
        <v>8304</v>
      </c>
      <c r="H1083" s="653">
        <v>1</v>
      </c>
      <c r="I1083" s="653">
        <v>1038</v>
      </c>
      <c r="J1083" s="653">
        <v>4</v>
      </c>
      <c r="K1083" s="653">
        <v>4152</v>
      </c>
      <c r="L1083" s="653">
        <v>0.5</v>
      </c>
      <c r="M1083" s="653">
        <v>1038</v>
      </c>
      <c r="N1083" s="653">
        <v>7</v>
      </c>
      <c r="O1083" s="653">
        <v>7266</v>
      </c>
      <c r="P1083" s="666">
        <v>0.875</v>
      </c>
      <c r="Q1083" s="654">
        <v>1038</v>
      </c>
    </row>
    <row r="1084" spans="1:17" ht="14.4" customHeight="1" x14ac:dyDescent="0.3">
      <c r="A1084" s="649" t="s">
        <v>575</v>
      </c>
      <c r="B1084" s="650" t="s">
        <v>6228</v>
      </c>
      <c r="C1084" s="650" t="s">
        <v>4890</v>
      </c>
      <c r="D1084" s="650" t="s">
        <v>5571</v>
      </c>
      <c r="E1084" s="650" t="s">
        <v>5572</v>
      </c>
      <c r="F1084" s="653">
        <v>6</v>
      </c>
      <c r="G1084" s="653">
        <v>7872</v>
      </c>
      <c r="H1084" s="653">
        <v>1</v>
      </c>
      <c r="I1084" s="653">
        <v>1312</v>
      </c>
      <c r="J1084" s="653">
        <v>7</v>
      </c>
      <c r="K1084" s="653">
        <v>9184</v>
      </c>
      <c r="L1084" s="653">
        <v>1.1666666666666667</v>
      </c>
      <c r="M1084" s="653">
        <v>1312</v>
      </c>
      <c r="N1084" s="653">
        <v>18</v>
      </c>
      <c r="O1084" s="653">
        <v>23616</v>
      </c>
      <c r="P1084" s="666">
        <v>3</v>
      </c>
      <c r="Q1084" s="654">
        <v>1312</v>
      </c>
    </row>
    <row r="1085" spans="1:17" ht="14.4" customHeight="1" x14ac:dyDescent="0.3">
      <c r="A1085" s="649" t="s">
        <v>575</v>
      </c>
      <c r="B1085" s="650" t="s">
        <v>6228</v>
      </c>
      <c r="C1085" s="650" t="s">
        <v>4890</v>
      </c>
      <c r="D1085" s="650" t="s">
        <v>5573</v>
      </c>
      <c r="E1085" s="650" t="s">
        <v>5574</v>
      </c>
      <c r="F1085" s="653">
        <v>11</v>
      </c>
      <c r="G1085" s="653">
        <v>17160</v>
      </c>
      <c r="H1085" s="653">
        <v>1</v>
      </c>
      <c r="I1085" s="653">
        <v>1560</v>
      </c>
      <c r="J1085" s="653">
        <v>10</v>
      </c>
      <c r="K1085" s="653">
        <v>15600</v>
      </c>
      <c r="L1085" s="653">
        <v>0.90909090909090906</v>
      </c>
      <c r="M1085" s="653">
        <v>1560</v>
      </c>
      <c r="N1085" s="653">
        <v>11</v>
      </c>
      <c r="O1085" s="653">
        <v>17160</v>
      </c>
      <c r="P1085" s="666">
        <v>1</v>
      </c>
      <c r="Q1085" s="654">
        <v>1560</v>
      </c>
    </row>
    <row r="1086" spans="1:17" ht="14.4" customHeight="1" x14ac:dyDescent="0.3">
      <c r="A1086" s="649" t="s">
        <v>575</v>
      </c>
      <c r="B1086" s="650" t="s">
        <v>6228</v>
      </c>
      <c r="C1086" s="650" t="s">
        <v>4890</v>
      </c>
      <c r="D1086" s="650" t="s">
        <v>6284</v>
      </c>
      <c r="E1086" s="650" t="s">
        <v>6285</v>
      </c>
      <c r="F1086" s="653">
        <v>1</v>
      </c>
      <c r="G1086" s="653">
        <v>58.6</v>
      </c>
      <c r="H1086" s="653">
        <v>1</v>
      </c>
      <c r="I1086" s="653">
        <v>58.6</v>
      </c>
      <c r="J1086" s="653"/>
      <c r="K1086" s="653"/>
      <c r="L1086" s="653"/>
      <c r="M1086" s="653"/>
      <c r="N1086" s="653"/>
      <c r="O1086" s="653"/>
      <c r="P1086" s="666"/>
      <c r="Q1086" s="654"/>
    </row>
    <row r="1087" spans="1:17" ht="14.4" customHeight="1" x14ac:dyDescent="0.3">
      <c r="A1087" s="649" t="s">
        <v>575</v>
      </c>
      <c r="B1087" s="650" t="s">
        <v>6228</v>
      </c>
      <c r="C1087" s="650" t="s">
        <v>4890</v>
      </c>
      <c r="D1087" s="650" t="s">
        <v>4891</v>
      </c>
      <c r="E1087" s="650" t="s">
        <v>4850</v>
      </c>
      <c r="F1087" s="653">
        <v>11</v>
      </c>
      <c r="G1087" s="653">
        <v>770</v>
      </c>
      <c r="H1087" s="653">
        <v>1</v>
      </c>
      <c r="I1087" s="653">
        <v>70</v>
      </c>
      <c r="J1087" s="653">
        <v>4</v>
      </c>
      <c r="K1087" s="653">
        <v>280</v>
      </c>
      <c r="L1087" s="653">
        <v>0.36363636363636365</v>
      </c>
      <c r="M1087" s="653">
        <v>70</v>
      </c>
      <c r="N1087" s="653"/>
      <c r="O1087" s="653"/>
      <c r="P1087" s="666"/>
      <c r="Q1087" s="654"/>
    </row>
    <row r="1088" spans="1:17" ht="14.4" customHeight="1" x14ac:dyDescent="0.3">
      <c r="A1088" s="649" t="s">
        <v>575</v>
      </c>
      <c r="B1088" s="650" t="s">
        <v>6228</v>
      </c>
      <c r="C1088" s="650" t="s">
        <v>4890</v>
      </c>
      <c r="D1088" s="650" t="s">
        <v>4895</v>
      </c>
      <c r="E1088" s="650" t="s">
        <v>4850</v>
      </c>
      <c r="F1088" s="653">
        <v>5</v>
      </c>
      <c r="G1088" s="653">
        <v>735</v>
      </c>
      <c r="H1088" s="653">
        <v>1</v>
      </c>
      <c r="I1088" s="653">
        <v>147</v>
      </c>
      <c r="J1088" s="653">
        <v>9</v>
      </c>
      <c r="K1088" s="653">
        <v>1323</v>
      </c>
      <c r="L1088" s="653">
        <v>1.8</v>
      </c>
      <c r="M1088" s="653">
        <v>147</v>
      </c>
      <c r="N1088" s="653"/>
      <c r="O1088" s="653"/>
      <c r="P1088" s="666"/>
      <c r="Q1088" s="654"/>
    </row>
    <row r="1089" spans="1:17" ht="14.4" customHeight="1" x14ac:dyDescent="0.3">
      <c r="A1089" s="649" t="s">
        <v>575</v>
      </c>
      <c r="B1089" s="650" t="s">
        <v>6228</v>
      </c>
      <c r="C1089" s="650" t="s">
        <v>4890</v>
      </c>
      <c r="D1089" s="650" t="s">
        <v>4897</v>
      </c>
      <c r="E1089" s="650" t="s">
        <v>4850</v>
      </c>
      <c r="F1089" s="653"/>
      <c r="G1089" s="653"/>
      <c r="H1089" s="653"/>
      <c r="I1089" s="653"/>
      <c r="J1089" s="653">
        <v>1</v>
      </c>
      <c r="K1089" s="653">
        <v>187</v>
      </c>
      <c r="L1089" s="653"/>
      <c r="M1089" s="653">
        <v>187</v>
      </c>
      <c r="N1089" s="653"/>
      <c r="O1089" s="653"/>
      <c r="P1089" s="666"/>
      <c r="Q1089" s="654"/>
    </row>
    <row r="1090" spans="1:17" ht="14.4" customHeight="1" x14ac:dyDescent="0.3">
      <c r="A1090" s="649" t="s">
        <v>575</v>
      </c>
      <c r="B1090" s="650" t="s">
        <v>6228</v>
      </c>
      <c r="C1090" s="650" t="s">
        <v>4890</v>
      </c>
      <c r="D1090" s="650" t="s">
        <v>4899</v>
      </c>
      <c r="E1090" s="650" t="s">
        <v>4850</v>
      </c>
      <c r="F1090" s="653">
        <v>1</v>
      </c>
      <c r="G1090" s="653">
        <v>149</v>
      </c>
      <c r="H1090" s="653">
        <v>1</v>
      </c>
      <c r="I1090" s="653">
        <v>149</v>
      </c>
      <c r="J1090" s="653">
        <v>6</v>
      </c>
      <c r="K1090" s="653">
        <v>894</v>
      </c>
      <c r="L1090" s="653">
        <v>6</v>
      </c>
      <c r="M1090" s="653">
        <v>149</v>
      </c>
      <c r="N1090" s="653"/>
      <c r="O1090" s="653"/>
      <c r="P1090" s="666"/>
      <c r="Q1090" s="654"/>
    </row>
    <row r="1091" spans="1:17" ht="14.4" customHeight="1" x14ac:dyDescent="0.3">
      <c r="A1091" s="649" t="s">
        <v>575</v>
      </c>
      <c r="B1091" s="650" t="s">
        <v>6228</v>
      </c>
      <c r="C1091" s="650" t="s">
        <v>4890</v>
      </c>
      <c r="D1091" s="650" t="s">
        <v>4901</v>
      </c>
      <c r="E1091" s="650" t="s">
        <v>4850</v>
      </c>
      <c r="F1091" s="653">
        <v>1</v>
      </c>
      <c r="G1091" s="653">
        <v>194</v>
      </c>
      <c r="H1091" s="653">
        <v>1</v>
      </c>
      <c r="I1091" s="653">
        <v>194</v>
      </c>
      <c r="J1091" s="653">
        <v>1</v>
      </c>
      <c r="K1091" s="653">
        <v>194</v>
      </c>
      <c r="L1091" s="653">
        <v>1</v>
      </c>
      <c r="M1091" s="653">
        <v>194</v>
      </c>
      <c r="N1091" s="653"/>
      <c r="O1091" s="653"/>
      <c r="P1091" s="666"/>
      <c r="Q1091" s="654"/>
    </row>
    <row r="1092" spans="1:17" ht="14.4" customHeight="1" x14ac:dyDescent="0.3">
      <c r="A1092" s="649" t="s">
        <v>575</v>
      </c>
      <c r="B1092" s="650" t="s">
        <v>6228</v>
      </c>
      <c r="C1092" s="650" t="s">
        <v>4890</v>
      </c>
      <c r="D1092" s="650" t="s">
        <v>6286</v>
      </c>
      <c r="E1092" s="650" t="s">
        <v>6287</v>
      </c>
      <c r="F1092" s="653">
        <v>2</v>
      </c>
      <c r="G1092" s="653">
        <v>5594.3</v>
      </c>
      <c r="H1092" s="653">
        <v>1</v>
      </c>
      <c r="I1092" s="653">
        <v>2797.15</v>
      </c>
      <c r="J1092" s="653"/>
      <c r="K1092" s="653"/>
      <c r="L1092" s="653"/>
      <c r="M1092" s="653"/>
      <c r="N1092" s="653"/>
      <c r="O1092" s="653"/>
      <c r="P1092" s="666"/>
      <c r="Q1092" s="654"/>
    </row>
    <row r="1093" spans="1:17" ht="14.4" customHeight="1" x14ac:dyDescent="0.3">
      <c r="A1093" s="649" t="s">
        <v>575</v>
      </c>
      <c r="B1093" s="650" t="s">
        <v>6228</v>
      </c>
      <c r="C1093" s="650" t="s">
        <v>4890</v>
      </c>
      <c r="D1093" s="650" t="s">
        <v>5581</v>
      </c>
      <c r="E1093" s="650" t="s">
        <v>5582</v>
      </c>
      <c r="F1093" s="653"/>
      <c r="G1093" s="653"/>
      <c r="H1093" s="653"/>
      <c r="I1093" s="653"/>
      <c r="J1093" s="653">
        <v>1</v>
      </c>
      <c r="K1093" s="653">
        <v>3278.02</v>
      </c>
      <c r="L1093" s="653"/>
      <c r="M1093" s="653">
        <v>3278.02</v>
      </c>
      <c r="N1093" s="653"/>
      <c r="O1093" s="653"/>
      <c r="P1093" s="666"/>
      <c r="Q1093" s="654"/>
    </row>
    <row r="1094" spans="1:17" ht="14.4" customHeight="1" x14ac:dyDescent="0.3">
      <c r="A1094" s="649" t="s">
        <v>575</v>
      </c>
      <c r="B1094" s="650" t="s">
        <v>6228</v>
      </c>
      <c r="C1094" s="650" t="s">
        <v>4890</v>
      </c>
      <c r="D1094" s="650" t="s">
        <v>5583</v>
      </c>
      <c r="E1094" s="650" t="s">
        <v>4908</v>
      </c>
      <c r="F1094" s="653">
        <v>1</v>
      </c>
      <c r="G1094" s="653">
        <v>6968.51</v>
      </c>
      <c r="H1094" s="653">
        <v>1</v>
      </c>
      <c r="I1094" s="653">
        <v>6968.51</v>
      </c>
      <c r="J1094" s="653">
        <v>1</v>
      </c>
      <c r="K1094" s="653">
        <v>6968.51</v>
      </c>
      <c r="L1094" s="653">
        <v>1</v>
      </c>
      <c r="M1094" s="653">
        <v>6968.51</v>
      </c>
      <c r="N1094" s="653"/>
      <c r="O1094" s="653"/>
      <c r="P1094" s="666"/>
      <c r="Q1094" s="654"/>
    </row>
    <row r="1095" spans="1:17" ht="14.4" customHeight="1" x14ac:dyDescent="0.3">
      <c r="A1095" s="649" t="s">
        <v>575</v>
      </c>
      <c r="B1095" s="650" t="s">
        <v>6228</v>
      </c>
      <c r="C1095" s="650" t="s">
        <v>4890</v>
      </c>
      <c r="D1095" s="650" t="s">
        <v>5584</v>
      </c>
      <c r="E1095" s="650" t="s">
        <v>4908</v>
      </c>
      <c r="F1095" s="653">
        <v>1</v>
      </c>
      <c r="G1095" s="653">
        <v>8342.73</v>
      </c>
      <c r="H1095" s="653">
        <v>1</v>
      </c>
      <c r="I1095" s="653">
        <v>8342.73</v>
      </c>
      <c r="J1095" s="653">
        <v>1</v>
      </c>
      <c r="K1095" s="653">
        <v>8342.73</v>
      </c>
      <c r="L1095" s="653">
        <v>1</v>
      </c>
      <c r="M1095" s="653">
        <v>8342.73</v>
      </c>
      <c r="N1095" s="653"/>
      <c r="O1095" s="653"/>
      <c r="P1095" s="666"/>
      <c r="Q1095" s="654"/>
    </row>
    <row r="1096" spans="1:17" ht="14.4" customHeight="1" x14ac:dyDescent="0.3">
      <c r="A1096" s="649" t="s">
        <v>575</v>
      </c>
      <c r="B1096" s="650" t="s">
        <v>6228</v>
      </c>
      <c r="C1096" s="650" t="s">
        <v>4890</v>
      </c>
      <c r="D1096" s="650" t="s">
        <v>5585</v>
      </c>
      <c r="E1096" s="650" t="s">
        <v>5586</v>
      </c>
      <c r="F1096" s="653">
        <v>1</v>
      </c>
      <c r="G1096" s="653">
        <v>10084.85</v>
      </c>
      <c r="H1096" s="653">
        <v>1</v>
      </c>
      <c r="I1096" s="653">
        <v>10084.85</v>
      </c>
      <c r="J1096" s="653"/>
      <c r="K1096" s="653"/>
      <c r="L1096" s="653"/>
      <c r="M1096" s="653"/>
      <c r="N1096" s="653"/>
      <c r="O1096" s="653"/>
      <c r="P1096" s="666"/>
      <c r="Q1096" s="654"/>
    </row>
    <row r="1097" spans="1:17" ht="14.4" customHeight="1" x14ac:dyDescent="0.3">
      <c r="A1097" s="649" t="s">
        <v>575</v>
      </c>
      <c r="B1097" s="650" t="s">
        <v>6228</v>
      </c>
      <c r="C1097" s="650" t="s">
        <v>4890</v>
      </c>
      <c r="D1097" s="650" t="s">
        <v>5600</v>
      </c>
      <c r="E1097" s="650" t="s">
        <v>5601</v>
      </c>
      <c r="F1097" s="653">
        <v>1</v>
      </c>
      <c r="G1097" s="653">
        <v>5891.8</v>
      </c>
      <c r="H1097" s="653">
        <v>1</v>
      </c>
      <c r="I1097" s="653">
        <v>5891.8</v>
      </c>
      <c r="J1097" s="653"/>
      <c r="K1097" s="653"/>
      <c r="L1097" s="653"/>
      <c r="M1097" s="653"/>
      <c r="N1097" s="653"/>
      <c r="O1097" s="653"/>
      <c r="P1097" s="666"/>
      <c r="Q1097" s="654"/>
    </row>
    <row r="1098" spans="1:17" ht="14.4" customHeight="1" x14ac:dyDescent="0.3">
      <c r="A1098" s="649" t="s">
        <v>575</v>
      </c>
      <c r="B1098" s="650" t="s">
        <v>6228</v>
      </c>
      <c r="C1098" s="650" t="s">
        <v>4890</v>
      </c>
      <c r="D1098" s="650" t="s">
        <v>5602</v>
      </c>
      <c r="E1098" s="650" t="s">
        <v>5603</v>
      </c>
      <c r="F1098" s="653"/>
      <c r="G1098" s="653"/>
      <c r="H1098" s="653"/>
      <c r="I1098" s="653"/>
      <c r="J1098" s="653"/>
      <c r="K1098" s="653"/>
      <c r="L1098" s="653"/>
      <c r="M1098" s="653"/>
      <c r="N1098" s="653">
        <v>1</v>
      </c>
      <c r="O1098" s="653">
        <v>1190.78</v>
      </c>
      <c r="P1098" s="666"/>
      <c r="Q1098" s="654">
        <v>1190.78</v>
      </c>
    </row>
    <row r="1099" spans="1:17" ht="14.4" customHeight="1" x14ac:dyDescent="0.3">
      <c r="A1099" s="649" t="s">
        <v>575</v>
      </c>
      <c r="B1099" s="650" t="s">
        <v>6228</v>
      </c>
      <c r="C1099" s="650" t="s">
        <v>4890</v>
      </c>
      <c r="D1099" s="650" t="s">
        <v>5604</v>
      </c>
      <c r="E1099" s="650" t="s">
        <v>5603</v>
      </c>
      <c r="F1099" s="653">
        <v>3</v>
      </c>
      <c r="G1099" s="653">
        <v>3678.06</v>
      </c>
      <c r="H1099" s="653">
        <v>1</v>
      </c>
      <c r="I1099" s="653">
        <v>1226.02</v>
      </c>
      <c r="J1099" s="653"/>
      <c r="K1099" s="653"/>
      <c r="L1099" s="653"/>
      <c r="M1099" s="653"/>
      <c r="N1099" s="653">
        <v>1</v>
      </c>
      <c r="O1099" s="653">
        <v>1226.02</v>
      </c>
      <c r="P1099" s="666">
        <v>0.33333333333333331</v>
      </c>
      <c r="Q1099" s="654">
        <v>1226.02</v>
      </c>
    </row>
    <row r="1100" spans="1:17" ht="14.4" customHeight="1" x14ac:dyDescent="0.3">
      <c r="A1100" s="649" t="s">
        <v>575</v>
      </c>
      <c r="B1100" s="650" t="s">
        <v>6228</v>
      </c>
      <c r="C1100" s="650" t="s">
        <v>4890</v>
      </c>
      <c r="D1100" s="650" t="s">
        <v>5605</v>
      </c>
      <c r="E1100" s="650" t="s">
        <v>5603</v>
      </c>
      <c r="F1100" s="653">
        <v>3</v>
      </c>
      <c r="G1100" s="653">
        <v>3771.33</v>
      </c>
      <c r="H1100" s="653">
        <v>1</v>
      </c>
      <c r="I1100" s="653">
        <v>1257.1099999999999</v>
      </c>
      <c r="J1100" s="653"/>
      <c r="K1100" s="653"/>
      <c r="L1100" s="653"/>
      <c r="M1100" s="653"/>
      <c r="N1100" s="653"/>
      <c r="O1100" s="653"/>
      <c r="P1100" s="666"/>
      <c r="Q1100" s="654"/>
    </row>
    <row r="1101" spans="1:17" ht="14.4" customHeight="1" x14ac:dyDescent="0.3">
      <c r="A1101" s="649" t="s">
        <v>575</v>
      </c>
      <c r="B1101" s="650" t="s">
        <v>6228</v>
      </c>
      <c r="C1101" s="650" t="s">
        <v>4890</v>
      </c>
      <c r="D1101" s="650" t="s">
        <v>5612</v>
      </c>
      <c r="E1101" s="650" t="s">
        <v>5611</v>
      </c>
      <c r="F1101" s="653">
        <v>2</v>
      </c>
      <c r="G1101" s="653">
        <v>1693.8</v>
      </c>
      <c r="H1101" s="653">
        <v>1</v>
      </c>
      <c r="I1101" s="653">
        <v>846.9</v>
      </c>
      <c r="J1101" s="653"/>
      <c r="K1101" s="653"/>
      <c r="L1101" s="653"/>
      <c r="M1101" s="653"/>
      <c r="N1101" s="653"/>
      <c r="O1101" s="653"/>
      <c r="P1101" s="666"/>
      <c r="Q1101" s="654"/>
    </row>
    <row r="1102" spans="1:17" ht="14.4" customHeight="1" x14ac:dyDescent="0.3">
      <c r="A1102" s="649" t="s">
        <v>575</v>
      </c>
      <c r="B1102" s="650" t="s">
        <v>6228</v>
      </c>
      <c r="C1102" s="650" t="s">
        <v>4890</v>
      </c>
      <c r="D1102" s="650" t="s">
        <v>5618</v>
      </c>
      <c r="E1102" s="650" t="s">
        <v>5616</v>
      </c>
      <c r="F1102" s="653">
        <v>1</v>
      </c>
      <c r="G1102" s="653">
        <v>11236.25</v>
      </c>
      <c r="H1102" s="653">
        <v>1</v>
      </c>
      <c r="I1102" s="653">
        <v>11236.25</v>
      </c>
      <c r="J1102" s="653"/>
      <c r="K1102" s="653"/>
      <c r="L1102" s="653"/>
      <c r="M1102" s="653"/>
      <c r="N1102" s="653"/>
      <c r="O1102" s="653"/>
      <c r="P1102" s="666"/>
      <c r="Q1102" s="654"/>
    </row>
    <row r="1103" spans="1:17" ht="14.4" customHeight="1" x14ac:dyDescent="0.3">
      <c r="A1103" s="649" t="s">
        <v>575</v>
      </c>
      <c r="B1103" s="650" t="s">
        <v>6228</v>
      </c>
      <c r="C1103" s="650" t="s">
        <v>4890</v>
      </c>
      <c r="D1103" s="650" t="s">
        <v>5619</v>
      </c>
      <c r="E1103" s="650" t="s">
        <v>5620</v>
      </c>
      <c r="F1103" s="653"/>
      <c r="G1103" s="653"/>
      <c r="H1103" s="653"/>
      <c r="I1103" s="653"/>
      <c r="J1103" s="653">
        <v>1</v>
      </c>
      <c r="K1103" s="653">
        <v>20716.91</v>
      </c>
      <c r="L1103" s="653"/>
      <c r="M1103" s="653">
        <v>20716.91</v>
      </c>
      <c r="N1103" s="653"/>
      <c r="O1103" s="653"/>
      <c r="P1103" s="666"/>
      <c r="Q1103" s="654"/>
    </row>
    <row r="1104" spans="1:17" ht="14.4" customHeight="1" x14ac:dyDescent="0.3">
      <c r="A1104" s="649" t="s">
        <v>575</v>
      </c>
      <c r="B1104" s="650" t="s">
        <v>6228</v>
      </c>
      <c r="C1104" s="650" t="s">
        <v>4890</v>
      </c>
      <c r="D1104" s="650" t="s">
        <v>6288</v>
      </c>
      <c r="E1104" s="650" t="s">
        <v>5622</v>
      </c>
      <c r="F1104" s="653">
        <v>1</v>
      </c>
      <c r="G1104" s="653">
        <v>9701.4</v>
      </c>
      <c r="H1104" s="653">
        <v>1</v>
      </c>
      <c r="I1104" s="653">
        <v>9701.4</v>
      </c>
      <c r="J1104" s="653"/>
      <c r="K1104" s="653"/>
      <c r="L1104" s="653"/>
      <c r="M1104" s="653"/>
      <c r="N1104" s="653"/>
      <c r="O1104" s="653"/>
      <c r="P1104" s="666"/>
      <c r="Q1104" s="654"/>
    </row>
    <row r="1105" spans="1:17" ht="14.4" customHeight="1" x14ac:dyDescent="0.3">
      <c r="A1105" s="649" t="s">
        <v>575</v>
      </c>
      <c r="B1105" s="650" t="s">
        <v>6228</v>
      </c>
      <c r="C1105" s="650" t="s">
        <v>4890</v>
      </c>
      <c r="D1105" s="650" t="s">
        <v>5623</v>
      </c>
      <c r="E1105" s="650" t="s">
        <v>5622</v>
      </c>
      <c r="F1105" s="653"/>
      <c r="G1105" s="653"/>
      <c r="H1105" s="653"/>
      <c r="I1105" s="653"/>
      <c r="J1105" s="653">
        <v>1</v>
      </c>
      <c r="K1105" s="653">
        <v>11132.62</v>
      </c>
      <c r="L1105" s="653"/>
      <c r="M1105" s="653">
        <v>11132.62</v>
      </c>
      <c r="N1105" s="653">
        <v>1</v>
      </c>
      <c r="O1105" s="653">
        <v>11132.62</v>
      </c>
      <c r="P1105" s="666"/>
      <c r="Q1105" s="654">
        <v>11132.62</v>
      </c>
    </row>
    <row r="1106" spans="1:17" ht="14.4" customHeight="1" x14ac:dyDescent="0.3">
      <c r="A1106" s="649" t="s">
        <v>575</v>
      </c>
      <c r="B1106" s="650" t="s">
        <v>6228</v>
      </c>
      <c r="C1106" s="650" t="s">
        <v>4890</v>
      </c>
      <c r="D1106" s="650" t="s">
        <v>5627</v>
      </c>
      <c r="E1106" s="650" t="s">
        <v>5628</v>
      </c>
      <c r="F1106" s="653"/>
      <c r="G1106" s="653"/>
      <c r="H1106" s="653"/>
      <c r="I1106" s="653"/>
      <c r="J1106" s="653">
        <v>3</v>
      </c>
      <c r="K1106" s="653">
        <v>34713</v>
      </c>
      <c r="L1106" s="653"/>
      <c r="M1106" s="653">
        <v>11571</v>
      </c>
      <c r="N1106" s="653">
        <v>1</v>
      </c>
      <c r="O1106" s="653">
        <v>11571</v>
      </c>
      <c r="P1106" s="666"/>
      <c r="Q1106" s="654">
        <v>11571</v>
      </c>
    </row>
    <row r="1107" spans="1:17" ht="14.4" customHeight="1" x14ac:dyDescent="0.3">
      <c r="A1107" s="649" t="s">
        <v>575</v>
      </c>
      <c r="B1107" s="650" t="s">
        <v>6228</v>
      </c>
      <c r="C1107" s="650" t="s">
        <v>4890</v>
      </c>
      <c r="D1107" s="650" t="s">
        <v>5629</v>
      </c>
      <c r="E1107" s="650" t="s">
        <v>5391</v>
      </c>
      <c r="F1107" s="653"/>
      <c r="G1107" s="653"/>
      <c r="H1107" s="653"/>
      <c r="I1107" s="653"/>
      <c r="J1107" s="653">
        <v>11</v>
      </c>
      <c r="K1107" s="653">
        <v>14956.81</v>
      </c>
      <c r="L1107" s="653"/>
      <c r="M1107" s="653">
        <v>1359.71</v>
      </c>
      <c r="N1107" s="653">
        <v>4</v>
      </c>
      <c r="O1107" s="653">
        <v>5438.84</v>
      </c>
      <c r="P1107" s="666"/>
      <c r="Q1107" s="654">
        <v>1359.71</v>
      </c>
    </row>
    <row r="1108" spans="1:17" ht="14.4" customHeight="1" x14ac:dyDescent="0.3">
      <c r="A1108" s="649" t="s">
        <v>575</v>
      </c>
      <c r="B1108" s="650" t="s">
        <v>6228</v>
      </c>
      <c r="C1108" s="650" t="s">
        <v>4890</v>
      </c>
      <c r="D1108" s="650" t="s">
        <v>5632</v>
      </c>
      <c r="E1108" s="650" t="s">
        <v>5633</v>
      </c>
      <c r="F1108" s="653">
        <v>1</v>
      </c>
      <c r="G1108" s="653">
        <v>218.67</v>
      </c>
      <c r="H1108" s="653">
        <v>1</v>
      </c>
      <c r="I1108" s="653">
        <v>218.67</v>
      </c>
      <c r="J1108" s="653">
        <v>4</v>
      </c>
      <c r="K1108" s="653">
        <v>874.68</v>
      </c>
      <c r="L1108" s="653">
        <v>4</v>
      </c>
      <c r="M1108" s="653">
        <v>218.67</v>
      </c>
      <c r="N1108" s="653">
        <v>2</v>
      </c>
      <c r="O1108" s="653">
        <v>437.34</v>
      </c>
      <c r="P1108" s="666">
        <v>2</v>
      </c>
      <c r="Q1108" s="654">
        <v>218.67</v>
      </c>
    </row>
    <row r="1109" spans="1:17" ht="14.4" customHeight="1" x14ac:dyDescent="0.3">
      <c r="A1109" s="649" t="s">
        <v>575</v>
      </c>
      <c r="B1109" s="650" t="s">
        <v>6228</v>
      </c>
      <c r="C1109" s="650" t="s">
        <v>4890</v>
      </c>
      <c r="D1109" s="650" t="s">
        <v>5635</v>
      </c>
      <c r="E1109" s="650" t="s">
        <v>5089</v>
      </c>
      <c r="F1109" s="653"/>
      <c r="G1109" s="653"/>
      <c r="H1109" s="653"/>
      <c r="I1109" s="653"/>
      <c r="J1109" s="653">
        <v>1</v>
      </c>
      <c r="K1109" s="653">
        <v>1764.93</v>
      </c>
      <c r="L1109" s="653"/>
      <c r="M1109" s="653">
        <v>1764.93</v>
      </c>
      <c r="N1109" s="653">
        <v>2</v>
      </c>
      <c r="O1109" s="653">
        <v>3529.86</v>
      </c>
      <c r="P1109" s="666"/>
      <c r="Q1109" s="654">
        <v>1764.93</v>
      </c>
    </row>
    <row r="1110" spans="1:17" ht="14.4" customHeight="1" x14ac:dyDescent="0.3">
      <c r="A1110" s="649" t="s">
        <v>575</v>
      </c>
      <c r="B1110" s="650" t="s">
        <v>6228</v>
      </c>
      <c r="C1110" s="650" t="s">
        <v>4890</v>
      </c>
      <c r="D1110" s="650" t="s">
        <v>5088</v>
      </c>
      <c r="E1110" s="650" t="s">
        <v>5089</v>
      </c>
      <c r="F1110" s="653">
        <v>1</v>
      </c>
      <c r="G1110" s="653">
        <v>1720.9</v>
      </c>
      <c r="H1110" s="653">
        <v>1</v>
      </c>
      <c r="I1110" s="653">
        <v>1720.9</v>
      </c>
      <c r="J1110" s="653">
        <v>2</v>
      </c>
      <c r="K1110" s="653">
        <v>3566.96</v>
      </c>
      <c r="L1110" s="653">
        <v>2.072729385786507</v>
      </c>
      <c r="M1110" s="653">
        <v>1783.48</v>
      </c>
      <c r="N1110" s="653"/>
      <c r="O1110" s="653"/>
      <c r="P1110" s="666"/>
      <c r="Q1110" s="654"/>
    </row>
    <row r="1111" spans="1:17" ht="14.4" customHeight="1" x14ac:dyDescent="0.3">
      <c r="A1111" s="649" t="s">
        <v>575</v>
      </c>
      <c r="B1111" s="650" t="s">
        <v>6228</v>
      </c>
      <c r="C1111" s="650" t="s">
        <v>4890</v>
      </c>
      <c r="D1111" s="650" t="s">
        <v>5636</v>
      </c>
      <c r="E1111" s="650" t="s">
        <v>5089</v>
      </c>
      <c r="F1111" s="653"/>
      <c r="G1111" s="653"/>
      <c r="H1111" s="653"/>
      <c r="I1111" s="653"/>
      <c r="J1111" s="653">
        <v>1</v>
      </c>
      <c r="K1111" s="653">
        <v>1783.48</v>
      </c>
      <c r="L1111" s="653"/>
      <c r="M1111" s="653">
        <v>1783.48</v>
      </c>
      <c r="N1111" s="653"/>
      <c r="O1111" s="653"/>
      <c r="P1111" s="666"/>
      <c r="Q1111" s="654"/>
    </row>
    <row r="1112" spans="1:17" ht="14.4" customHeight="1" x14ac:dyDescent="0.3">
      <c r="A1112" s="649" t="s">
        <v>575</v>
      </c>
      <c r="B1112" s="650" t="s">
        <v>6228</v>
      </c>
      <c r="C1112" s="650" t="s">
        <v>4890</v>
      </c>
      <c r="D1112" s="650" t="s">
        <v>5637</v>
      </c>
      <c r="E1112" s="650" t="s">
        <v>5638</v>
      </c>
      <c r="F1112" s="653">
        <v>17</v>
      </c>
      <c r="G1112" s="653">
        <v>192746</v>
      </c>
      <c r="H1112" s="653">
        <v>1</v>
      </c>
      <c r="I1112" s="653">
        <v>11338</v>
      </c>
      <c r="J1112" s="653">
        <v>2</v>
      </c>
      <c r="K1112" s="653">
        <v>22676</v>
      </c>
      <c r="L1112" s="653">
        <v>0.11764705882352941</v>
      </c>
      <c r="M1112" s="653">
        <v>11338</v>
      </c>
      <c r="N1112" s="653">
        <v>8</v>
      </c>
      <c r="O1112" s="653">
        <v>90704</v>
      </c>
      <c r="P1112" s="666">
        <v>0.47058823529411764</v>
      </c>
      <c r="Q1112" s="654">
        <v>11338</v>
      </c>
    </row>
    <row r="1113" spans="1:17" ht="14.4" customHeight="1" x14ac:dyDescent="0.3">
      <c r="A1113" s="649" t="s">
        <v>575</v>
      </c>
      <c r="B1113" s="650" t="s">
        <v>6228</v>
      </c>
      <c r="C1113" s="650" t="s">
        <v>4890</v>
      </c>
      <c r="D1113" s="650" t="s">
        <v>5639</v>
      </c>
      <c r="E1113" s="650" t="s">
        <v>5640</v>
      </c>
      <c r="F1113" s="653">
        <v>4</v>
      </c>
      <c r="G1113" s="653">
        <v>10828</v>
      </c>
      <c r="H1113" s="653">
        <v>1</v>
      </c>
      <c r="I1113" s="653">
        <v>2707</v>
      </c>
      <c r="J1113" s="653">
        <v>2</v>
      </c>
      <c r="K1113" s="653">
        <v>5414</v>
      </c>
      <c r="L1113" s="653">
        <v>0.5</v>
      </c>
      <c r="M1113" s="653">
        <v>2707</v>
      </c>
      <c r="N1113" s="653">
        <v>5</v>
      </c>
      <c r="O1113" s="653">
        <v>13535</v>
      </c>
      <c r="P1113" s="666">
        <v>1.25</v>
      </c>
      <c r="Q1113" s="654">
        <v>2707</v>
      </c>
    </row>
    <row r="1114" spans="1:17" ht="14.4" customHeight="1" x14ac:dyDescent="0.3">
      <c r="A1114" s="649" t="s">
        <v>575</v>
      </c>
      <c r="B1114" s="650" t="s">
        <v>6228</v>
      </c>
      <c r="C1114" s="650" t="s">
        <v>4890</v>
      </c>
      <c r="D1114" s="650" t="s">
        <v>5641</v>
      </c>
      <c r="E1114" s="650" t="s">
        <v>5642</v>
      </c>
      <c r="F1114" s="653">
        <v>17</v>
      </c>
      <c r="G1114" s="653">
        <v>78336</v>
      </c>
      <c r="H1114" s="653">
        <v>1</v>
      </c>
      <c r="I1114" s="653">
        <v>4608</v>
      </c>
      <c r="J1114" s="653">
        <v>2</v>
      </c>
      <c r="K1114" s="653">
        <v>9216</v>
      </c>
      <c r="L1114" s="653">
        <v>0.11764705882352941</v>
      </c>
      <c r="M1114" s="653">
        <v>4608</v>
      </c>
      <c r="N1114" s="653">
        <v>9</v>
      </c>
      <c r="O1114" s="653">
        <v>41472</v>
      </c>
      <c r="P1114" s="666">
        <v>0.52941176470588236</v>
      </c>
      <c r="Q1114" s="654">
        <v>4608</v>
      </c>
    </row>
    <row r="1115" spans="1:17" ht="14.4" customHeight="1" x14ac:dyDescent="0.3">
      <c r="A1115" s="649" t="s">
        <v>575</v>
      </c>
      <c r="B1115" s="650" t="s">
        <v>6228</v>
      </c>
      <c r="C1115" s="650" t="s">
        <v>4890</v>
      </c>
      <c r="D1115" s="650" t="s">
        <v>5643</v>
      </c>
      <c r="E1115" s="650" t="s">
        <v>5644</v>
      </c>
      <c r="F1115" s="653">
        <v>14</v>
      </c>
      <c r="G1115" s="653">
        <v>37898</v>
      </c>
      <c r="H1115" s="653">
        <v>1</v>
      </c>
      <c r="I1115" s="653">
        <v>2707</v>
      </c>
      <c r="J1115" s="653">
        <v>2</v>
      </c>
      <c r="K1115" s="653">
        <v>5414</v>
      </c>
      <c r="L1115" s="653">
        <v>0.14285714285714285</v>
      </c>
      <c r="M1115" s="653">
        <v>2707</v>
      </c>
      <c r="N1115" s="653">
        <v>2</v>
      </c>
      <c r="O1115" s="653">
        <v>5414</v>
      </c>
      <c r="P1115" s="666">
        <v>0.14285714285714285</v>
      </c>
      <c r="Q1115" s="654">
        <v>2707</v>
      </c>
    </row>
    <row r="1116" spans="1:17" ht="14.4" customHeight="1" x14ac:dyDescent="0.3">
      <c r="A1116" s="649" t="s">
        <v>575</v>
      </c>
      <c r="B1116" s="650" t="s">
        <v>6228</v>
      </c>
      <c r="C1116" s="650" t="s">
        <v>4890</v>
      </c>
      <c r="D1116" s="650" t="s">
        <v>5645</v>
      </c>
      <c r="E1116" s="650" t="s">
        <v>5435</v>
      </c>
      <c r="F1116" s="653">
        <v>7</v>
      </c>
      <c r="G1116" s="653">
        <v>9706.5500000000011</v>
      </c>
      <c r="H1116" s="653">
        <v>1</v>
      </c>
      <c r="I1116" s="653">
        <v>1386.65</v>
      </c>
      <c r="J1116" s="653">
        <v>5</v>
      </c>
      <c r="K1116" s="653">
        <v>6933.25</v>
      </c>
      <c r="L1116" s="653">
        <v>0.71428571428571419</v>
      </c>
      <c r="M1116" s="653">
        <v>1386.65</v>
      </c>
      <c r="N1116" s="653">
        <v>1</v>
      </c>
      <c r="O1116" s="653">
        <v>1386.65</v>
      </c>
      <c r="P1116" s="666">
        <v>0.14285714285714285</v>
      </c>
      <c r="Q1116" s="654">
        <v>1386.65</v>
      </c>
    </row>
    <row r="1117" spans="1:17" ht="14.4" customHeight="1" x14ac:dyDescent="0.3">
      <c r="A1117" s="649" t="s">
        <v>575</v>
      </c>
      <c r="B1117" s="650" t="s">
        <v>6228</v>
      </c>
      <c r="C1117" s="650" t="s">
        <v>4890</v>
      </c>
      <c r="D1117" s="650" t="s">
        <v>5646</v>
      </c>
      <c r="E1117" s="650" t="s">
        <v>5647</v>
      </c>
      <c r="F1117" s="653">
        <v>8</v>
      </c>
      <c r="G1117" s="653">
        <v>73117.52</v>
      </c>
      <c r="H1117" s="653">
        <v>1</v>
      </c>
      <c r="I1117" s="653">
        <v>9139.69</v>
      </c>
      <c r="J1117" s="653">
        <v>4</v>
      </c>
      <c r="K1117" s="653">
        <v>36558.76</v>
      </c>
      <c r="L1117" s="653">
        <v>0.5</v>
      </c>
      <c r="M1117" s="653">
        <v>9139.69</v>
      </c>
      <c r="N1117" s="653">
        <v>1</v>
      </c>
      <c r="O1117" s="653">
        <v>9139.69</v>
      </c>
      <c r="P1117" s="666">
        <v>0.125</v>
      </c>
      <c r="Q1117" s="654">
        <v>9139.69</v>
      </c>
    </row>
    <row r="1118" spans="1:17" ht="14.4" customHeight="1" x14ac:dyDescent="0.3">
      <c r="A1118" s="649" t="s">
        <v>575</v>
      </c>
      <c r="B1118" s="650" t="s">
        <v>6228</v>
      </c>
      <c r="C1118" s="650" t="s">
        <v>4890</v>
      </c>
      <c r="D1118" s="650" t="s">
        <v>5648</v>
      </c>
      <c r="E1118" s="650" t="s">
        <v>5283</v>
      </c>
      <c r="F1118" s="653">
        <v>1.2000000000000002</v>
      </c>
      <c r="G1118" s="653">
        <v>1009.82</v>
      </c>
      <c r="H1118" s="653">
        <v>1</v>
      </c>
      <c r="I1118" s="653">
        <v>841.51666666666654</v>
      </c>
      <c r="J1118" s="653">
        <v>1.1000000000000001</v>
      </c>
      <c r="K1118" s="653">
        <v>925.67</v>
      </c>
      <c r="L1118" s="653">
        <v>0.91666831712582431</v>
      </c>
      <c r="M1118" s="653">
        <v>841.51818181818169</v>
      </c>
      <c r="N1118" s="653"/>
      <c r="O1118" s="653"/>
      <c r="P1118" s="666"/>
      <c r="Q1118" s="654"/>
    </row>
    <row r="1119" spans="1:17" ht="14.4" customHeight="1" x14ac:dyDescent="0.3">
      <c r="A1119" s="649" t="s">
        <v>575</v>
      </c>
      <c r="B1119" s="650" t="s">
        <v>6228</v>
      </c>
      <c r="C1119" s="650" t="s">
        <v>4890</v>
      </c>
      <c r="D1119" s="650" t="s">
        <v>5649</v>
      </c>
      <c r="E1119" s="650" t="s">
        <v>5650</v>
      </c>
      <c r="F1119" s="653">
        <v>1</v>
      </c>
      <c r="G1119" s="653">
        <v>2129.73</v>
      </c>
      <c r="H1119" s="653">
        <v>1</v>
      </c>
      <c r="I1119" s="653">
        <v>2129.73</v>
      </c>
      <c r="J1119" s="653">
        <v>5</v>
      </c>
      <c r="K1119" s="653">
        <v>10648.65</v>
      </c>
      <c r="L1119" s="653">
        <v>5</v>
      </c>
      <c r="M1119" s="653">
        <v>2129.73</v>
      </c>
      <c r="N1119" s="653">
        <v>2</v>
      </c>
      <c r="O1119" s="653">
        <v>4259.46</v>
      </c>
      <c r="P1119" s="666">
        <v>2</v>
      </c>
      <c r="Q1119" s="654">
        <v>2129.73</v>
      </c>
    </row>
    <row r="1120" spans="1:17" ht="14.4" customHeight="1" x14ac:dyDescent="0.3">
      <c r="A1120" s="649" t="s">
        <v>575</v>
      </c>
      <c r="B1120" s="650" t="s">
        <v>6228</v>
      </c>
      <c r="C1120" s="650" t="s">
        <v>4890</v>
      </c>
      <c r="D1120" s="650" t="s">
        <v>5673</v>
      </c>
      <c r="E1120" s="650" t="s">
        <v>5674</v>
      </c>
      <c r="F1120" s="653">
        <v>1</v>
      </c>
      <c r="G1120" s="653">
        <v>18395</v>
      </c>
      <c r="H1120" s="653">
        <v>1</v>
      </c>
      <c r="I1120" s="653">
        <v>18395</v>
      </c>
      <c r="J1120" s="653"/>
      <c r="K1120" s="653"/>
      <c r="L1120" s="653"/>
      <c r="M1120" s="653"/>
      <c r="N1120" s="653"/>
      <c r="O1120" s="653"/>
      <c r="P1120" s="666"/>
      <c r="Q1120" s="654"/>
    </row>
    <row r="1121" spans="1:17" ht="14.4" customHeight="1" x14ac:dyDescent="0.3">
      <c r="A1121" s="649" t="s">
        <v>575</v>
      </c>
      <c r="B1121" s="650" t="s">
        <v>6228</v>
      </c>
      <c r="C1121" s="650" t="s">
        <v>4890</v>
      </c>
      <c r="D1121" s="650" t="s">
        <v>5675</v>
      </c>
      <c r="E1121" s="650" t="s">
        <v>5676</v>
      </c>
      <c r="F1121" s="653">
        <v>2</v>
      </c>
      <c r="G1121" s="653">
        <v>7920</v>
      </c>
      <c r="H1121" s="653">
        <v>1</v>
      </c>
      <c r="I1121" s="653">
        <v>3960</v>
      </c>
      <c r="J1121" s="653"/>
      <c r="K1121" s="653"/>
      <c r="L1121" s="653"/>
      <c r="M1121" s="653"/>
      <c r="N1121" s="653"/>
      <c r="O1121" s="653"/>
      <c r="P1121" s="666"/>
      <c r="Q1121" s="654"/>
    </row>
    <row r="1122" spans="1:17" ht="14.4" customHeight="1" x14ac:dyDescent="0.3">
      <c r="A1122" s="649" t="s">
        <v>575</v>
      </c>
      <c r="B1122" s="650" t="s">
        <v>6228</v>
      </c>
      <c r="C1122" s="650" t="s">
        <v>4890</v>
      </c>
      <c r="D1122" s="650" t="s">
        <v>5678</v>
      </c>
      <c r="E1122" s="650" t="s">
        <v>5679</v>
      </c>
      <c r="F1122" s="653">
        <v>19</v>
      </c>
      <c r="G1122" s="653">
        <v>10455.700000000001</v>
      </c>
      <c r="H1122" s="653">
        <v>1</v>
      </c>
      <c r="I1122" s="653">
        <v>550.30000000000007</v>
      </c>
      <c r="J1122" s="653"/>
      <c r="K1122" s="653"/>
      <c r="L1122" s="653"/>
      <c r="M1122" s="653"/>
      <c r="N1122" s="653"/>
      <c r="O1122" s="653"/>
      <c r="P1122" s="666"/>
      <c r="Q1122" s="654"/>
    </row>
    <row r="1123" spans="1:17" ht="14.4" customHeight="1" x14ac:dyDescent="0.3">
      <c r="A1123" s="649" t="s">
        <v>575</v>
      </c>
      <c r="B1123" s="650" t="s">
        <v>6228</v>
      </c>
      <c r="C1123" s="650" t="s">
        <v>4890</v>
      </c>
      <c r="D1123" s="650" t="s">
        <v>5684</v>
      </c>
      <c r="E1123" s="650" t="s">
        <v>5685</v>
      </c>
      <c r="F1123" s="653">
        <v>1</v>
      </c>
      <c r="G1123" s="653">
        <v>435.58</v>
      </c>
      <c r="H1123" s="653">
        <v>1</v>
      </c>
      <c r="I1123" s="653">
        <v>435.58</v>
      </c>
      <c r="J1123" s="653"/>
      <c r="K1123" s="653"/>
      <c r="L1123" s="653"/>
      <c r="M1123" s="653"/>
      <c r="N1123" s="653"/>
      <c r="O1123" s="653"/>
      <c r="P1123" s="666"/>
      <c r="Q1123" s="654"/>
    </row>
    <row r="1124" spans="1:17" ht="14.4" customHeight="1" x14ac:dyDescent="0.3">
      <c r="A1124" s="649" t="s">
        <v>575</v>
      </c>
      <c r="B1124" s="650" t="s">
        <v>6228</v>
      </c>
      <c r="C1124" s="650" t="s">
        <v>4890</v>
      </c>
      <c r="D1124" s="650" t="s">
        <v>5692</v>
      </c>
      <c r="E1124" s="650" t="s">
        <v>5693</v>
      </c>
      <c r="F1124" s="653">
        <v>2</v>
      </c>
      <c r="G1124" s="653">
        <v>2508</v>
      </c>
      <c r="H1124" s="653">
        <v>1</v>
      </c>
      <c r="I1124" s="653">
        <v>1254</v>
      </c>
      <c r="J1124" s="653"/>
      <c r="K1124" s="653"/>
      <c r="L1124" s="653"/>
      <c r="M1124" s="653"/>
      <c r="N1124" s="653"/>
      <c r="O1124" s="653"/>
      <c r="P1124" s="666"/>
      <c r="Q1124" s="654"/>
    </row>
    <row r="1125" spans="1:17" ht="14.4" customHeight="1" x14ac:dyDescent="0.3">
      <c r="A1125" s="649" t="s">
        <v>575</v>
      </c>
      <c r="B1125" s="650" t="s">
        <v>6228</v>
      </c>
      <c r="C1125" s="650" t="s">
        <v>4890</v>
      </c>
      <c r="D1125" s="650" t="s">
        <v>5694</v>
      </c>
      <c r="E1125" s="650" t="s">
        <v>5693</v>
      </c>
      <c r="F1125" s="653">
        <v>3</v>
      </c>
      <c r="G1125" s="653">
        <v>4044.93</v>
      </c>
      <c r="H1125" s="653">
        <v>1</v>
      </c>
      <c r="I1125" s="653">
        <v>1348.31</v>
      </c>
      <c r="J1125" s="653"/>
      <c r="K1125" s="653"/>
      <c r="L1125" s="653"/>
      <c r="M1125" s="653"/>
      <c r="N1125" s="653"/>
      <c r="O1125" s="653"/>
      <c r="P1125" s="666"/>
      <c r="Q1125" s="654"/>
    </row>
    <row r="1126" spans="1:17" ht="14.4" customHeight="1" x14ac:dyDescent="0.3">
      <c r="A1126" s="649" t="s">
        <v>575</v>
      </c>
      <c r="B1126" s="650" t="s">
        <v>6228</v>
      </c>
      <c r="C1126" s="650" t="s">
        <v>4890</v>
      </c>
      <c r="D1126" s="650" t="s">
        <v>5701</v>
      </c>
      <c r="E1126" s="650" t="s">
        <v>5702</v>
      </c>
      <c r="F1126" s="653">
        <v>1</v>
      </c>
      <c r="G1126" s="653">
        <v>2980.58</v>
      </c>
      <c r="H1126" s="653">
        <v>1</v>
      </c>
      <c r="I1126" s="653">
        <v>2980.58</v>
      </c>
      <c r="J1126" s="653"/>
      <c r="K1126" s="653"/>
      <c r="L1126" s="653"/>
      <c r="M1126" s="653"/>
      <c r="N1126" s="653"/>
      <c r="O1126" s="653"/>
      <c r="P1126" s="666"/>
      <c r="Q1126" s="654"/>
    </row>
    <row r="1127" spans="1:17" ht="14.4" customHeight="1" x14ac:dyDescent="0.3">
      <c r="A1127" s="649" t="s">
        <v>575</v>
      </c>
      <c r="B1127" s="650" t="s">
        <v>6228</v>
      </c>
      <c r="C1127" s="650" t="s">
        <v>4890</v>
      </c>
      <c r="D1127" s="650" t="s">
        <v>5718</v>
      </c>
      <c r="E1127" s="650" t="s">
        <v>5691</v>
      </c>
      <c r="F1127" s="653">
        <v>2</v>
      </c>
      <c r="G1127" s="653">
        <v>13802.3</v>
      </c>
      <c r="H1127" s="653">
        <v>1</v>
      </c>
      <c r="I1127" s="653">
        <v>6901.15</v>
      </c>
      <c r="J1127" s="653"/>
      <c r="K1127" s="653"/>
      <c r="L1127" s="653"/>
      <c r="M1127" s="653"/>
      <c r="N1127" s="653"/>
      <c r="O1127" s="653"/>
      <c r="P1127" s="666"/>
      <c r="Q1127" s="654"/>
    </row>
    <row r="1128" spans="1:17" ht="14.4" customHeight="1" x14ac:dyDescent="0.3">
      <c r="A1128" s="649" t="s">
        <v>575</v>
      </c>
      <c r="B1128" s="650" t="s">
        <v>6228</v>
      </c>
      <c r="C1128" s="650" t="s">
        <v>4890</v>
      </c>
      <c r="D1128" s="650" t="s">
        <v>5723</v>
      </c>
      <c r="E1128" s="650" t="s">
        <v>5724</v>
      </c>
      <c r="F1128" s="653"/>
      <c r="G1128" s="653"/>
      <c r="H1128" s="653"/>
      <c r="I1128" s="653"/>
      <c r="J1128" s="653">
        <v>1</v>
      </c>
      <c r="K1128" s="653">
        <v>7717</v>
      </c>
      <c r="L1128" s="653"/>
      <c r="M1128" s="653">
        <v>7717</v>
      </c>
      <c r="N1128" s="653">
        <v>1</v>
      </c>
      <c r="O1128" s="653">
        <v>7717</v>
      </c>
      <c r="P1128" s="666"/>
      <c r="Q1128" s="654">
        <v>7717</v>
      </c>
    </row>
    <row r="1129" spans="1:17" ht="14.4" customHeight="1" x14ac:dyDescent="0.3">
      <c r="A1129" s="649" t="s">
        <v>575</v>
      </c>
      <c r="B1129" s="650" t="s">
        <v>6228</v>
      </c>
      <c r="C1129" s="650" t="s">
        <v>4890</v>
      </c>
      <c r="D1129" s="650" t="s">
        <v>6289</v>
      </c>
      <c r="E1129" s="650" t="s">
        <v>6290</v>
      </c>
      <c r="F1129" s="653">
        <v>5</v>
      </c>
      <c r="G1129" s="653">
        <v>69233.75</v>
      </c>
      <c r="H1129" s="653">
        <v>1</v>
      </c>
      <c r="I1129" s="653">
        <v>13846.75</v>
      </c>
      <c r="J1129" s="653"/>
      <c r="K1129" s="653"/>
      <c r="L1129" s="653"/>
      <c r="M1129" s="653"/>
      <c r="N1129" s="653"/>
      <c r="O1129" s="653"/>
      <c r="P1129" s="666"/>
      <c r="Q1129" s="654"/>
    </row>
    <row r="1130" spans="1:17" ht="14.4" customHeight="1" x14ac:dyDescent="0.3">
      <c r="A1130" s="649" t="s">
        <v>575</v>
      </c>
      <c r="B1130" s="650" t="s">
        <v>6228</v>
      </c>
      <c r="C1130" s="650" t="s">
        <v>4890</v>
      </c>
      <c r="D1130" s="650" t="s">
        <v>6291</v>
      </c>
      <c r="E1130" s="650" t="s">
        <v>6290</v>
      </c>
      <c r="F1130" s="653">
        <v>2</v>
      </c>
      <c r="G1130" s="653">
        <v>57955.11</v>
      </c>
      <c r="H1130" s="653">
        <v>1</v>
      </c>
      <c r="I1130" s="653">
        <v>28977.555</v>
      </c>
      <c r="J1130" s="653"/>
      <c r="K1130" s="653"/>
      <c r="L1130" s="653"/>
      <c r="M1130" s="653"/>
      <c r="N1130" s="653"/>
      <c r="O1130" s="653"/>
      <c r="P1130" s="666"/>
      <c r="Q1130" s="654"/>
    </row>
    <row r="1131" spans="1:17" ht="14.4" customHeight="1" x14ac:dyDescent="0.3">
      <c r="A1131" s="649" t="s">
        <v>575</v>
      </c>
      <c r="B1131" s="650" t="s">
        <v>6228</v>
      </c>
      <c r="C1131" s="650" t="s">
        <v>4890</v>
      </c>
      <c r="D1131" s="650" t="s">
        <v>6292</v>
      </c>
      <c r="E1131" s="650" t="s">
        <v>6293</v>
      </c>
      <c r="F1131" s="653">
        <v>6</v>
      </c>
      <c r="G1131" s="653">
        <v>37504.449999999997</v>
      </c>
      <c r="H1131" s="653">
        <v>1</v>
      </c>
      <c r="I1131" s="653">
        <v>6250.7416666666659</v>
      </c>
      <c r="J1131" s="653"/>
      <c r="K1131" s="653"/>
      <c r="L1131" s="653"/>
      <c r="M1131" s="653"/>
      <c r="N1131" s="653"/>
      <c r="O1131" s="653"/>
      <c r="P1131" s="666"/>
      <c r="Q1131" s="654"/>
    </row>
    <row r="1132" spans="1:17" ht="14.4" customHeight="1" x14ac:dyDescent="0.3">
      <c r="A1132" s="649" t="s">
        <v>575</v>
      </c>
      <c r="B1132" s="650" t="s">
        <v>6228</v>
      </c>
      <c r="C1132" s="650" t="s">
        <v>4890</v>
      </c>
      <c r="D1132" s="650" t="s">
        <v>6294</v>
      </c>
      <c r="E1132" s="650" t="s">
        <v>6295</v>
      </c>
      <c r="F1132" s="653">
        <v>8</v>
      </c>
      <c r="G1132" s="653">
        <v>23914.25</v>
      </c>
      <c r="H1132" s="653">
        <v>1</v>
      </c>
      <c r="I1132" s="653">
        <v>2989.28125</v>
      </c>
      <c r="J1132" s="653"/>
      <c r="K1132" s="653"/>
      <c r="L1132" s="653"/>
      <c r="M1132" s="653"/>
      <c r="N1132" s="653"/>
      <c r="O1132" s="653"/>
      <c r="P1132" s="666"/>
      <c r="Q1132" s="654"/>
    </row>
    <row r="1133" spans="1:17" ht="14.4" customHeight="1" x14ac:dyDescent="0.3">
      <c r="A1133" s="649" t="s">
        <v>575</v>
      </c>
      <c r="B1133" s="650" t="s">
        <v>6228</v>
      </c>
      <c r="C1133" s="650" t="s">
        <v>4890</v>
      </c>
      <c r="D1133" s="650" t="s">
        <v>5739</v>
      </c>
      <c r="E1133" s="650" t="s">
        <v>5738</v>
      </c>
      <c r="F1133" s="653"/>
      <c r="G1133" s="653"/>
      <c r="H1133" s="653"/>
      <c r="I1133" s="653"/>
      <c r="J1133" s="653"/>
      <c r="K1133" s="653"/>
      <c r="L1133" s="653"/>
      <c r="M1133" s="653"/>
      <c r="N1133" s="653">
        <v>1</v>
      </c>
      <c r="O1133" s="653">
        <v>15313.31</v>
      </c>
      <c r="P1133" s="666"/>
      <c r="Q1133" s="654">
        <v>15313.31</v>
      </c>
    </row>
    <row r="1134" spans="1:17" ht="14.4" customHeight="1" x14ac:dyDescent="0.3">
      <c r="A1134" s="649" t="s">
        <v>575</v>
      </c>
      <c r="B1134" s="650" t="s">
        <v>6228</v>
      </c>
      <c r="C1134" s="650" t="s">
        <v>4890</v>
      </c>
      <c r="D1134" s="650" t="s">
        <v>5740</v>
      </c>
      <c r="E1134" s="650" t="s">
        <v>5741</v>
      </c>
      <c r="F1134" s="653"/>
      <c r="G1134" s="653"/>
      <c r="H1134" s="653"/>
      <c r="I1134" s="653"/>
      <c r="J1134" s="653">
        <v>2</v>
      </c>
      <c r="K1134" s="653">
        <v>17383.96</v>
      </c>
      <c r="L1134" s="653"/>
      <c r="M1134" s="653">
        <v>8691.98</v>
      </c>
      <c r="N1134" s="653">
        <v>1</v>
      </c>
      <c r="O1134" s="653">
        <v>8691.98</v>
      </c>
      <c r="P1134" s="666"/>
      <c r="Q1134" s="654">
        <v>8691.98</v>
      </c>
    </row>
    <row r="1135" spans="1:17" ht="14.4" customHeight="1" x14ac:dyDescent="0.3">
      <c r="A1135" s="649" t="s">
        <v>575</v>
      </c>
      <c r="B1135" s="650" t="s">
        <v>6228</v>
      </c>
      <c r="C1135" s="650" t="s">
        <v>4890</v>
      </c>
      <c r="D1135" s="650" t="s">
        <v>5756</v>
      </c>
      <c r="E1135" s="650" t="s">
        <v>5757</v>
      </c>
      <c r="F1135" s="653"/>
      <c r="G1135" s="653"/>
      <c r="H1135" s="653"/>
      <c r="I1135" s="653"/>
      <c r="J1135" s="653"/>
      <c r="K1135" s="653"/>
      <c r="L1135" s="653"/>
      <c r="M1135" s="653"/>
      <c r="N1135" s="653">
        <v>2</v>
      </c>
      <c r="O1135" s="653">
        <v>8364.08</v>
      </c>
      <c r="P1135" s="666"/>
      <c r="Q1135" s="654">
        <v>4182.04</v>
      </c>
    </row>
    <row r="1136" spans="1:17" ht="14.4" customHeight="1" x14ac:dyDescent="0.3">
      <c r="A1136" s="649" t="s">
        <v>575</v>
      </c>
      <c r="B1136" s="650" t="s">
        <v>6228</v>
      </c>
      <c r="C1136" s="650" t="s">
        <v>4890</v>
      </c>
      <c r="D1136" s="650" t="s">
        <v>6296</v>
      </c>
      <c r="E1136" s="650" t="s">
        <v>6297</v>
      </c>
      <c r="F1136" s="653"/>
      <c r="G1136" s="653"/>
      <c r="H1136" s="653"/>
      <c r="I1136" s="653"/>
      <c r="J1136" s="653">
        <v>2</v>
      </c>
      <c r="K1136" s="653">
        <v>28330.04</v>
      </c>
      <c r="L1136" s="653"/>
      <c r="M1136" s="653">
        <v>14165.02</v>
      </c>
      <c r="N1136" s="653"/>
      <c r="O1136" s="653"/>
      <c r="P1136" s="666"/>
      <c r="Q1136" s="654"/>
    </row>
    <row r="1137" spans="1:17" ht="14.4" customHeight="1" x14ac:dyDescent="0.3">
      <c r="A1137" s="649" t="s">
        <v>575</v>
      </c>
      <c r="B1137" s="650" t="s">
        <v>6228</v>
      </c>
      <c r="C1137" s="650" t="s">
        <v>4890</v>
      </c>
      <c r="D1137" s="650" t="s">
        <v>6298</v>
      </c>
      <c r="E1137" s="650" t="s">
        <v>6297</v>
      </c>
      <c r="F1137" s="653"/>
      <c r="G1137" s="653"/>
      <c r="H1137" s="653"/>
      <c r="I1137" s="653"/>
      <c r="J1137" s="653">
        <v>2</v>
      </c>
      <c r="K1137" s="653">
        <v>6427.52</v>
      </c>
      <c r="L1137" s="653"/>
      <c r="M1137" s="653">
        <v>3213.76</v>
      </c>
      <c r="N1137" s="653"/>
      <c r="O1137" s="653"/>
      <c r="P1137" s="666"/>
      <c r="Q1137" s="654"/>
    </row>
    <row r="1138" spans="1:17" ht="14.4" customHeight="1" x14ac:dyDescent="0.3">
      <c r="A1138" s="649" t="s">
        <v>575</v>
      </c>
      <c r="B1138" s="650" t="s">
        <v>6228</v>
      </c>
      <c r="C1138" s="650" t="s">
        <v>4890</v>
      </c>
      <c r="D1138" s="650" t="s">
        <v>6299</v>
      </c>
      <c r="E1138" s="650" t="s">
        <v>6297</v>
      </c>
      <c r="F1138" s="653"/>
      <c r="G1138" s="653"/>
      <c r="H1138" s="653"/>
      <c r="I1138" s="653"/>
      <c r="J1138" s="653">
        <v>1</v>
      </c>
      <c r="K1138" s="653">
        <v>4285.3599999999997</v>
      </c>
      <c r="L1138" s="653"/>
      <c r="M1138" s="653">
        <v>4285.3599999999997</v>
      </c>
      <c r="N1138" s="653"/>
      <c r="O1138" s="653"/>
      <c r="P1138" s="666"/>
      <c r="Q1138" s="654"/>
    </row>
    <row r="1139" spans="1:17" ht="14.4" customHeight="1" x14ac:dyDescent="0.3">
      <c r="A1139" s="649" t="s">
        <v>575</v>
      </c>
      <c r="B1139" s="650" t="s">
        <v>6228</v>
      </c>
      <c r="C1139" s="650" t="s">
        <v>4890</v>
      </c>
      <c r="D1139" s="650" t="s">
        <v>5768</v>
      </c>
      <c r="E1139" s="650" t="s">
        <v>5769</v>
      </c>
      <c r="F1139" s="653">
        <v>1</v>
      </c>
      <c r="G1139" s="653">
        <v>156.49</v>
      </c>
      <c r="H1139" s="653">
        <v>1</v>
      </c>
      <c r="I1139" s="653">
        <v>156.49</v>
      </c>
      <c r="J1139" s="653">
        <v>4</v>
      </c>
      <c r="K1139" s="653">
        <v>625.96</v>
      </c>
      <c r="L1139" s="653">
        <v>4</v>
      </c>
      <c r="M1139" s="653">
        <v>156.49</v>
      </c>
      <c r="N1139" s="653"/>
      <c r="O1139" s="653"/>
      <c r="P1139" s="666"/>
      <c r="Q1139" s="654"/>
    </row>
    <row r="1140" spans="1:17" ht="14.4" customHeight="1" x14ac:dyDescent="0.3">
      <c r="A1140" s="649" t="s">
        <v>575</v>
      </c>
      <c r="B1140" s="650" t="s">
        <v>6228</v>
      </c>
      <c r="C1140" s="650" t="s">
        <v>4890</v>
      </c>
      <c r="D1140" s="650" t="s">
        <v>5770</v>
      </c>
      <c r="E1140" s="650" t="s">
        <v>5769</v>
      </c>
      <c r="F1140" s="653">
        <v>4</v>
      </c>
      <c r="G1140" s="653">
        <v>688.16</v>
      </c>
      <c r="H1140" s="653">
        <v>1</v>
      </c>
      <c r="I1140" s="653">
        <v>172.04</v>
      </c>
      <c r="J1140" s="653"/>
      <c r="K1140" s="653"/>
      <c r="L1140" s="653"/>
      <c r="M1140" s="653"/>
      <c r="N1140" s="653"/>
      <c r="O1140" s="653"/>
      <c r="P1140" s="666"/>
      <c r="Q1140" s="654"/>
    </row>
    <row r="1141" spans="1:17" ht="14.4" customHeight="1" x14ac:dyDescent="0.3">
      <c r="A1141" s="649" t="s">
        <v>575</v>
      </c>
      <c r="B1141" s="650" t="s">
        <v>6228</v>
      </c>
      <c r="C1141" s="650" t="s">
        <v>4890</v>
      </c>
      <c r="D1141" s="650" t="s">
        <v>5772</v>
      </c>
      <c r="E1141" s="650" t="s">
        <v>5769</v>
      </c>
      <c r="F1141" s="653"/>
      <c r="G1141" s="653"/>
      <c r="H1141" s="653"/>
      <c r="I1141" s="653"/>
      <c r="J1141" s="653">
        <v>1</v>
      </c>
      <c r="K1141" s="653">
        <v>375.16</v>
      </c>
      <c r="L1141" s="653"/>
      <c r="M1141" s="653">
        <v>375.16</v>
      </c>
      <c r="N1141" s="653"/>
      <c r="O1141" s="653"/>
      <c r="P1141" s="666"/>
      <c r="Q1141" s="654"/>
    </row>
    <row r="1142" spans="1:17" ht="14.4" customHeight="1" x14ac:dyDescent="0.3">
      <c r="A1142" s="649" t="s">
        <v>575</v>
      </c>
      <c r="B1142" s="650" t="s">
        <v>6228</v>
      </c>
      <c r="C1142" s="650" t="s">
        <v>4890</v>
      </c>
      <c r="D1142" s="650" t="s">
        <v>6300</v>
      </c>
      <c r="E1142" s="650" t="s">
        <v>5769</v>
      </c>
      <c r="F1142" s="653"/>
      <c r="G1142" s="653"/>
      <c r="H1142" s="653"/>
      <c r="I1142" s="653"/>
      <c r="J1142" s="653">
        <v>1</v>
      </c>
      <c r="K1142" s="653">
        <v>418.69</v>
      </c>
      <c r="L1142" s="653"/>
      <c r="M1142" s="653">
        <v>418.69</v>
      </c>
      <c r="N1142" s="653"/>
      <c r="O1142" s="653"/>
      <c r="P1142" s="666"/>
      <c r="Q1142" s="654"/>
    </row>
    <row r="1143" spans="1:17" ht="14.4" customHeight="1" x14ac:dyDescent="0.3">
      <c r="A1143" s="649" t="s">
        <v>575</v>
      </c>
      <c r="B1143" s="650" t="s">
        <v>6228</v>
      </c>
      <c r="C1143" s="650" t="s">
        <v>4890</v>
      </c>
      <c r="D1143" s="650" t="s">
        <v>6301</v>
      </c>
      <c r="E1143" s="650" t="s">
        <v>5769</v>
      </c>
      <c r="F1143" s="653">
        <v>1</v>
      </c>
      <c r="G1143" s="653">
        <v>417.65</v>
      </c>
      <c r="H1143" s="653">
        <v>1</v>
      </c>
      <c r="I1143" s="653">
        <v>417.65</v>
      </c>
      <c r="J1143" s="653"/>
      <c r="K1143" s="653"/>
      <c r="L1143" s="653"/>
      <c r="M1143" s="653"/>
      <c r="N1143" s="653"/>
      <c r="O1143" s="653"/>
      <c r="P1143" s="666"/>
      <c r="Q1143" s="654"/>
    </row>
    <row r="1144" spans="1:17" ht="14.4" customHeight="1" x14ac:dyDescent="0.3">
      <c r="A1144" s="649" t="s">
        <v>575</v>
      </c>
      <c r="B1144" s="650" t="s">
        <v>6228</v>
      </c>
      <c r="C1144" s="650" t="s">
        <v>4890</v>
      </c>
      <c r="D1144" s="650" t="s">
        <v>6302</v>
      </c>
      <c r="E1144" s="650" t="s">
        <v>5769</v>
      </c>
      <c r="F1144" s="653">
        <v>1</v>
      </c>
      <c r="G1144" s="653">
        <v>519.22</v>
      </c>
      <c r="H1144" s="653">
        <v>1</v>
      </c>
      <c r="I1144" s="653">
        <v>519.22</v>
      </c>
      <c r="J1144" s="653"/>
      <c r="K1144" s="653"/>
      <c r="L1144" s="653"/>
      <c r="M1144" s="653"/>
      <c r="N1144" s="653"/>
      <c r="O1144" s="653"/>
      <c r="P1144" s="666"/>
      <c r="Q1144" s="654"/>
    </row>
    <row r="1145" spans="1:17" ht="14.4" customHeight="1" x14ac:dyDescent="0.3">
      <c r="A1145" s="649" t="s">
        <v>575</v>
      </c>
      <c r="B1145" s="650" t="s">
        <v>6228</v>
      </c>
      <c r="C1145" s="650" t="s">
        <v>4890</v>
      </c>
      <c r="D1145" s="650" t="s">
        <v>6303</v>
      </c>
      <c r="E1145" s="650" t="s">
        <v>6304</v>
      </c>
      <c r="F1145" s="653">
        <v>1</v>
      </c>
      <c r="G1145" s="653">
        <v>482.95</v>
      </c>
      <c r="H1145" s="653">
        <v>1</v>
      </c>
      <c r="I1145" s="653">
        <v>482.95</v>
      </c>
      <c r="J1145" s="653"/>
      <c r="K1145" s="653"/>
      <c r="L1145" s="653"/>
      <c r="M1145" s="653"/>
      <c r="N1145" s="653"/>
      <c r="O1145" s="653"/>
      <c r="P1145" s="666"/>
      <c r="Q1145" s="654"/>
    </row>
    <row r="1146" spans="1:17" ht="14.4" customHeight="1" x14ac:dyDescent="0.3">
      <c r="A1146" s="649" t="s">
        <v>575</v>
      </c>
      <c r="B1146" s="650" t="s">
        <v>6228</v>
      </c>
      <c r="C1146" s="650" t="s">
        <v>4890</v>
      </c>
      <c r="D1146" s="650" t="s">
        <v>6305</v>
      </c>
      <c r="E1146" s="650" t="s">
        <v>5458</v>
      </c>
      <c r="F1146" s="653"/>
      <c r="G1146" s="653"/>
      <c r="H1146" s="653"/>
      <c r="I1146" s="653"/>
      <c r="J1146" s="653"/>
      <c r="K1146" s="653"/>
      <c r="L1146" s="653"/>
      <c r="M1146" s="653"/>
      <c r="N1146" s="653">
        <v>1</v>
      </c>
      <c r="O1146" s="653">
        <v>955.53</v>
      </c>
      <c r="P1146" s="666"/>
      <c r="Q1146" s="654">
        <v>955.53</v>
      </c>
    </row>
    <row r="1147" spans="1:17" ht="14.4" customHeight="1" x14ac:dyDescent="0.3">
      <c r="A1147" s="649" t="s">
        <v>575</v>
      </c>
      <c r="B1147" s="650" t="s">
        <v>6228</v>
      </c>
      <c r="C1147" s="650" t="s">
        <v>4890</v>
      </c>
      <c r="D1147" s="650" t="s">
        <v>6306</v>
      </c>
      <c r="E1147" s="650" t="s">
        <v>5274</v>
      </c>
      <c r="F1147" s="653"/>
      <c r="G1147" s="653"/>
      <c r="H1147" s="653"/>
      <c r="I1147" s="653"/>
      <c r="J1147" s="653"/>
      <c r="K1147" s="653"/>
      <c r="L1147" s="653"/>
      <c r="M1147" s="653"/>
      <c r="N1147" s="653">
        <v>2</v>
      </c>
      <c r="O1147" s="653">
        <v>177.02</v>
      </c>
      <c r="P1147" s="666"/>
      <c r="Q1147" s="654">
        <v>88.51</v>
      </c>
    </row>
    <row r="1148" spans="1:17" ht="14.4" customHeight="1" x14ac:dyDescent="0.3">
      <c r="A1148" s="649" t="s">
        <v>575</v>
      </c>
      <c r="B1148" s="650" t="s">
        <v>6228</v>
      </c>
      <c r="C1148" s="650" t="s">
        <v>4890</v>
      </c>
      <c r="D1148" s="650" t="s">
        <v>5782</v>
      </c>
      <c r="E1148" s="650" t="s">
        <v>5783</v>
      </c>
      <c r="F1148" s="653"/>
      <c r="G1148" s="653"/>
      <c r="H1148" s="653"/>
      <c r="I1148" s="653"/>
      <c r="J1148" s="653"/>
      <c r="K1148" s="653"/>
      <c r="L1148" s="653"/>
      <c r="M1148" s="653"/>
      <c r="N1148" s="653">
        <v>0.1</v>
      </c>
      <c r="O1148" s="653">
        <v>633.25</v>
      </c>
      <c r="P1148" s="666"/>
      <c r="Q1148" s="654">
        <v>6332.5</v>
      </c>
    </row>
    <row r="1149" spans="1:17" ht="14.4" customHeight="1" x14ac:dyDescent="0.3">
      <c r="A1149" s="649" t="s">
        <v>575</v>
      </c>
      <c r="B1149" s="650" t="s">
        <v>6228</v>
      </c>
      <c r="C1149" s="650" t="s">
        <v>4890</v>
      </c>
      <c r="D1149" s="650" t="s">
        <v>5788</v>
      </c>
      <c r="E1149" s="650" t="s">
        <v>5421</v>
      </c>
      <c r="F1149" s="653">
        <v>1</v>
      </c>
      <c r="G1149" s="653">
        <v>10188.49</v>
      </c>
      <c r="H1149" s="653">
        <v>1</v>
      </c>
      <c r="I1149" s="653">
        <v>10188.49</v>
      </c>
      <c r="J1149" s="653"/>
      <c r="K1149" s="653"/>
      <c r="L1149" s="653"/>
      <c r="M1149" s="653"/>
      <c r="N1149" s="653"/>
      <c r="O1149" s="653"/>
      <c r="P1149" s="666"/>
      <c r="Q1149" s="654"/>
    </row>
    <row r="1150" spans="1:17" ht="14.4" customHeight="1" x14ac:dyDescent="0.3">
      <c r="A1150" s="649" t="s">
        <v>575</v>
      </c>
      <c r="B1150" s="650" t="s">
        <v>6228</v>
      </c>
      <c r="C1150" s="650" t="s">
        <v>4890</v>
      </c>
      <c r="D1150" s="650" t="s">
        <v>6307</v>
      </c>
      <c r="E1150" s="650" t="s">
        <v>6308</v>
      </c>
      <c r="F1150" s="653">
        <v>1</v>
      </c>
      <c r="G1150" s="653">
        <v>9397</v>
      </c>
      <c r="H1150" s="653">
        <v>1</v>
      </c>
      <c r="I1150" s="653">
        <v>9397</v>
      </c>
      <c r="J1150" s="653"/>
      <c r="K1150" s="653"/>
      <c r="L1150" s="653"/>
      <c r="M1150" s="653"/>
      <c r="N1150" s="653"/>
      <c r="O1150" s="653"/>
      <c r="P1150" s="666"/>
      <c r="Q1150" s="654"/>
    </row>
    <row r="1151" spans="1:17" ht="14.4" customHeight="1" x14ac:dyDescent="0.3">
      <c r="A1151" s="649" t="s">
        <v>575</v>
      </c>
      <c r="B1151" s="650" t="s">
        <v>6228</v>
      </c>
      <c r="C1151" s="650" t="s">
        <v>4890</v>
      </c>
      <c r="D1151" s="650" t="s">
        <v>5795</v>
      </c>
      <c r="E1151" s="650" t="s">
        <v>5796</v>
      </c>
      <c r="F1151" s="653">
        <v>1</v>
      </c>
      <c r="G1151" s="653">
        <v>2560</v>
      </c>
      <c r="H1151" s="653">
        <v>1</v>
      </c>
      <c r="I1151" s="653">
        <v>2560</v>
      </c>
      <c r="J1151" s="653"/>
      <c r="K1151" s="653"/>
      <c r="L1151" s="653"/>
      <c r="M1151" s="653"/>
      <c r="N1151" s="653"/>
      <c r="O1151" s="653"/>
      <c r="P1151" s="666"/>
      <c r="Q1151" s="654"/>
    </row>
    <row r="1152" spans="1:17" ht="14.4" customHeight="1" x14ac:dyDescent="0.3">
      <c r="A1152" s="649" t="s">
        <v>575</v>
      </c>
      <c r="B1152" s="650" t="s">
        <v>6228</v>
      </c>
      <c r="C1152" s="650" t="s">
        <v>4890</v>
      </c>
      <c r="D1152" s="650" t="s">
        <v>5799</v>
      </c>
      <c r="E1152" s="650" t="s">
        <v>5800</v>
      </c>
      <c r="F1152" s="653">
        <v>1</v>
      </c>
      <c r="G1152" s="653">
        <v>1872.2</v>
      </c>
      <c r="H1152" s="653">
        <v>1</v>
      </c>
      <c r="I1152" s="653">
        <v>1872.2</v>
      </c>
      <c r="J1152" s="653"/>
      <c r="K1152" s="653"/>
      <c r="L1152" s="653"/>
      <c r="M1152" s="653"/>
      <c r="N1152" s="653">
        <v>2</v>
      </c>
      <c r="O1152" s="653">
        <v>3744.4</v>
      </c>
      <c r="P1152" s="666">
        <v>2</v>
      </c>
      <c r="Q1152" s="654">
        <v>1872.2</v>
      </c>
    </row>
    <row r="1153" spans="1:17" ht="14.4" customHeight="1" x14ac:dyDescent="0.3">
      <c r="A1153" s="649" t="s">
        <v>575</v>
      </c>
      <c r="B1153" s="650" t="s">
        <v>6228</v>
      </c>
      <c r="C1153" s="650" t="s">
        <v>4890</v>
      </c>
      <c r="D1153" s="650" t="s">
        <v>5801</v>
      </c>
      <c r="E1153" s="650" t="s">
        <v>5802</v>
      </c>
      <c r="F1153" s="653"/>
      <c r="G1153" s="653"/>
      <c r="H1153" s="653"/>
      <c r="I1153" s="653"/>
      <c r="J1153" s="653">
        <v>1</v>
      </c>
      <c r="K1153" s="653">
        <v>7868.61</v>
      </c>
      <c r="L1153" s="653"/>
      <c r="M1153" s="653">
        <v>7868.61</v>
      </c>
      <c r="N1153" s="653">
        <v>1</v>
      </c>
      <c r="O1153" s="653">
        <v>7868.61</v>
      </c>
      <c r="P1153" s="666"/>
      <c r="Q1153" s="654">
        <v>7868.61</v>
      </c>
    </row>
    <row r="1154" spans="1:17" ht="14.4" customHeight="1" x14ac:dyDescent="0.3">
      <c r="A1154" s="649" t="s">
        <v>575</v>
      </c>
      <c r="B1154" s="650" t="s">
        <v>6228</v>
      </c>
      <c r="C1154" s="650" t="s">
        <v>4890</v>
      </c>
      <c r="D1154" s="650" t="s">
        <v>5806</v>
      </c>
      <c r="E1154" s="650" t="s">
        <v>5603</v>
      </c>
      <c r="F1154" s="653"/>
      <c r="G1154" s="653"/>
      <c r="H1154" s="653"/>
      <c r="I1154" s="653"/>
      <c r="J1154" s="653"/>
      <c r="K1154" s="653"/>
      <c r="L1154" s="653"/>
      <c r="M1154" s="653"/>
      <c r="N1154" s="653">
        <v>2</v>
      </c>
      <c r="O1154" s="653">
        <v>2317.3000000000002</v>
      </c>
      <c r="P1154" s="666"/>
      <c r="Q1154" s="654">
        <v>1158.6500000000001</v>
      </c>
    </row>
    <row r="1155" spans="1:17" ht="14.4" customHeight="1" x14ac:dyDescent="0.3">
      <c r="A1155" s="649" t="s">
        <v>575</v>
      </c>
      <c r="B1155" s="650" t="s">
        <v>6228</v>
      </c>
      <c r="C1155" s="650" t="s">
        <v>4890</v>
      </c>
      <c r="D1155" s="650" t="s">
        <v>5809</v>
      </c>
      <c r="E1155" s="650" t="s">
        <v>5288</v>
      </c>
      <c r="F1155" s="653">
        <v>3</v>
      </c>
      <c r="G1155" s="653">
        <v>2813.73</v>
      </c>
      <c r="H1155" s="653">
        <v>1</v>
      </c>
      <c r="I1155" s="653">
        <v>937.91</v>
      </c>
      <c r="J1155" s="653"/>
      <c r="K1155" s="653"/>
      <c r="L1155" s="653"/>
      <c r="M1155" s="653"/>
      <c r="N1155" s="653"/>
      <c r="O1155" s="653"/>
      <c r="P1155" s="666"/>
      <c r="Q1155" s="654"/>
    </row>
    <row r="1156" spans="1:17" ht="14.4" customHeight="1" x14ac:dyDescent="0.3">
      <c r="A1156" s="649" t="s">
        <v>575</v>
      </c>
      <c r="B1156" s="650" t="s">
        <v>6228</v>
      </c>
      <c r="C1156" s="650" t="s">
        <v>4890</v>
      </c>
      <c r="D1156" s="650" t="s">
        <v>5810</v>
      </c>
      <c r="E1156" s="650" t="s">
        <v>5811</v>
      </c>
      <c r="F1156" s="653">
        <v>1</v>
      </c>
      <c r="G1156" s="653">
        <v>226.45</v>
      </c>
      <c r="H1156" s="653">
        <v>1</v>
      </c>
      <c r="I1156" s="653">
        <v>226.45</v>
      </c>
      <c r="J1156" s="653"/>
      <c r="K1156" s="653"/>
      <c r="L1156" s="653"/>
      <c r="M1156" s="653"/>
      <c r="N1156" s="653"/>
      <c r="O1156" s="653"/>
      <c r="P1156" s="666"/>
      <c r="Q1156" s="654"/>
    </row>
    <row r="1157" spans="1:17" ht="14.4" customHeight="1" x14ac:dyDescent="0.3">
      <c r="A1157" s="649" t="s">
        <v>575</v>
      </c>
      <c r="B1157" s="650" t="s">
        <v>6228</v>
      </c>
      <c r="C1157" s="650" t="s">
        <v>4890</v>
      </c>
      <c r="D1157" s="650" t="s">
        <v>6309</v>
      </c>
      <c r="E1157" s="650" t="s">
        <v>6310</v>
      </c>
      <c r="F1157" s="653">
        <v>2</v>
      </c>
      <c r="G1157" s="653">
        <v>10972</v>
      </c>
      <c r="H1157" s="653">
        <v>1</v>
      </c>
      <c r="I1157" s="653">
        <v>5486</v>
      </c>
      <c r="J1157" s="653"/>
      <c r="K1157" s="653"/>
      <c r="L1157" s="653"/>
      <c r="M1157" s="653"/>
      <c r="N1157" s="653">
        <v>8</v>
      </c>
      <c r="O1157" s="653">
        <v>43888</v>
      </c>
      <c r="P1157" s="666">
        <v>4</v>
      </c>
      <c r="Q1157" s="654">
        <v>5486</v>
      </c>
    </row>
    <row r="1158" spans="1:17" ht="14.4" customHeight="1" x14ac:dyDescent="0.3">
      <c r="A1158" s="649" t="s">
        <v>575</v>
      </c>
      <c r="B1158" s="650" t="s">
        <v>6228</v>
      </c>
      <c r="C1158" s="650" t="s">
        <v>4890</v>
      </c>
      <c r="D1158" s="650" t="s">
        <v>6311</v>
      </c>
      <c r="E1158" s="650" t="s">
        <v>6312</v>
      </c>
      <c r="F1158" s="653">
        <v>4</v>
      </c>
      <c r="G1158" s="653">
        <v>13739.28</v>
      </c>
      <c r="H1158" s="653">
        <v>1</v>
      </c>
      <c r="I1158" s="653">
        <v>3434.82</v>
      </c>
      <c r="J1158" s="653"/>
      <c r="K1158" s="653"/>
      <c r="L1158" s="653"/>
      <c r="M1158" s="653"/>
      <c r="N1158" s="653"/>
      <c r="O1158" s="653"/>
      <c r="P1158" s="666"/>
      <c r="Q1158" s="654"/>
    </row>
    <row r="1159" spans="1:17" ht="14.4" customHeight="1" x14ac:dyDescent="0.3">
      <c r="A1159" s="649" t="s">
        <v>575</v>
      </c>
      <c r="B1159" s="650" t="s">
        <v>6228</v>
      </c>
      <c r="C1159" s="650" t="s">
        <v>4890</v>
      </c>
      <c r="D1159" s="650" t="s">
        <v>6313</v>
      </c>
      <c r="E1159" s="650" t="s">
        <v>6314</v>
      </c>
      <c r="F1159" s="653">
        <v>1</v>
      </c>
      <c r="G1159" s="653">
        <v>15808.48</v>
      </c>
      <c r="H1159" s="653">
        <v>1</v>
      </c>
      <c r="I1159" s="653">
        <v>15808.48</v>
      </c>
      <c r="J1159" s="653"/>
      <c r="K1159" s="653"/>
      <c r="L1159" s="653"/>
      <c r="M1159" s="653"/>
      <c r="N1159" s="653"/>
      <c r="O1159" s="653"/>
      <c r="P1159" s="666"/>
      <c r="Q1159" s="654"/>
    </row>
    <row r="1160" spans="1:17" ht="14.4" customHeight="1" x14ac:dyDescent="0.3">
      <c r="A1160" s="649" t="s">
        <v>575</v>
      </c>
      <c r="B1160" s="650" t="s">
        <v>6228</v>
      </c>
      <c r="C1160" s="650" t="s">
        <v>4890</v>
      </c>
      <c r="D1160" s="650" t="s">
        <v>6315</v>
      </c>
      <c r="E1160" s="650" t="s">
        <v>6316</v>
      </c>
      <c r="F1160" s="653">
        <v>2</v>
      </c>
      <c r="G1160" s="653">
        <v>4258.22</v>
      </c>
      <c r="H1160" s="653">
        <v>1</v>
      </c>
      <c r="I1160" s="653">
        <v>2129.11</v>
      </c>
      <c r="J1160" s="653"/>
      <c r="K1160" s="653"/>
      <c r="L1160" s="653"/>
      <c r="M1160" s="653"/>
      <c r="N1160" s="653">
        <v>2</v>
      </c>
      <c r="O1160" s="653">
        <v>4258.22</v>
      </c>
      <c r="P1160" s="666">
        <v>1</v>
      </c>
      <c r="Q1160" s="654">
        <v>2129.11</v>
      </c>
    </row>
    <row r="1161" spans="1:17" ht="14.4" customHeight="1" x14ac:dyDescent="0.3">
      <c r="A1161" s="649" t="s">
        <v>575</v>
      </c>
      <c r="B1161" s="650" t="s">
        <v>6228</v>
      </c>
      <c r="C1161" s="650" t="s">
        <v>4890</v>
      </c>
      <c r="D1161" s="650" t="s">
        <v>5829</v>
      </c>
      <c r="E1161" s="650" t="s">
        <v>5830</v>
      </c>
      <c r="F1161" s="653"/>
      <c r="G1161" s="653"/>
      <c r="H1161" s="653"/>
      <c r="I1161" s="653"/>
      <c r="J1161" s="653">
        <v>0.1</v>
      </c>
      <c r="K1161" s="653">
        <v>228.73</v>
      </c>
      <c r="L1161" s="653"/>
      <c r="M1161" s="653">
        <v>2287.2999999999997</v>
      </c>
      <c r="N1161" s="653"/>
      <c r="O1161" s="653"/>
      <c r="P1161" s="666"/>
      <c r="Q1161" s="654"/>
    </row>
    <row r="1162" spans="1:17" ht="14.4" customHeight="1" x14ac:dyDescent="0.3">
      <c r="A1162" s="649" t="s">
        <v>575</v>
      </c>
      <c r="B1162" s="650" t="s">
        <v>6228</v>
      </c>
      <c r="C1162" s="650" t="s">
        <v>4890</v>
      </c>
      <c r="D1162" s="650" t="s">
        <v>5831</v>
      </c>
      <c r="E1162" s="650" t="s">
        <v>5832</v>
      </c>
      <c r="F1162" s="653">
        <v>0.1</v>
      </c>
      <c r="G1162" s="653">
        <v>602.64</v>
      </c>
      <c r="H1162" s="653">
        <v>1</v>
      </c>
      <c r="I1162" s="653">
        <v>6026.4</v>
      </c>
      <c r="J1162" s="653"/>
      <c r="K1162" s="653"/>
      <c r="L1162" s="653"/>
      <c r="M1162" s="653"/>
      <c r="N1162" s="653"/>
      <c r="O1162" s="653"/>
      <c r="P1162" s="666"/>
      <c r="Q1162" s="654"/>
    </row>
    <row r="1163" spans="1:17" ht="14.4" customHeight="1" x14ac:dyDescent="0.3">
      <c r="A1163" s="649" t="s">
        <v>575</v>
      </c>
      <c r="B1163" s="650" t="s">
        <v>6228</v>
      </c>
      <c r="C1163" s="650" t="s">
        <v>4890</v>
      </c>
      <c r="D1163" s="650" t="s">
        <v>5839</v>
      </c>
      <c r="E1163" s="650" t="s">
        <v>5840</v>
      </c>
      <c r="F1163" s="653">
        <v>5</v>
      </c>
      <c r="G1163" s="653">
        <v>10547.5</v>
      </c>
      <c r="H1163" s="653">
        <v>1</v>
      </c>
      <c r="I1163" s="653">
        <v>2109.5</v>
      </c>
      <c r="J1163" s="653"/>
      <c r="K1163" s="653"/>
      <c r="L1163" s="653"/>
      <c r="M1163" s="653"/>
      <c r="N1163" s="653"/>
      <c r="O1163" s="653"/>
      <c r="P1163" s="666"/>
      <c r="Q1163" s="654"/>
    </row>
    <row r="1164" spans="1:17" ht="14.4" customHeight="1" x14ac:dyDescent="0.3">
      <c r="A1164" s="649" t="s">
        <v>575</v>
      </c>
      <c r="B1164" s="650" t="s">
        <v>6228</v>
      </c>
      <c r="C1164" s="650" t="s">
        <v>4890</v>
      </c>
      <c r="D1164" s="650" t="s">
        <v>6317</v>
      </c>
      <c r="E1164" s="650" t="s">
        <v>6318</v>
      </c>
      <c r="F1164" s="653">
        <v>1</v>
      </c>
      <c r="G1164" s="653">
        <v>9185.2900000000009</v>
      </c>
      <c r="H1164" s="653">
        <v>1</v>
      </c>
      <c r="I1164" s="653">
        <v>9185.2900000000009</v>
      </c>
      <c r="J1164" s="653"/>
      <c r="K1164" s="653"/>
      <c r="L1164" s="653"/>
      <c r="M1164" s="653"/>
      <c r="N1164" s="653"/>
      <c r="O1164" s="653"/>
      <c r="P1164" s="666"/>
      <c r="Q1164" s="654"/>
    </row>
    <row r="1165" spans="1:17" ht="14.4" customHeight="1" x14ac:dyDescent="0.3">
      <c r="A1165" s="649" t="s">
        <v>575</v>
      </c>
      <c r="B1165" s="650" t="s">
        <v>6228</v>
      </c>
      <c r="C1165" s="650" t="s">
        <v>4890</v>
      </c>
      <c r="D1165" s="650" t="s">
        <v>5847</v>
      </c>
      <c r="E1165" s="650" t="s">
        <v>5274</v>
      </c>
      <c r="F1165" s="653"/>
      <c r="G1165" s="653"/>
      <c r="H1165" s="653"/>
      <c r="I1165" s="653"/>
      <c r="J1165" s="653">
        <v>2</v>
      </c>
      <c r="K1165" s="653">
        <v>279.82</v>
      </c>
      <c r="L1165" s="653"/>
      <c r="M1165" s="653">
        <v>139.91</v>
      </c>
      <c r="N1165" s="653">
        <v>2</v>
      </c>
      <c r="O1165" s="653">
        <v>279.82</v>
      </c>
      <c r="P1165" s="666"/>
      <c r="Q1165" s="654">
        <v>139.91</v>
      </c>
    </row>
    <row r="1166" spans="1:17" ht="14.4" customHeight="1" x14ac:dyDescent="0.3">
      <c r="A1166" s="649" t="s">
        <v>575</v>
      </c>
      <c r="B1166" s="650" t="s">
        <v>6228</v>
      </c>
      <c r="C1166" s="650" t="s">
        <v>4890</v>
      </c>
      <c r="D1166" s="650" t="s">
        <v>6319</v>
      </c>
      <c r="E1166" s="650" t="s">
        <v>5274</v>
      </c>
      <c r="F1166" s="653"/>
      <c r="G1166" s="653"/>
      <c r="H1166" s="653"/>
      <c r="I1166" s="653"/>
      <c r="J1166" s="653">
        <v>1</v>
      </c>
      <c r="K1166" s="653">
        <v>159.6</v>
      </c>
      <c r="L1166" s="653"/>
      <c r="M1166" s="653">
        <v>159.6</v>
      </c>
      <c r="N1166" s="653"/>
      <c r="O1166" s="653"/>
      <c r="P1166" s="666"/>
      <c r="Q1166" s="654"/>
    </row>
    <row r="1167" spans="1:17" ht="14.4" customHeight="1" x14ac:dyDescent="0.3">
      <c r="A1167" s="649" t="s">
        <v>575</v>
      </c>
      <c r="B1167" s="650" t="s">
        <v>6228</v>
      </c>
      <c r="C1167" s="650" t="s">
        <v>4890</v>
      </c>
      <c r="D1167" s="650" t="s">
        <v>5848</v>
      </c>
      <c r="E1167" s="650" t="s">
        <v>5423</v>
      </c>
      <c r="F1167" s="653"/>
      <c r="G1167" s="653"/>
      <c r="H1167" s="653"/>
      <c r="I1167" s="653"/>
      <c r="J1167" s="653"/>
      <c r="K1167" s="653"/>
      <c r="L1167" s="653"/>
      <c r="M1167" s="653"/>
      <c r="N1167" s="653">
        <v>1</v>
      </c>
      <c r="O1167" s="653">
        <v>11562.71</v>
      </c>
      <c r="P1167" s="666"/>
      <c r="Q1167" s="654">
        <v>11562.71</v>
      </c>
    </row>
    <row r="1168" spans="1:17" ht="14.4" customHeight="1" x14ac:dyDescent="0.3">
      <c r="A1168" s="649" t="s">
        <v>575</v>
      </c>
      <c r="B1168" s="650" t="s">
        <v>6228</v>
      </c>
      <c r="C1168" s="650" t="s">
        <v>4890</v>
      </c>
      <c r="D1168" s="650" t="s">
        <v>6320</v>
      </c>
      <c r="E1168" s="650" t="s">
        <v>5873</v>
      </c>
      <c r="F1168" s="653"/>
      <c r="G1168" s="653"/>
      <c r="H1168" s="653"/>
      <c r="I1168" s="653"/>
      <c r="J1168" s="653">
        <v>1</v>
      </c>
      <c r="K1168" s="653">
        <v>11116.04</v>
      </c>
      <c r="L1168" s="653"/>
      <c r="M1168" s="653">
        <v>11116.04</v>
      </c>
      <c r="N1168" s="653"/>
      <c r="O1168" s="653"/>
      <c r="P1168" s="666"/>
      <c r="Q1168" s="654"/>
    </row>
    <row r="1169" spans="1:17" ht="14.4" customHeight="1" x14ac:dyDescent="0.3">
      <c r="A1169" s="649" t="s">
        <v>575</v>
      </c>
      <c r="B1169" s="650" t="s">
        <v>6228</v>
      </c>
      <c r="C1169" s="650" t="s">
        <v>4890</v>
      </c>
      <c r="D1169" s="650" t="s">
        <v>6321</v>
      </c>
      <c r="E1169" s="650" t="s">
        <v>6322</v>
      </c>
      <c r="F1169" s="653"/>
      <c r="G1169" s="653"/>
      <c r="H1169" s="653"/>
      <c r="I1169" s="653"/>
      <c r="J1169" s="653"/>
      <c r="K1169" s="653"/>
      <c r="L1169" s="653"/>
      <c r="M1169" s="653"/>
      <c r="N1169" s="653">
        <v>1</v>
      </c>
      <c r="O1169" s="653">
        <v>10758</v>
      </c>
      <c r="P1169" s="666"/>
      <c r="Q1169" s="654">
        <v>10758</v>
      </c>
    </row>
    <row r="1170" spans="1:17" ht="14.4" customHeight="1" x14ac:dyDescent="0.3">
      <c r="A1170" s="649" t="s">
        <v>575</v>
      </c>
      <c r="B1170" s="650" t="s">
        <v>6228</v>
      </c>
      <c r="C1170" s="650" t="s">
        <v>4890</v>
      </c>
      <c r="D1170" s="650" t="s">
        <v>5865</v>
      </c>
      <c r="E1170" s="650" t="s">
        <v>5866</v>
      </c>
      <c r="F1170" s="653"/>
      <c r="G1170" s="653"/>
      <c r="H1170" s="653"/>
      <c r="I1170" s="653"/>
      <c r="J1170" s="653"/>
      <c r="K1170" s="653"/>
      <c r="L1170" s="653"/>
      <c r="M1170" s="653"/>
      <c r="N1170" s="653">
        <v>1</v>
      </c>
      <c r="O1170" s="653">
        <v>18507</v>
      </c>
      <c r="P1170" s="666"/>
      <c r="Q1170" s="654">
        <v>18507</v>
      </c>
    </row>
    <row r="1171" spans="1:17" ht="14.4" customHeight="1" x14ac:dyDescent="0.3">
      <c r="A1171" s="649" t="s">
        <v>575</v>
      </c>
      <c r="B1171" s="650" t="s">
        <v>6228</v>
      </c>
      <c r="C1171" s="650" t="s">
        <v>4890</v>
      </c>
      <c r="D1171" s="650" t="s">
        <v>6323</v>
      </c>
      <c r="E1171" s="650" t="s">
        <v>5462</v>
      </c>
      <c r="F1171" s="653"/>
      <c r="G1171" s="653"/>
      <c r="H1171" s="653"/>
      <c r="I1171" s="653"/>
      <c r="J1171" s="653">
        <v>1</v>
      </c>
      <c r="K1171" s="653">
        <v>662.24</v>
      </c>
      <c r="L1171" s="653"/>
      <c r="M1171" s="653">
        <v>662.24</v>
      </c>
      <c r="N1171" s="653"/>
      <c r="O1171" s="653"/>
      <c r="P1171" s="666"/>
      <c r="Q1171" s="654"/>
    </row>
    <row r="1172" spans="1:17" ht="14.4" customHeight="1" x14ac:dyDescent="0.3">
      <c r="A1172" s="649" t="s">
        <v>575</v>
      </c>
      <c r="B1172" s="650" t="s">
        <v>6228</v>
      </c>
      <c r="C1172" s="650" t="s">
        <v>4890</v>
      </c>
      <c r="D1172" s="650" t="s">
        <v>6324</v>
      </c>
      <c r="E1172" s="650" t="s">
        <v>5834</v>
      </c>
      <c r="F1172" s="653"/>
      <c r="G1172" s="653"/>
      <c r="H1172" s="653"/>
      <c r="I1172" s="653"/>
      <c r="J1172" s="653">
        <v>0.1</v>
      </c>
      <c r="K1172" s="653">
        <v>47.82</v>
      </c>
      <c r="L1172" s="653"/>
      <c r="M1172" s="653">
        <v>478.2</v>
      </c>
      <c r="N1172" s="653"/>
      <c r="O1172" s="653"/>
      <c r="P1172" s="666"/>
      <c r="Q1172" s="654"/>
    </row>
    <row r="1173" spans="1:17" ht="14.4" customHeight="1" x14ac:dyDescent="0.3">
      <c r="A1173" s="649" t="s">
        <v>575</v>
      </c>
      <c r="B1173" s="650" t="s">
        <v>6228</v>
      </c>
      <c r="C1173" s="650" t="s">
        <v>4890</v>
      </c>
      <c r="D1173" s="650" t="s">
        <v>6325</v>
      </c>
      <c r="E1173" s="650" t="s">
        <v>5347</v>
      </c>
      <c r="F1173" s="653"/>
      <c r="G1173" s="653"/>
      <c r="H1173" s="653"/>
      <c r="I1173" s="653"/>
      <c r="J1173" s="653"/>
      <c r="K1173" s="653"/>
      <c r="L1173" s="653"/>
      <c r="M1173" s="653"/>
      <c r="N1173" s="653">
        <v>1</v>
      </c>
      <c r="O1173" s="653">
        <v>246.65</v>
      </c>
      <c r="P1173" s="666"/>
      <c r="Q1173" s="654">
        <v>246.65</v>
      </c>
    </row>
    <row r="1174" spans="1:17" ht="14.4" customHeight="1" x14ac:dyDescent="0.3">
      <c r="A1174" s="649" t="s">
        <v>575</v>
      </c>
      <c r="B1174" s="650" t="s">
        <v>6228</v>
      </c>
      <c r="C1174" s="650" t="s">
        <v>4890</v>
      </c>
      <c r="D1174" s="650" t="s">
        <v>6326</v>
      </c>
      <c r="E1174" s="650" t="s">
        <v>6327</v>
      </c>
      <c r="F1174" s="653"/>
      <c r="G1174" s="653"/>
      <c r="H1174" s="653"/>
      <c r="I1174" s="653"/>
      <c r="J1174" s="653">
        <v>4</v>
      </c>
      <c r="K1174" s="653">
        <v>787.64</v>
      </c>
      <c r="L1174" s="653"/>
      <c r="M1174" s="653">
        <v>196.91</v>
      </c>
      <c r="N1174" s="653"/>
      <c r="O1174" s="653"/>
      <c r="P1174" s="666"/>
      <c r="Q1174" s="654"/>
    </row>
    <row r="1175" spans="1:17" ht="14.4" customHeight="1" x14ac:dyDescent="0.3">
      <c r="A1175" s="649" t="s">
        <v>575</v>
      </c>
      <c r="B1175" s="650" t="s">
        <v>6228</v>
      </c>
      <c r="C1175" s="650" t="s">
        <v>4890</v>
      </c>
      <c r="D1175" s="650" t="s">
        <v>6328</v>
      </c>
      <c r="E1175" s="650" t="s">
        <v>6327</v>
      </c>
      <c r="F1175" s="653"/>
      <c r="G1175" s="653"/>
      <c r="H1175" s="653"/>
      <c r="I1175" s="653"/>
      <c r="J1175" s="653">
        <v>2</v>
      </c>
      <c r="K1175" s="653">
        <v>395.9</v>
      </c>
      <c r="L1175" s="653"/>
      <c r="M1175" s="653">
        <v>197.95</v>
      </c>
      <c r="N1175" s="653"/>
      <c r="O1175" s="653"/>
      <c r="P1175" s="666"/>
      <c r="Q1175" s="654"/>
    </row>
    <row r="1176" spans="1:17" ht="14.4" customHeight="1" x14ac:dyDescent="0.3">
      <c r="A1176" s="649" t="s">
        <v>575</v>
      </c>
      <c r="B1176" s="650" t="s">
        <v>6228</v>
      </c>
      <c r="C1176" s="650" t="s">
        <v>4855</v>
      </c>
      <c r="D1176" s="650" t="s">
        <v>6329</v>
      </c>
      <c r="E1176" s="650" t="s">
        <v>6330</v>
      </c>
      <c r="F1176" s="653">
        <v>468</v>
      </c>
      <c r="G1176" s="653">
        <v>5565372</v>
      </c>
      <c r="H1176" s="653">
        <v>1</v>
      </c>
      <c r="I1176" s="653">
        <v>11891.820512820514</v>
      </c>
      <c r="J1176" s="653">
        <v>448</v>
      </c>
      <c r="K1176" s="653">
        <v>5329712</v>
      </c>
      <c r="L1176" s="653">
        <v>0.95765602011869111</v>
      </c>
      <c r="M1176" s="653">
        <v>11896.678571428571</v>
      </c>
      <c r="N1176" s="653">
        <v>408</v>
      </c>
      <c r="O1176" s="653">
        <v>4853976</v>
      </c>
      <c r="P1176" s="666">
        <v>0.87217458239988266</v>
      </c>
      <c r="Q1176" s="654">
        <v>11897</v>
      </c>
    </row>
    <row r="1177" spans="1:17" ht="14.4" customHeight="1" x14ac:dyDescent="0.3">
      <c r="A1177" s="649" t="s">
        <v>575</v>
      </c>
      <c r="B1177" s="650" t="s">
        <v>6228</v>
      </c>
      <c r="C1177" s="650" t="s">
        <v>4855</v>
      </c>
      <c r="D1177" s="650" t="s">
        <v>5889</v>
      </c>
      <c r="E1177" s="650" t="s">
        <v>5890</v>
      </c>
      <c r="F1177" s="653"/>
      <c r="G1177" s="653"/>
      <c r="H1177" s="653"/>
      <c r="I1177" s="653"/>
      <c r="J1177" s="653"/>
      <c r="K1177" s="653"/>
      <c r="L1177" s="653"/>
      <c r="M1177" s="653"/>
      <c r="N1177" s="653">
        <v>1</v>
      </c>
      <c r="O1177" s="653">
        <v>188</v>
      </c>
      <c r="P1177" s="666"/>
      <c r="Q1177" s="654">
        <v>188</v>
      </c>
    </row>
    <row r="1178" spans="1:17" ht="14.4" customHeight="1" x14ac:dyDescent="0.3">
      <c r="A1178" s="649" t="s">
        <v>575</v>
      </c>
      <c r="B1178" s="650" t="s">
        <v>6228</v>
      </c>
      <c r="C1178" s="650" t="s">
        <v>4855</v>
      </c>
      <c r="D1178" s="650" t="s">
        <v>4856</v>
      </c>
      <c r="E1178" s="650" t="s">
        <v>4857</v>
      </c>
      <c r="F1178" s="653">
        <v>173</v>
      </c>
      <c r="G1178" s="653">
        <v>43077</v>
      </c>
      <c r="H1178" s="653">
        <v>1</v>
      </c>
      <c r="I1178" s="653">
        <v>249</v>
      </c>
      <c r="J1178" s="653">
        <v>51</v>
      </c>
      <c r="K1178" s="653">
        <v>11832</v>
      </c>
      <c r="L1178" s="653">
        <v>0.27467093808761056</v>
      </c>
      <c r="M1178" s="653">
        <v>232</v>
      </c>
      <c r="N1178" s="653"/>
      <c r="O1178" s="653"/>
      <c r="P1178" s="666"/>
      <c r="Q1178" s="654"/>
    </row>
    <row r="1179" spans="1:17" ht="14.4" customHeight="1" x14ac:dyDescent="0.3">
      <c r="A1179" s="649" t="s">
        <v>575</v>
      </c>
      <c r="B1179" s="650" t="s">
        <v>6228</v>
      </c>
      <c r="C1179" s="650" t="s">
        <v>4855</v>
      </c>
      <c r="D1179" s="650" t="s">
        <v>6009</v>
      </c>
      <c r="E1179" s="650" t="s">
        <v>6010</v>
      </c>
      <c r="F1179" s="653">
        <v>0</v>
      </c>
      <c r="G1179" s="653">
        <v>0</v>
      </c>
      <c r="H1179" s="653"/>
      <c r="I1179" s="653"/>
      <c r="J1179" s="653">
        <v>0</v>
      </c>
      <c r="K1179" s="653">
        <v>0</v>
      </c>
      <c r="L1179" s="653"/>
      <c r="M1179" s="653"/>
      <c r="N1179" s="653">
        <v>0</v>
      </c>
      <c r="O1179" s="653">
        <v>0</v>
      </c>
      <c r="P1179" s="666"/>
      <c r="Q1179" s="654"/>
    </row>
    <row r="1180" spans="1:17" ht="14.4" customHeight="1" x14ac:dyDescent="0.3">
      <c r="A1180" s="649" t="s">
        <v>575</v>
      </c>
      <c r="B1180" s="650" t="s">
        <v>6228</v>
      </c>
      <c r="C1180" s="650" t="s">
        <v>4855</v>
      </c>
      <c r="D1180" s="650" t="s">
        <v>6011</v>
      </c>
      <c r="E1180" s="650" t="s">
        <v>6012</v>
      </c>
      <c r="F1180" s="653">
        <v>63</v>
      </c>
      <c r="G1180" s="653">
        <v>0</v>
      </c>
      <c r="H1180" s="653"/>
      <c r="I1180" s="653">
        <v>0</v>
      </c>
      <c r="J1180" s="653">
        <v>90</v>
      </c>
      <c r="K1180" s="653">
        <v>0</v>
      </c>
      <c r="L1180" s="653"/>
      <c r="M1180" s="653">
        <v>0</v>
      </c>
      <c r="N1180" s="653">
        <v>200</v>
      </c>
      <c r="O1180" s="653">
        <v>0</v>
      </c>
      <c r="P1180" s="666"/>
      <c r="Q1180" s="654">
        <v>0</v>
      </c>
    </row>
    <row r="1181" spans="1:17" ht="14.4" customHeight="1" x14ac:dyDescent="0.3">
      <c r="A1181" s="649" t="s">
        <v>575</v>
      </c>
      <c r="B1181" s="650" t="s">
        <v>6228</v>
      </c>
      <c r="C1181" s="650" t="s">
        <v>4855</v>
      </c>
      <c r="D1181" s="650" t="s">
        <v>4962</v>
      </c>
      <c r="E1181" s="650" t="s">
        <v>4963</v>
      </c>
      <c r="F1181" s="653">
        <v>11</v>
      </c>
      <c r="G1181" s="653">
        <v>0</v>
      </c>
      <c r="H1181" s="653"/>
      <c r="I1181" s="653">
        <v>0</v>
      </c>
      <c r="J1181" s="653">
        <v>24</v>
      </c>
      <c r="K1181" s="653">
        <v>0</v>
      </c>
      <c r="L1181" s="653"/>
      <c r="M1181" s="653">
        <v>0</v>
      </c>
      <c r="N1181" s="653"/>
      <c r="O1181" s="653"/>
      <c r="P1181" s="666"/>
      <c r="Q1181" s="654"/>
    </row>
    <row r="1182" spans="1:17" ht="14.4" customHeight="1" x14ac:dyDescent="0.3">
      <c r="A1182" s="649" t="s">
        <v>575</v>
      </c>
      <c r="B1182" s="650" t="s">
        <v>6228</v>
      </c>
      <c r="C1182" s="650" t="s">
        <v>4855</v>
      </c>
      <c r="D1182" s="650" t="s">
        <v>6013</v>
      </c>
      <c r="E1182" s="650" t="s">
        <v>6014</v>
      </c>
      <c r="F1182" s="653">
        <v>92</v>
      </c>
      <c r="G1182" s="653">
        <v>0</v>
      </c>
      <c r="H1182" s="653"/>
      <c r="I1182" s="653">
        <v>0</v>
      </c>
      <c r="J1182" s="653">
        <v>71</v>
      </c>
      <c r="K1182" s="653">
        <v>0</v>
      </c>
      <c r="L1182" s="653"/>
      <c r="M1182" s="653">
        <v>0</v>
      </c>
      <c r="N1182" s="653">
        <v>78</v>
      </c>
      <c r="O1182" s="653">
        <v>0</v>
      </c>
      <c r="P1182" s="666"/>
      <c r="Q1182" s="654">
        <v>0</v>
      </c>
    </row>
    <row r="1183" spans="1:17" ht="14.4" customHeight="1" x14ac:dyDescent="0.3">
      <c r="A1183" s="649" t="s">
        <v>575</v>
      </c>
      <c r="B1183" s="650" t="s">
        <v>6228</v>
      </c>
      <c r="C1183" s="650" t="s">
        <v>4855</v>
      </c>
      <c r="D1183" s="650" t="s">
        <v>6015</v>
      </c>
      <c r="E1183" s="650" t="s">
        <v>6016</v>
      </c>
      <c r="F1183" s="653">
        <v>239</v>
      </c>
      <c r="G1183" s="653">
        <v>0</v>
      </c>
      <c r="H1183" s="653"/>
      <c r="I1183" s="653">
        <v>0</v>
      </c>
      <c r="J1183" s="653">
        <v>239</v>
      </c>
      <c r="K1183" s="653">
        <v>0</v>
      </c>
      <c r="L1183" s="653"/>
      <c r="M1183" s="653">
        <v>0</v>
      </c>
      <c r="N1183" s="653"/>
      <c r="O1183" s="653"/>
      <c r="P1183" s="666"/>
      <c r="Q1183" s="654"/>
    </row>
    <row r="1184" spans="1:17" ht="14.4" customHeight="1" x14ac:dyDescent="0.3">
      <c r="A1184" s="649" t="s">
        <v>575</v>
      </c>
      <c r="B1184" s="650" t="s">
        <v>6228</v>
      </c>
      <c r="C1184" s="650" t="s">
        <v>4855</v>
      </c>
      <c r="D1184" s="650" t="s">
        <v>6331</v>
      </c>
      <c r="E1184" s="650" t="s">
        <v>6332</v>
      </c>
      <c r="F1184" s="653">
        <v>11</v>
      </c>
      <c r="G1184" s="653">
        <v>60134</v>
      </c>
      <c r="H1184" s="653">
        <v>1</v>
      </c>
      <c r="I1184" s="653">
        <v>5466.727272727273</v>
      </c>
      <c r="J1184" s="653">
        <v>55</v>
      </c>
      <c r="K1184" s="653">
        <v>301170</v>
      </c>
      <c r="L1184" s="653">
        <v>5.0083147636944156</v>
      </c>
      <c r="M1184" s="653">
        <v>5475.818181818182</v>
      </c>
      <c r="N1184" s="653">
        <v>13</v>
      </c>
      <c r="O1184" s="653">
        <v>71188</v>
      </c>
      <c r="P1184" s="666">
        <v>1.1838227957561447</v>
      </c>
      <c r="Q1184" s="654">
        <v>5476</v>
      </c>
    </row>
    <row r="1185" spans="1:17" ht="14.4" customHeight="1" x14ac:dyDescent="0.3">
      <c r="A1185" s="649" t="s">
        <v>575</v>
      </c>
      <c r="B1185" s="650" t="s">
        <v>6228</v>
      </c>
      <c r="C1185" s="650" t="s">
        <v>4855</v>
      </c>
      <c r="D1185" s="650" t="s">
        <v>6333</v>
      </c>
      <c r="E1185" s="650" t="s">
        <v>6334</v>
      </c>
      <c r="F1185" s="653">
        <v>239</v>
      </c>
      <c r="G1185" s="653">
        <v>1594214</v>
      </c>
      <c r="H1185" s="653">
        <v>1</v>
      </c>
      <c r="I1185" s="653">
        <v>6670.3514644351462</v>
      </c>
      <c r="J1185" s="653">
        <v>235</v>
      </c>
      <c r="K1185" s="653">
        <v>1568770</v>
      </c>
      <c r="L1185" s="653">
        <v>0.98403978386841418</v>
      </c>
      <c r="M1185" s="653">
        <v>6675.6170212765956</v>
      </c>
      <c r="N1185" s="653">
        <v>314</v>
      </c>
      <c r="O1185" s="653">
        <v>2096264</v>
      </c>
      <c r="P1185" s="666">
        <v>1.3149200797383538</v>
      </c>
      <c r="Q1185" s="654">
        <v>6676</v>
      </c>
    </row>
    <row r="1186" spans="1:17" ht="14.4" customHeight="1" x14ac:dyDescent="0.3">
      <c r="A1186" s="649" t="s">
        <v>575</v>
      </c>
      <c r="B1186" s="650" t="s">
        <v>6228</v>
      </c>
      <c r="C1186" s="650" t="s">
        <v>4855</v>
      </c>
      <c r="D1186" s="650" t="s">
        <v>4986</v>
      </c>
      <c r="E1186" s="650" t="s">
        <v>4987</v>
      </c>
      <c r="F1186" s="653"/>
      <c r="G1186" s="653"/>
      <c r="H1186" s="653"/>
      <c r="I1186" s="653"/>
      <c r="J1186" s="653">
        <v>117</v>
      </c>
      <c r="K1186" s="653">
        <v>27144</v>
      </c>
      <c r="L1186" s="653"/>
      <c r="M1186" s="653">
        <v>232</v>
      </c>
      <c r="N1186" s="653">
        <v>172</v>
      </c>
      <c r="O1186" s="653">
        <v>40102</v>
      </c>
      <c r="P1186" s="666"/>
      <c r="Q1186" s="654">
        <v>233.15116279069767</v>
      </c>
    </row>
    <row r="1187" spans="1:17" ht="14.4" customHeight="1" x14ac:dyDescent="0.3">
      <c r="A1187" s="649" t="s">
        <v>575</v>
      </c>
      <c r="B1187" s="650" t="s">
        <v>6228</v>
      </c>
      <c r="C1187" s="650" t="s">
        <v>4855</v>
      </c>
      <c r="D1187" s="650" t="s">
        <v>4990</v>
      </c>
      <c r="E1187" s="650" t="s">
        <v>4991</v>
      </c>
      <c r="F1187" s="653"/>
      <c r="G1187" s="653"/>
      <c r="H1187" s="653"/>
      <c r="I1187" s="653"/>
      <c r="J1187" s="653">
        <v>91</v>
      </c>
      <c r="K1187" s="653">
        <v>31304</v>
      </c>
      <c r="L1187" s="653"/>
      <c r="M1187" s="653">
        <v>344</v>
      </c>
      <c r="N1187" s="653">
        <v>146</v>
      </c>
      <c r="O1187" s="653">
        <v>50564</v>
      </c>
      <c r="P1187" s="666"/>
      <c r="Q1187" s="654">
        <v>346.32876712328766</v>
      </c>
    </row>
    <row r="1188" spans="1:17" ht="14.4" customHeight="1" x14ac:dyDescent="0.3">
      <c r="A1188" s="649" t="s">
        <v>575</v>
      </c>
      <c r="B1188" s="650" t="s">
        <v>6228</v>
      </c>
      <c r="C1188" s="650" t="s">
        <v>4855</v>
      </c>
      <c r="D1188" s="650" t="s">
        <v>6045</v>
      </c>
      <c r="E1188" s="650" t="s">
        <v>6046</v>
      </c>
      <c r="F1188" s="653">
        <v>120</v>
      </c>
      <c r="G1188" s="653">
        <v>43197</v>
      </c>
      <c r="H1188" s="653">
        <v>1</v>
      </c>
      <c r="I1188" s="653">
        <v>359.97500000000002</v>
      </c>
      <c r="J1188" s="653">
        <v>40</v>
      </c>
      <c r="K1188" s="653">
        <v>13792</v>
      </c>
      <c r="L1188" s="653">
        <v>0.31928143158089684</v>
      </c>
      <c r="M1188" s="653">
        <v>344.8</v>
      </c>
      <c r="N1188" s="653"/>
      <c r="O1188" s="653"/>
      <c r="P1188" s="666"/>
      <c r="Q1188" s="654"/>
    </row>
    <row r="1189" spans="1:17" ht="14.4" customHeight="1" x14ac:dyDescent="0.3">
      <c r="A1189" s="649" t="s">
        <v>575</v>
      </c>
      <c r="B1189" s="650" t="s">
        <v>6228</v>
      </c>
      <c r="C1189" s="650" t="s">
        <v>4855</v>
      </c>
      <c r="D1189" s="650" t="s">
        <v>6094</v>
      </c>
      <c r="E1189" s="650" t="s">
        <v>6095</v>
      </c>
      <c r="F1189" s="653">
        <v>23</v>
      </c>
      <c r="G1189" s="653">
        <v>0</v>
      </c>
      <c r="H1189" s="653"/>
      <c r="I1189" s="653">
        <v>0</v>
      </c>
      <c r="J1189" s="653">
        <v>15</v>
      </c>
      <c r="K1189" s="653">
        <v>0</v>
      </c>
      <c r="L1189" s="653"/>
      <c r="M1189" s="653">
        <v>0</v>
      </c>
      <c r="N1189" s="653">
        <v>22</v>
      </c>
      <c r="O1189" s="653">
        <v>0</v>
      </c>
      <c r="P1189" s="666"/>
      <c r="Q1189" s="654">
        <v>0</v>
      </c>
    </row>
    <row r="1190" spans="1:17" ht="14.4" customHeight="1" x14ac:dyDescent="0.3">
      <c r="A1190" s="649" t="s">
        <v>575</v>
      </c>
      <c r="B1190" s="650" t="s">
        <v>6335</v>
      </c>
      <c r="C1190" s="650" t="s">
        <v>4855</v>
      </c>
      <c r="D1190" s="650" t="s">
        <v>6210</v>
      </c>
      <c r="E1190" s="650" t="s">
        <v>6211</v>
      </c>
      <c r="F1190" s="653">
        <v>1</v>
      </c>
      <c r="G1190" s="653">
        <v>171</v>
      </c>
      <c r="H1190" s="653">
        <v>1</v>
      </c>
      <c r="I1190" s="653">
        <v>171</v>
      </c>
      <c r="J1190" s="653">
        <v>9</v>
      </c>
      <c r="K1190" s="653">
        <v>1548</v>
      </c>
      <c r="L1190" s="653">
        <v>9.0526315789473681</v>
      </c>
      <c r="M1190" s="653">
        <v>172</v>
      </c>
      <c r="N1190" s="653">
        <v>6</v>
      </c>
      <c r="O1190" s="653">
        <v>1038</v>
      </c>
      <c r="P1190" s="666">
        <v>6.0701754385964914</v>
      </c>
      <c r="Q1190" s="654">
        <v>173</v>
      </c>
    </row>
    <row r="1191" spans="1:17" ht="14.4" customHeight="1" x14ac:dyDescent="0.3">
      <c r="A1191" s="649" t="s">
        <v>575</v>
      </c>
      <c r="B1191" s="650" t="s">
        <v>6335</v>
      </c>
      <c r="C1191" s="650" t="s">
        <v>4855</v>
      </c>
      <c r="D1191" s="650" t="s">
        <v>4940</v>
      </c>
      <c r="E1191" s="650" t="s">
        <v>4941</v>
      </c>
      <c r="F1191" s="653"/>
      <c r="G1191" s="653"/>
      <c r="H1191" s="653"/>
      <c r="I1191" s="653"/>
      <c r="J1191" s="653">
        <v>5</v>
      </c>
      <c r="K1191" s="653">
        <v>2635</v>
      </c>
      <c r="L1191" s="653"/>
      <c r="M1191" s="653">
        <v>527</v>
      </c>
      <c r="N1191" s="653">
        <v>3</v>
      </c>
      <c r="O1191" s="653">
        <v>1593</v>
      </c>
      <c r="P1191" s="666"/>
      <c r="Q1191" s="654">
        <v>531</v>
      </c>
    </row>
    <row r="1192" spans="1:17" ht="14.4" customHeight="1" x14ac:dyDescent="0.3">
      <c r="A1192" s="649" t="s">
        <v>575</v>
      </c>
      <c r="B1192" s="650" t="s">
        <v>6335</v>
      </c>
      <c r="C1192" s="650" t="s">
        <v>4855</v>
      </c>
      <c r="D1192" s="650" t="s">
        <v>5925</v>
      </c>
      <c r="E1192" s="650" t="s">
        <v>5926</v>
      </c>
      <c r="F1192" s="653"/>
      <c r="G1192" s="653"/>
      <c r="H1192" s="653"/>
      <c r="I1192" s="653"/>
      <c r="J1192" s="653">
        <v>1</v>
      </c>
      <c r="K1192" s="653">
        <v>4236</v>
      </c>
      <c r="L1192" s="653"/>
      <c r="M1192" s="653">
        <v>4236</v>
      </c>
      <c r="N1192" s="653">
        <v>3</v>
      </c>
      <c r="O1192" s="653">
        <v>12828</v>
      </c>
      <c r="P1192" s="666"/>
      <c r="Q1192" s="654">
        <v>4276</v>
      </c>
    </row>
    <row r="1193" spans="1:17" ht="14.4" customHeight="1" x14ac:dyDescent="0.3">
      <c r="A1193" s="649" t="s">
        <v>575</v>
      </c>
      <c r="B1193" s="650" t="s">
        <v>6335</v>
      </c>
      <c r="C1193" s="650" t="s">
        <v>4855</v>
      </c>
      <c r="D1193" s="650" t="s">
        <v>5931</v>
      </c>
      <c r="E1193" s="650" t="s">
        <v>5932</v>
      </c>
      <c r="F1193" s="653">
        <v>2</v>
      </c>
      <c r="G1193" s="653">
        <v>1994</v>
      </c>
      <c r="H1193" s="653">
        <v>1</v>
      </c>
      <c r="I1193" s="653">
        <v>997</v>
      </c>
      <c r="J1193" s="653"/>
      <c r="K1193" s="653"/>
      <c r="L1193" s="653"/>
      <c r="M1193" s="653"/>
      <c r="N1193" s="653">
        <v>2</v>
      </c>
      <c r="O1193" s="653">
        <v>2018</v>
      </c>
      <c r="P1193" s="666">
        <v>1.0120361083249749</v>
      </c>
      <c r="Q1193" s="654">
        <v>1009</v>
      </c>
    </row>
    <row r="1194" spans="1:17" ht="14.4" customHeight="1" x14ac:dyDescent="0.3">
      <c r="A1194" s="649" t="s">
        <v>575</v>
      </c>
      <c r="B1194" s="650" t="s">
        <v>6335</v>
      </c>
      <c r="C1194" s="650" t="s">
        <v>4855</v>
      </c>
      <c r="D1194" s="650" t="s">
        <v>6336</v>
      </c>
      <c r="E1194" s="650" t="s">
        <v>6337</v>
      </c>
      <c r="F1194" s="653">
        <v>1</v>
      </c>
      <c r="G1194" s="653">
        <v>20240</v>
      </c>
      <c r="H1194" s="653">
        <v>1</v>
      </c>
      <c r="I1194" s="653">
        <v>20240</v>
      </c>
      <c r="J1194" s="653">
        <v>1</v>
      </c>
      <c r="K1194" s="653">
        <v>20314</v>
      </c>
      <c r="L1194" s="653">
        <v>1.0036561264822135</v>
      </c>
      <c r="M1194" s="653">
        <v>20314</v>
      </c>
      <c r="N1194" s="653">
        <v>1</v>
      </c>
      <c r="O1194" s="653">
        <v>20314</v>
      </c>
      <c r="P1194" s="666">
        <v>1.0036561264822135</v>
      </c>
      <c r="Q1194" s="654">
        <v>20314</v>
      </c>
    </row>
    <row r="1195" spans="1:17" ht="14.4" customHeight="1" x14ac:dyDescent="0.3">
      <c r="A1195" s="649" t="s">
        <v>575</v>
      </c>
      <c r="B1195" s="650" t="s">
        <v>6335</v>
      </c>
      <c r="C1195" s="650" t="s">
        <v>4855</v>
      </c>
      <c r="D1195" s="650" t="s">
        <v>5961</v>
      </c>
      <c r="E1195" s="650" t="s">
        <v>5962</v>
      </c>
      <c r="F1195" s="653"/>
      <c r="G1195" s="653"/>
      <c r="H1195" s="653"/>
      <c r="I1195" s="653"/>
      <c r="J1195" s="653">
        <v>1</v>
      </c>
      <c r="K1195" s="653">
        <v>2206</v>
      </c>
      <c r="L1195" s="653"/>
      <c r="M1195" s="653">
        <v>2206</v>
      </c>
      <c r="N1195" s="653"/>
      <c r="O1195" s="653"/>
      <c r="P1195" s="666"/>
      <c r="Q1195" s="654"/>
    </row>
    <row r="1196" spans="1:17" ht="14.4" customHeight="1" x14ac:dyDescent="0.3">
      <c r="A1196" s="649" t="s">
        <v>575</v>
      </c>
      <c r="B1196" s="650" t="s">
        <v>6335</v>
      </c>
      <c r="C1196" s="650" t="s">
        <v>4855</v>
      </c>
      <c r="D1196" s="650" t="s">
        <v>6338</v>
      </c>
      <c r="E1196" s="650" t="s">
        <v>6339</v>
      </c>
      <c r="F1196" s="653"/>
      <c r="G1196" s="653"/>
      <c r="H1196" s="653"/>
      <c r="I1196" s="653"/>
      <c r="J1196" s="653"/>
      <c r="K1196" s="653"/>
      <c r="L1196" s="653"/>
      <c r="M1196" s="653"/>
      <c r="N1196" s="653">
        <v>12</v>
      </c>
      <c r="O1196" s="653">
        <v>780</v>
      </c>
      <c r="P1196" s="666"/>
      <c r="Q1196" s="654">
        <v>65</v>
      </c>
    </row>
    <row r="1197" spans="1:17" ht="14.4" customHeight="1" x14ac:dyDescent="0.3">
      <c r="A1197" s="649" t="s">
        <v>575</v>
      </c>
      <c r="B1197" s="650" t="s">
        <v>6335</v>
      </c>
      <c r="C1197" s="650" t="s">
        <v>4855</v>
      </c>
      <c r="D1197" s="650" t="s">
        <v>4982</v>
      </c>
      <c r="E1197" s="650" t="s">
        <v>4941</v>
      </c>
      <c r="F1197" s="653"/>
      <c r="G1197" s="653"/>
      <c r="H1197" s="653"/>
      <c r="I1197" s="653"/>
      <c r="J1197" s="653"/>
      <c r="K1197" s="653"/>
      <c r="L1197" s="653"/>
      <c r="M1197" s="653"/>
      <c r="N1197" s="653">
        <v>3</v>
      </c>
      <c r="O1197" s="653">
        <v>2019</v>
      </c>
      <c r="P1197" s="666"/>
      <c r="Q1197" s="654">
        <v>673</v>
      </c>
    </row>
    <row r="1198" spans="1:17" ht="14.4" customHeight="1" x14ac:dyDescent="0.3">
      <c r="A1198" s="649" t="s">
        <v>575</v>
      </c>
      <c r="B1198" s="650" t="s">
        <v>6335</v>
      </c>
      <c r="C1198" s="650" t="s">
        <v>4855</v>
      </c>
      <c r="D1198" s="650" t="s">
        <v>6041</v>
      </c>
      <c r="E1198" s="650" t="s">
        <v>6042</v>
      </c>
      <c r="F1198" s="653"/>
      <c r="G1198" s="653"/>
      <c r="H1198" s="653"/>
      <c r="I1198" s="653"/>
      <c r="J1198" s="653"/>
      <c r="K1198" s="653"/>
      <c r="L1198" s="653"/>
      <c r="M1198" s="653"/>
      <c r="N1198" s="653">
        <v>1</v>
      </c>
      <c r="O1198" s="653">
        <v>850</v>
      </c>
      <c r="P1198" s="666"/>
      <c r="Q1198" s="654">
        <v>850</v>
      </c>
    </row>
    <row r="1199" spans="1:17" ht="14.4" customHeight="1" x14ac:dyDescent="0.3">
      <c r="A1199" s="649" t="s">
        <v>575</v>
      </c>
      <c r="B1199" s="650" t="s">
        <v>6335</v>
      </c>
      <c r="C1199" s="650" t="s">
        <v>4855</v>
      </c>
      <c r="D1199" s="650" t="s">
        <v>6053</v>
      </c>
      <c r="E1199" s="650" t="s">
        <v>6054</v>
      </c>
      <c r="F1199" s="653">
        <v>1</v>
      </c>
      <c r="G1199" s="653">
        <v>1525</v>
      </c>
      <c r="H1199" s="653">
        <v>1</v>
      </c>
      <c r="I1199" s="653">
        <v>1525</v>
      </c>
      <c r="J1199" s="653"/>
      <c r="K1199" s="653"/>
      <c r="L1199" s="653"/>
      <c r="M1199" s="653"/>
      <c r="N1199" s="653">
        <v>1</v>
      </c>
      <c r="O1199" s="653">
        <v>1535</v>
      </c>
      <c r="P1199" s="666">
        <v>1.0065573770491802</v>
      </c>
      <c r="Q1199" s="654">
        <v>1535</v>
      </c>
    </row>
    <row r="1200" spans="1:17" ht="14.4" customHeight="1" x14ac:dyDescent="0.3">
      <c r="A1200" s="649" t="s">
        <v>575</v>
      </c>
      <c r="B1200" s="650" t="s">
        <v>6335</v>
      </c>
      <c r="C1200" s="650" t="s">
        <v>4855</v>
      </c>
      <c r="D1200" s="650" t="s">
        <v>5111</v>
      </c>
      <c r="E1200" s="650" t="s">
        <v>5112</v>
      </c>
      <c r="F1200" s="653"/>
      <c r="G1200" s="653"/>
      <c r="H1200" s="653"/>
      <c r="I1200" s="653"/>
      <c r="J1200" s="653">
        <v>1</v>
      </c>
      <c r="K1200" s="653">
        <v>351</v>
      </c>
      <c r="L1200" s="653"/>
      <c r="M1200" s="653">
        <v>351</v>
      </c>
      <c r="N1200" s="653">
        <v>1</v>
      </c>
      <c r="O1200" s="653">
        <v>355</v>
      </c>
      <c r="P1200" s="666"/>
      <c r="Q1200" s="654">
        <v>355</v>
      </c>
    </row>
    <row r="1201" spans="1:17" ht="14.4" customHeight="1" x14ac:dyDescent="0.3">
      <c r="A1201" s="649" t="s">
        <v>575</v>
      </c>
      <c r="B1201" s="650" t="s">
        <v>6335</v>
      </c>
      <c r="C1201" s="650" t="s">
        <v>4855</v>
      </c>
      <c r="D1201" s="650" t="s">
        <v>5113</v>
      </c>
      <c r="E1201" s="650" t="s">
        <v>5114</v>
      </c>
      <c r="F1201" s="653"/>
      <c r="G1201" s="653"/>
      <c r="H1201" s="653"/>
      <c r="I1201" s="653"/>
      <c r="J1201" s="653"/>
      <c r="K1201" s="653"/>
      <c r="L1201" s="653"/>
      <c r="M1201" s="653"/>
      <c r="N1201" s="653">
        <v>1</v>
      </c>
      <c r="O1201" s="653">
        <v>1592</v>
      </c>
      <c r="P1201" s="666"/>
      <c r="Q1201" s="654">
        <v>1592</v>
      </c>
    </row>
    <row r="1202" spans="1:17" ht="14.4" customHeight="1" x14ac:dyDescent="0.3">
      <c r="A1202" s="649" t="s">
        <v>575</v>
      </c>
      <c r="B1202" s="650" t="s">
        <v>6335</v>
      </c>
      <c r="C1202" s="650" t="s">
        <v>4855</v>
      </c>
      <c r="D1202" s="650" t="s">
        <v>6340</v>
      </c>
      <c r="E1202" s="650" t="s">
        <v>6341</v>
      </c>
      <c r="F1202" s="653">
        <v>1</v>
      </c>
      <c r="G1202" s="653">
        <v>1647</v>
      </c>
      <c r="H1202" s="653">
        <v>1</v>
      </c>
      <c r="I1202" s="653">
        <v>1647</v>
      </c>
      <c r="J1202" s="653"/>
      <c r="K1202" s="653"/>
      <c r="L1202" s="653"/>
      <c r="M1202" s="653"/>
      <c r="N1202" s="653"/>
      <c r="O1202" s="653"/>
      <c r="P1202" s="666"/>
      <c r="Q1202" s="654"/>
    </row>
    <row r="1203" spans="1:17" ht="14.4" customHeight="1" x14ac:dyDescent="0.3">
      <c r="A1203" s="649" t="s">
        <v>575</v>
      </c>
      <c r="B1203" s="650" t="s">
        <v>6335</v>
      </c>
      <c r="C1203" s="650" t="s">
        <v>4855</v>
      </c>
      <c r="D1203" s="650" t="s">
        <v>6083</v>
      </c>
      <c r="E1203" s="650" t="s">
        <v>6084</v>
      </c>
      <c r="F1203" s="653"/>
      <c r="G1203" s="653"/>
      <c r="H1203" s="653"/>
      <c r="I1203" s="653"/>
      <c r="J1203" s="653">
        <v>3</v>
      </c>
      <c r="K1203" s="653">
        <v>6375</v>
      </c>
      <c r="L1203" s="653"/>
      <c r="M1203" s="653">
        <v>2125</v>
      </c>
      <c r="N1203" s="653"/>
      <c r="O1203" s="653"/>
      <c r="P1203" s="666"/>
      <c r="Q1203" s="654"/>
    </row>
    <row r="1204" spans="1:17" ht="14.4" customHeight="1" x14ac:dyDescent="0.3">
      <c r="A1204" s="649" t="s">
        <v>575</v>
      </c>
      <c r="B1204" s="650" t="s">
        <v>6335</v>
      </c>
      <c r="C1204" s="650" t="s">
        <v>4855</v>
      </c>
      <c r="D1204" s="650" t="s">
        <v>6342</v>
      </c>
      <c r="E1204" s="650" t="s">
        <v>6343</v>
      </c>
      <c r="F1204" s="653">
        <v>1</v>
      </c>
      <c r="G1204" s="653">
        <v>1756</v>
      </c>
      <c r="H1204" s="653">
        <v>1</v>
      </c>
      <c r="I1204" s="653">
        <v>1756</v>
      </c>
      <c r="J1204" s="653">
        <v>1</v>
      </c>
      <c r="K1204" s="653">
        <v>1763</v>
      </c>
      <c r="L1204" s="653">
        <v>1.0039863325740319</v>
      </c>
      <c r="M1204" s="653">
        <v>1763</v>
      </c>
      <c r="N1204" s="653"/>
      <c r="O1204" s="653"/>
      <c r="P1204" s="666"/>
      <c r="Q1204" s="654"/>
    </row>
    <row r="1205" spans="1:17" ht="14.4" customHeight="1" x14ac:dyDescent="0.3">
      <c r="A1205" s="649" t="s">
        <v>575</v>
      </c>
      <c r="B1205" s="650" t="s">
        <v>6335</v>
      </c>
      <c r="C1205" s="650" t="s">
        <v>4855</v>
      </c>
      <c r="D1205" s="650" t="s">
        <v>728</v>
      </c>
      <c r="E1205" s="650" t="s">
        <v>6091</v>
      </c>
      <c r="F1205" s="653">
        <v>1</v>
      </c>
      <c r="G1205" s="653">
        <v>1183</v>
      </c>
      <c r="H1205" s="653">
        <v>1</v>
      </c>
      <c r="I1205" s="653">
        <v>1183</v>
      </c>
      <c r="J1205" s="653"/>
      <c r="K1205" s="653"/>
      <c r="L1205" s="653"/>
      <c r="M1205" s="653"/>
      <c r="N1205" s="653">
        <v>3</v>
      </c>
      <c r="O1205" s="653">
        <v>3568</v>
      </c>
      <c r="P1205" s="666">
        <v>3.0160608622147085</v>
      </c>
      <c r="Q1205" s="654">
        <v>1189.3333333333333</v>
      </c>
    </row>
    <row r="1206" spans="1:17" ht="14.4" customHeight="1" x14ac:dyDescent="0.3">
      <c r="A1206" s="649" t="s">
        <v>575</v>
      </c>
      <c r="B1206" s="650" t="s">
        <v>6335</v>
      </c>
      <c r="C1206" s="650" t="s">
        <v>4855</v>
      </c>
      <c r="D1206" s="650" t="s">
        <v>5022</v>
      </c>
      <c r="E1206" s="650" t="s">
        <v>5023</v>
      </c>
      <c r="F1206" s="653">
        <v>1</v>
      </c>
      <c r="G1206" s="653">
        <v>847</v>
      </c>
      <c r="H1206" s="653">
        <v>1</v>
      </c>
      <c r="I1206" s="653">
        <v>847</v>
      </c>
      <c r="J1206" s="653"/>
      <c r="K1206" s="653"/>
      <c r="L1206" s="653"/>
      <c r="M1206" s="653"/>
      <c r="N1206" s="653"/>
      <c r="O1206" s="653"/>
      <c r="P1206" s="666"/>
      <c r="Q1206" s="654"/>
    </row>
    <row r="1207" spans="1:17" ht="14.4" customHeight="1" x14ac:dyDescent="0.3">
      <c r="A1207" s="649" t="s">
        <v>575</v>
      </c>
      <c r="B1207" s="650" t="s">
        <v>6335</v>
      </c>
      <c r="C1207" s="650" t="s">
        <v>4855</v>
      </c>
      <c r="D1207" s="650" t="s">
        <v>6344</v>
      </c>
      <c r="E1207" s="650" t="s">
        <v>6345</v>
      </c>
      <c r="F1207" s="653">
        <v>1</v>
      </c>
      <c r="G1207" s="653">
        <v>298</v>
      </c>
      <c r="H1207" s="653">
        <v>1</v>
      </c>
      <c r="I1207" s="653">
        <v>298</v>
      </c>
      <c r="J1207" s="653"/>
      <c r="K1207" s="653"/>
      <c r="L1207" s="653"/>
      <c r="M1207" s="653"/>
      <c r="N1207" s="653"/>
      <c r="O1207" s="653"/>
      <c r="P1207" s="666"/>
      <c r="Q1207" s="654"/>
    </row>
    <row r="1208" spans="1:17" ht="14.4" customHeight="1" x14ac:dyDescent="0.3">
      <c r="A1208" s="649" t="s">
        <v>575</v>
      </c>
      <c r="B1208" s="650" t="s">
        <v>6335</v>
      </c>
      <c r="C1208" s="650" t="s">
        <v>4855</v>
      </c>
      <c r="D1208" s="650" t="s">
        <v>6096</v>
      </c>
      <c r="E1208" s="650" t="s">
        <v>6097</v>
      </c>
      <c r="F1208" s="653">
        <v>1</v>
      </c>
      <c r="G1208" s="653">
        <v>684</v>
      </c>
      <c r="H1208" s="653">
        <v>1</v>
      </c>
      <c r="I1208" s="653">
        <v>684</v>
      </c>
      <c r="J1208" s="653"/>
      <c r="K1208" s="653"/>
      <c r="L1208" s="653"/>
      <c r="M1208" s="653"/>
      <c r="N1208" s="653"/>
      <c r="O1208" s="653"/>
      <c r="P1208" s="666"/>
      <c r="Q1208" s="654"/>
    </row>
    <row r="1209" spans="1:17" ht="14.4" customHeight="1" x14ac:dyDescent="0.3">
      <c r="A1209" s="649" t="s">
        <v>575</v>
      </c>
      <c r="B1209" s="650" t="s">
        <v>6335</v>
      </c>
      <c r="C1209" s="650" t="s">
        <v>4855</v>
      </c>
      <c r="D1209" s="650" t="s">
        <v>5028</v>
      </c>
      <c r="E1209" s="650" t="s">
        <v>5029</v>
      </c>
      <c r="F1209" s="653">
        <v>1</v>
      </c>
      <c r="G1209" s="653">
        <v>308</v>
      </c>
      <c r="H1209" s="653">
        <v>1</v>
      </c>
      <c r="I1209" s="653">
        <v>308</v>
      </c>
      <c r="J1209" s="653"/>
      <c r="K1209" s="653"/>
      <c r="L1209" s="653"/>
      <c r="M1209" s="653"/>
      <c r="N1209" s="653"/>
      <c r="O1209" s="653"/>
      <c r="P1209" s="666"/>
      <c r="Q1209" s="654"/>
    </row>
    <row r="1210" spans="1:17" ht="14.4" customHeight="1" x14ac:dyDescent="0.3">
      <c r="A1210" s="649" t="s">
        <v>575</v>
      </c>
      <c r="B1210" s="650" t="s">
        <v>6335</v>
      </c>
      <c r="C1210" s="650" t="s">
        <v>4855</v>
      </c>
      <c r="D1210" s="650" t="s">
        <v>6101</v>
      </c>
      <c r="E1210" s="650" t="s">
        <v>6102</v>
      </c>
      <c r="F1210" s="653">
        <v>1</v>
      </c>
      <c r="G1210" s="653">
        <v>805</v>
      </c>
      <c r="H1210" s="653">
        <v>1</v>
      </c>
      <c r="I1210" s="653">
        <v>805</v>
      </c>
      <c r="J1210" s="653"/>
      <c r="K1210" s="653"/>
      <c r="L1210" s="653"/>
      <c r="M1210" s="653"/>
      <c r="N1210" s="653"/>
      <c r="O1210" s="653"/>
      <c r="P1210" s="666"/>
      <c r="Q1210" s="654"/>
    </row>
    <row r="1211" spans="1:17" ht="14.4" customHeight="1" x14ac:dyDescent="0.3">
      <c r="A1211" s="649" t="s">
        <v>575</v>
      </c>
      <c r="B1211" s="650" t="s">
        <v>6335</v>
      </c>
      <c r="C1211" s="650" t="s">
        <v>4855</v>
      </c>
      <c r="D1211" s="650" t="s">
        <v>6111</v>
      </c>
      <c r="E1211" s="650" t="s">
        <v>6112</v>
      </c>
      <c r="F1211" s="653"/>
      <c r="G1211" s="653"/>
      <c r="H1211" s="653"/>
      <c r="I1211" s="653"/>
      <c r="J1211" s="653"/>
      <c r="K1211" s="653"/>
      <c r="L1211" s="653"/>
      <c r="M1211" s="653"/>
      <c r="N1211" s="653">
        <v>2</v>
      </c>
      <c r="O1211" s="653">
        <v>3922</v>
      </c>
      <c r="P1211" s="666"/>
      <c r="Q1211" s="654">
        <v>1961</v>
      </c>
    </row>
    <row r="1212" spans="1:17" ht="14.4" customHeight="1" x14ac:dyDescent="0.3">
      <c r="A1212" s="649" t="s">
        <v>575</v>
      </c>
      <c r="B1212" s="650" t="s">
        <v>6335</v>
      </c>
      <c r="C1212" s="650" t="s">
        <v>4855</v>
      </c>
      <c r="D1212" s="650" t="s">
        <v>6346</v>
      </c>
      <c r="E1212" s="650" t="s">
        <v>6347</v>
      </c>
      <c r="F1212" s="653">
        <v>1</v>
      </c>
      <c r="G1212" s="653">
        <v>1229</v>
      </c>
      <c r="H1212" s="653">
        <v>1</v>
      </c>
      <c r="I1212" s="653">
        <v>1229</v>
      </c>
      <c r="J1212" s="653"/>
      <c r="K1212" s="653"/>
      <c r="L1212" s="653"/>
      <c r="M1212" s="653"/>
      <c r="N1212" s="653"/>
      <c r="O1212" s="653"/>
      <c r="P1212" s="666"/>
      <c r="Q1212" s="654"/>
    </row>
    <row r="1213" spans="1:17" ht="14.4" customHeight="1" x14ac:dyDescent="0.3">
      <c r="A1213" s="649" t="s">
        <v>575</v>
      </c>
      <c r="B1213" s="650" t="s">
        <v>6335</v>
      </c>
      <c r="C1213" s="650" t="s">
        <v>4855</v>
      </c>
      <c r="D1213" s="650" t="s">
        <v>6160</v>
      </c>
      <c r="E1213" s="650" t="s">
        <v>6161</v>
      </c>
      <c r="F1213" s="653"/>
      <c r="G1213" s="653"/>
      <c r="H1213" s="653"/>
      <c r="I1213" s="653"/>
      <c r="J1213" s="653"/>
      <c r="K1213" s="653"/>
      <c r="L1213" s="653"/>
      <c r="M1213" s="653"/>
      <c r="N1213" s="653">
        <v>1</v>
      </c>
      <c r="O1213" s="653">
        <v>4949</v>
      </c>
      <c r="P1213" s="666"/>
      <c r="Q1213" s="654">
        <v>4949</v>
      </c>
    </row>
    <row r="1214" spans="1:17" ht="14.4" customHeight="1" x14ac:dyDescent="0.3">
      <c r="A1214" s="649" t="s">
        <v>575</v>
      </c>
      <c r="B1214" s="650" t="s">
        <v>6335</v>
      </c>
      <c r="C1214" s="650" t="s">
        <v>4855</v>
      </c>
      <c r="D1214" s="650" t="s">
        <v>6170</v>
      </c>
      <c r="E1214" s="650" t="s">
        <v>6171</v>
      </c>
      <c r="F1214" s="653">
        <v>1</v>
      </c>
      <c r="G1214" s="653">
        <v>1549</v>
      </c>
      <c r="H1214" s="653">
        <v>1</v>
      </c>
      <c r="I1214" s="653">
        <v>1549</v>
      </c>
      <c r="J1214" s="653"/>
      <c r="K1214" s="653"/>
      <c r="L1214" s="653"/>
      <c r="M1214" s="653"/>
      <c r="N1214" s="653"/>
      <c r="O1214" s="653"/>
      <c r="P1214" s="666"/>
      <c r="Q1214" s="654"/>
    </row>
    <row r="1215" spans="1:17" ht="14.4" customHeight="1" x14ac:dyDescent="0.3">
      <c r="A1215" s="649" t="s">
        <v>575</v>
      </c>
      <c r="B1215" s="650" t="s">
        <v>6335</v>
      </c>
      <c r="C1215" s="650" t="s">
        <v>4855</v>
      </c>
      <c r="D1215" s="650" t="s">
        <v>6348</v>
      </c>
      <c r="E1215" s="650" t="s">
        <v>6349</v>
      </c>
      <c r="F1215" s="653"/>
      <c r="G1215" s="653"/>
      <c r="H1215" s="653"/>
      <c r="I1215" s="653"/>
      <c r="J1215" s="653"/>
      <c r="K1215" s="653"/>
      <c r="L1215" s="653"/>
      <c r="M1215" s="653"/>
      <c r="N1215" s="653">
        <v>2</v>
      </c>
      <c r="O1215" s="653">
        <v>728</v>
      </c>
      <c r="P1215" s="666"/>
      <c r="Q1215" s="654">
        <v>364</v>
      </c>
    </row>
    <row r="1216" spans="1:17" ht="14.4" customHeight="1" x14ac:dyDescent="0.3">
      <c r="A1216" s="649" t="s">
        <v>575</v>
      </c>
      <c r="B1216" s="650" t="s">
        <v>6350</v>
      </c>
      <c r="C1216" s="650" t="s">
        <v>4855</v>
      </c>
      <c r="D1216" s="650" t="s">
        <v>6351</v>
      </c>
      <c r="E1216" s="650" t="s">
        <v>6352</v>
      </c>
      <c r="F1216" s="653"/>
      <c r="G1216" s="653"/>
      <c r="H1216" s="653"/>
      <c r="I1216" s="653"/>
      <c r="J1216" s="653"/>
      <c r="K1216" s="653"/>
      <c r="L1216" s="653"/>
      <c r="M1216" s="653"/>
      <c r="N1216" s="653">
        <v>1</v>
      </c>
      <c r="O1216" s="653">
        <v>342</v>
      </c>
      <c r="P1216" s="666"/>
      <c r="Q1216" s="654">
        <v>342</v>
      </c>
    </row>
    <row r="1217" spans="1:17" ht="14.4" customHeight="1" x14ac:dyDescent="0.3">
      <c r="A1217" s="649" t="s">
        <v>575</v>
      </c>
      <c r="B1217" s="650" t="s">
        <v>6350</v>
      </c>
      <c r="C1217" s="650" t="s">
        <v>4855</v>
      </c>
      <c r="D1217" s="650" t="s">
        <v>6353</v>
      </c>
      <c r="E1217" s="650" t="s">
        <v>6354</v>
      </c>
      <c r="F1217" s="653"/>
      <c r="G1217" s="653"/>
      <c r="H1217" s="653"/>
      <c r="I1217" s="653"/>
      <c r="J1217" s="653">
        <v>1</v>
      </c>
      <c r="K1217" s="653">
        <v>346</v>
      </c>
      <c r="L1217" s="653"/>
      <c r="M1217" s="653">
        <v>346</v>
      </c>
      <c r="N1217" s="653"/>
      <c r="O1217" s="653"/>
      <c r="P1217" s="666"/>
      <c r="Q1217" s="654"/>
    </row>
    <row r="1218" spans="1:17" ht="14.4" customHeight="1" x14ac:dyDescent="0.3">
      <c r="A1218" s="649" t="s">
        <v>575</v>
      </c>
      <c r="B1218" s="650" t="s">
        <v>6350</v>
      </c>
      <c r="C1218" s="650" t="s">
        <v>4855</v>
      </c>
      <c r="D1218" s="650" t="s">
        <v>6355</v>
      </c>
      <c r="E1218" s="650" t="s">
        <v>6356</v>
      </c>
      <c r="F1218" s="653"/>
      <c r="G1218" s="653"/>
      <c r="H1218" s="653"/>
      <c r="I1218" s="653"/>
      <c r="J1218" s="653">
        <v>1</v>
      </c>
      <c r="K1218" s="653">
        <v>912</v>
      </c>
      <c r="L1218" s="653"/>
      <c r="M1218" s="653">
        <v>912</v>
      </c>
      <c r="N1218" s="653"/>
      <c r="O1218" s="653"/>
      <c r="P1218" s="666"/>
      <c r="Q1218" s="654"/>
    </row>
    <row r="1219" spans="1:17" ht="14.4" customHeight="1" x14ac:dyDescent="0.3">
      <c r="A1219" s="649" t="s">
        <v>575</v>
      </c>
      <c r="B1219" s="650" t="s">
        <v>6350</v>
      </c>
      <c r="C1219" s="650" t="s">
        <v>4855</v>
      </c>
      <c r="D1219" s="650" t="s">
        <v>6357</v>
      </c>
      <c r="E1219" s="650" t="s">
        <v>6358</v>
      </c>
      <c r="F1219" s="653"/>
      <c r="G1219" s="653"/>
      <c r="H1219" s="653"/>
      <c r="I1219" s="653"/>
      <c r="J1219" s="653"/>
      <c r="K1219" s="653"/>
      <c r="L1219" s="653"/>
      <c r="M1219" s="653"/>
      <c r="N1219" s="653">
        <v>1</v>
      </c>
      <c r="O1219" s="653">
        <v>354</v>
      </c>
      <c r="P1219" s="666"/>
      <c r="Q1219" s="654">
        <v>354</v>
      </c>
    </row>
    <row r="1220" spans="1:17" ht="14.4" customHeight="1" x14ac:dyDescent="0.3">
      <c r="A1220" s="649" t="s">
        <v>575</v>
      </c>
      <c r="B1220" s="650" t="s">
        <v>6350</v>
      </c>
      <c r="C1220" s="650" t="s">
        <v>4855</v>
      </c>
      <c r="D1220" s="650" t="s">
        <v>6359</v>
      </c>
      <c r="E1220" s="650" t="s">
        <v>6360</v>
      </c>
      <c r="F1220" s="653">
        <v>4</v>
      </c>
      <c r="G1220" s="653">
        <v>9564</v>
      </c>
      <c r="H1220" s="653">
        <v>1</v>
      </c>
      <c r="I1220" s="653">
        <v>2391</v>
      </c>
      <c r="J1220" s="653">
        <v>2</v>
      </c>
      <c r="K1220" s="653">
        <v>4816</v>
      </c>
      <c r="L1220" s="653">
        <v>0.50355499790882474</v>
      </c>
      <c r="M1220" s="653">
        <v>2408</v>
      </c>
      <c r="N1220" s="653">
        <v>4</v>
      </c>
      <c r="O1220" s="653">
        <v>9752</v>
      </c>
      <c r="P1220" s="666">
        <v>1.0196570472605604</v>
      </c>
      <c r="Q1220" s="654">
        <v>2438</v>
      </c>
    </row>
    <row r="1221" spans="1:17" ht="14.4" customHeight="1" x14ac:dyDescent="0.3">
      <c r="A1221" s="649" t="s">
        <v>575</v>
      </c>
      <c r="B1221" s="650" t="s">
        <v>6350</v>
      </c>
      <c r="C1221" s="650" t="s">
        <v>4855</v>
      </c>
      <c r="D1221" s="650" t="s">
        <v>6361</v>
      </c>
      <c r="E1221" s="650" t="s">
        <v>6362</v>
      </c>
      <c r="F1221" s="653"/>
      <c r="G1221" s="653"/>
      <c r="H1221" s="653"/>
      <c r="I1221" s="653"/>
      <c r="J1221" s="653"/>
      <c r="K1221" s="653"/>
      <c r="L1221" s="653"/>
      <c r="M1221" s="653"/>
      <c r="N1221" s="653">
        <v>1</v>
      </c>
      <c r="O1221" s="653">
        <v>2953</v>
      </c>
      <c r="P1221" s="666"/>
      <c r="Q1221" s="654">
        <v>2953</v>
      </c>
    </row>
    <row r="1222" spans="1:17" ht="14.4" customHeight="1" x14ac:dyDescent="0.3">
      <c r="A1222" s="649" t="s">
        <v>575</v>
      </c>
      <c r="B1222" s="650" t="s">
        <v>6350</v>
      </c>
      <c r="C1222" s="650" t="s">
        <v>4855</v>
      </c>
      <c r="D1222" s="650" t="s">
        <v>6363</v>
      </c>
      <c r="E1222" s="650" t="s">
        <v>6364</v>
      </c>
      <c r="F1222" s="653"/>
      <c r="G1222" s="653"/>
      <c r="H1222" s="653"/>
      <c r="I1222" s="653"/>
      <c r="J1222" s="653"/>
      <c r="K1222" s="653"/>
      <c r="L1222" s="653"/>
      <c r="M1222" s="653"/>
      <c r="N1222" s="653">
        <v>2</v>
      </c>
      <c r="O1222" s="653">
        <v>1210</v>
      </c>
      <c r="P1222" s="666"/>
      <c r="Q1222" s="654">
        <v>605</v>
      </c>
    </row>
    <row r="1223" spans="1:17" ht="14.4" customHeight="1" x14ac:dyDescent="0.3">
      <c r="A1223" s="649" t="s">
        <v>575</v>
      </c>
      <c r="B1223" s="650" t="s">
        <v>6350</v>
      </c>
      <c r="C1223" s="650" t="s">
        <v>4855</v>
      </c>
      <c r="D1223" s="650" t="s">
        <v>6365</v>
      </c>
      <c r="E1223" s="650" t="s">
        <v>6366</v>
      </c>
      <c r="F1223" s="653">
        <v>3</v>
      </c>
      <c r="G1223" s="653">
        <v>4302</v>
      </c>
      <c r="H1223" s="653">
        <v>1</v>
      </c>
      <c r="I1223" s="653">
        <v>1434</v>
      </c>
      <c r="J1223" s="653">
        <v>1</v>
      </c>
      <c r="K1223" s="653">
        <v>1446</v>
      </c>
      <c r="L1223" s="653">
        <v>0.33612273361227335</v>
      </c>
      <c r="M1223" s="653">
        <v>1446</v>
      </c>
      <c r="N1223" s="653"/>
      <c r="O1223" s="653"/>
      <c r="P1223" s="666"/>
      <c r="Q1223" s="654"/>
    </row>
    <row r="1224" spans="1:17" ht="14.4" customHeight="1" x14ac:dyDescent="0.3">
      <c r="A1224" s="649" t="s">
        <v>575</v>
      </c>
      <c r="B1224" s="650" t="s">
        <v>6367</v>
      </c>
      <c r="C1224" s="650" t="s">
        <v>4855</v>
      </c>
      <c r="D1224" s="650" t="s">
        <v>6368</v>
      </c>
      <c r="E1224" s="650" t="s">
        <v>6369</v>
      </c>
      <c r="F1224" s="653"/>
      <c r="G1224" s="653"/>
      <c r="H1224" s="653"/>
      <c r="I1224" s="653"/>
      <c r="J1224" s="653">
        <v>1</v>
      </c>
      <c r="K1224" s="653">
        <v>3084</v>
      </c>
      <c r="L1224" s="653"/>
      <c r="M1224" s="653">
        <v>3084</v>
      </c>
      <c r="N1224" s="653"/>
      <c r="O1224" s="653"/>
      <c r="P1224" s="666"/>
      <c r="Q1224" s="654"/>
    </row>
    <row r="1225" spans="1:17" ht="14.4" customHeight="1" x14ac:dyDescent="0.3">
      <c r="A1225" s="649" t="s">
        <v>575</v>
      </c>
      <c r="B1225" s="650" t="s">
        <v>6367</v>
      </c>
      <c r="C1225" s="650" t="s">
        <v>4855</v>
      </c>
      <c r="D1225" s="650" t="s">
        <v>6031</v>
      </c>
      <c r="E1225" s="650" t="s">
        <v>6032</v>
      </c>
      <c r="F1225" s="653"/>
      <c r="G1225" s="653"/>
      <c r="H1225" s="653"/>
      <c r="I1225" s="653"/>
      <c r="J1225" s="653">
        <v>1</v>
      </c>
      <c r="K1225" s="653">
        <v>1892</v>
      </c>
      <c r="L1225" s="653"/>
      <c r="M1225" s="653">
        <v>1892</v>
      </c>
      <c r="N1225" s="653"/>
      <c r="O1225" s="653"/>
      <c r="P1225" s="666"/>
      <c r="Q1225" s="654"/>
    </row>
    <row r="1226" spans="1:17" ht="14.4" customHeight="1" x14ac:dyDescent="0.3">
      <c r="A1226" s="649" t="s">
        <v>575</v>
      </c>
      <c r="B1226" s="650" t="s">
        <v>6367</v>
      </c>
      <c r="C1226" s="650" t="s">
        <v>4855</v>
      </c>
      <c r="D1226" s="650" t="s">
        <v>6035</v>
      </c>
      <c r="E1226" s="650" t="s">
        <v>6036</v>
      </c>
      <c r="F1226" s="653"/>
      <c r="G1226" s="653"/>
      <c r="H1226" s="653"/>
      <c r="I1226" s="653"/>
      <c r="J1226" s="653"/>
      <c r="K1226" s="653"/>
      <c r="L1226" s="653"/>
      <c r="M1226" s="653"/>
      <c r="N1226" s="653">
        <v>2</v>
      </c>
      <c r="O1226" s="653">
        <v>7954</v>
      </c>
      <c r="P1226" s="666"/>
      <c r="Q1226" s="654">
        <v>3977</v>
      </c>
    </row>
    <row r="1227" spans="1:17" ht="14.4" customHeight="1" x14ac:dyDescent="0.3">
      <c r="A1227" s="649" t="s">
        <v>575</v>
      </c>
      <c r="B1227" s="650" t="s">
        <v>6370</v>
      </c>
      <c r="C1227" s="650" t="s">
        <v>4855</v>
      </c>
      <c r="D1227" s="650" t="s">
        <v>6210</v>
      </c>
      <c r="E1227" s="650" t="s">
        <v>6211</v>
      </c>
      <c r="F1227" s="653">
        <v>4</v>
      </c>
      <c r="G1227" s="653">
        <v>684</v>
      </c>
      <c r="H1227" s="653">
        <v>1</v>
      </c>
      <c r="I1227" s="653">
        <v>171</v>
      </c>
      <c r="J1227" s="653"/>
      <c r="K1227" s="653"/>
      <c r="L1227" s="653"/>
      <c r="M1227" s="653"/>
      <c r="N1227" s="653"/>
      <c r="O1227" s="653"/>
      <c r="P1227" s="666"/>
      <c r="Q1227" s="654"/>
    </row>
    <row r="1228" spans="1:17" ht="14.4" customHeight="1" x14ac:dyDescent="0.3">
      <c r="A1228" s="649" t="s">
        <v>575</v>
      </c>
      <c r="B1228" s="650" t="s">
        <v>6370</v>
      </c>
      <c r="C1228" s="650" t="s">
        <v>4855</v>
      </c>
      <c r="D1228" s="650" t="s">
        <v>6371</v>
      </c>
      <c r="E1228" s="650" t="s">
        <v>6372</v>
      </c>
      <c r="F1228" s="653">
        <v>1</v>
      </c>
      <c r="G1228" s="653">
        <v>5098</v>
      </c>
      <c r="H1228" s="653">
        <v>1</v>
      </c>
      <c r="I1228" s="653">
        <v>5098</v>
      </c>
      <c r="J1228" s="653"/>
      <c r="K1228" s="653"/>
      <c r="L1228" s="653"/>
      <c r="M1228" s="653"/>
      <c r="N1228" s="653"/>
      <c r="O1228" s="653"/>
      <c r="P1228" s="666"/>
      <c r="Q1228" s="654"/>
    </row>
    <row r="1229" spans="1:17" ht="14.4" customHeight="1" x14ac:dyDescent="0.3">
      <c r="A1229" s="649" t="s">
        <v>575</v>
      </c>
      <c r="B1229" s="650" t="s">
        <v>6370</v>
      </c>
      <c r="C1229" s="650" t="s">
        <v>4855</v>
      </c>
      <c r="D1229" s="650" t="s">
        <v>6373</v>
      </c>
      <c r="E1229" s="650" t="s">
        <v>6374</v>
      </c>
      <c r="F1229" s="653">
        <v>1</v>
      </c>
      <c r="G1229" s="653">
        <v>599</v>
      </c>
      <c r="H1229" s="653">
        <v>1</v>
      </c>
      <c r="I1229" s="653">
        <v>599</v>
      </c>
      <c r="J1229" s="653"/>
      <c r="K1229" s="653"/>
      <c r="L1229" s="653"/>
      <c r="M1229" s="653"/>
      <c r="N1229" s="653"/>
      <c r="O1229" s="653"/>
      <c r="P1229" s="666"/>
      <c r="Q1229" s="654"/>
    </row>
    <row r="1230" spans="1:17" ht="14.4" customHeight="1" x14ac:dyDescent="0.3">
      <c r="A1230" s="649" t="s">
        <v>575</v>
      </c>
      <c r="B1230" s="650" t="s">
        <v>6375</v>
      </c>
      <c r="C1230" s="650" t="s">
        <v>4855</v>
      </c>
      <c r="D1230" s="650" t="s">
        <v>6376</v>
      </c>
      <c r="E1230" s="650" t="s">
        <v>6377</v>
      </c>
      <c r="F1230" s="653"/>
      <c r="G1230" s="653"/>
      <c r="H1230" s="653"/>
      <c r="I1230" s="653"/>
      <c r="J1230" s="653"/>
      <c r="K1230" s="653"/>
      <c r="L1230" s="653"/>
      <c r="M1230" s="653"/>
      <c r="N1230" s="653">
        <v>2</v>
      </c>
      <c r="O1230" s="653">
        <v>1358</v>
      </c>
      <c r="P1230" s="666"/>
      <c r="Q1230" s="654">
        <v>679</v>
      </c>
    </row>
    <row r="1231" spans="1:17" ht="14.4" customHeight="1" x14ac:dyDescent="0.3">
      <c r="A1231" s="649" t="s">
        <v>6378</v>
      </c>
      <c r="B1231" s="650" t="s">
        <v>4863</v>
      </c>
      <c r="C1231" s="650" t="s">
        <v>4855</v>
      </c>
      <c r="D1231" s="650" t="s">
        <v>4915</v>
      </c>
      <c r="E1231" s="650" t="s">
        <v>4916</v>
      </c>
      <c r="F1231" s="653"/>
      <c r="G1231" s="653"/>
      <c r="H1231" s="653"/>
      <c r="I1231" s="653"/>
      <c r="J1231" s="653"/>
      <c r="K1231" s="653"/>
      <c r="L1231" s="653"/>
      <c r="M1231" s="653"/>
      <c r="N1231" s="653">
        <v>1</v>
      </c>
      <c r="O1231" s="653">
        <v>35</v>
      </c>
      <c r="P1231" s="666"/>
      <c r="Q1231" s="654">
        <v>35</v>
      </c>
    </row>
    <row r="1232" spans="1:17" ht="14.4" customHeight="1" x14ac:dyDescent="0.3">
      <c r="A1232" s="649" t="s">
        <v>6378</v>
      </c>
      <c r="B1232" s="650" t="s">
        <v>4863</v>
      </c>
      <c r="C1232" s="650" t="s">
        <v>4855</v>
      </c>
      <c r="D1232" s="650" t="s">
        <v>4923</v>
      </c>
      <c r="E1232" s="650" t="s">
        <v>4924</v>
      </c>
      <c r="F1232" s="653">
        <v>1</v>
      </c>
      <c r="G1232" s="653">
        <v>125</v>
      </c>
      <c r="H1232" s="653">
        <v>1</v>
      </c>
      <c r="I1232" s="653">
        <v>125</v>
      </c>
      <c r="J1232" s="653"/>
      <c r="K1232" s="653"/>
      <c r="L1232" s="653"/>
      <c r="M1232" s="653"/>
      <c r="N1232" s="653"/>
      <c r="O1232" s="653"/>
      <c r="P1232" s="666"/>
      <c r="Q1232" s="654"/>
    </row>
    <row r="1233" spans="1:17" ht="14.4" customHeight="1" x14ac:dyDescent="0.3">
      <c r="A1233" s="649" t="s">
        <v>6378</v>
      </c>
      <c r="B1233" s="650" t="s">
        <v>4863</v>
      </c>
      <c r="C1233" s="650" t="s">
        <v>4855</v>
      </c>
      <c r="D1233" s="650" t="s">
        <v>4932</v>
      </c>
      <c r="E1233" s="650" t="s">
        <v>4933</v>
      </c>
      <c r="F1233" s="653">
        <v>1</v>
      </c>
      <c r="G1233" s="653">
        <v>91</v>
      </c>
      <c r="H1233" s="653">
        <v>1</v>
      </c>
      <c r="I1233" s="653">
        <v>91</v>
      </c>
      <c r="J1233" s="653"/>
      <c r="K1233" s="653"/>
      <c r="L1233" s="653"/>
      <c r="M1233" s="653"/>
      <c r="N1233" s="653"/>
      <c r="O1233" s="653"/>
      <c r="P1233" s="666"/>
      <c r="Q1233" s="654"/>
    </row>
    <row r="1234" spans="1:17" ht="14.4" customHeight="1" x14ac:dyDescent="0.3">
      <c r="A1234" s="649" t="s">
        <v>6379</v>
      </c>
      <c r="B1234" s="650" t="s">
        <v>4863</v>
      </c>
      <c r="C1234" s="650" t="s">
        <v>4855</v>
      </c>
      <c r="D1234" s="650" t="s">
        <v>4917</v>
      </c>
      <c r="E1234" s="650" t="s">
        <v>4918</v>
      </c>
      <c r="F1234" s="653"/>
      <c r="G1234" s="653"/>
      <c r="H1234" s="653"/>
      <c r="I1234" s="653"/>
      <c r="J1234" s="653">
        <v>1</v>
      </c>
      <c r="K1234" s="653">
        <v>5</v>
      </c>
      <c r="L1234" s="653"/>
      <c r="M1234" s="653">
        <v>5</v>
      </c>
      <c r="N1234" s="653"/>
      <c r="O1234" s="653"/>
      <c r="P1234" s="666"/>
      <c r="Q1234" s="654"/>
    </row>
    <row r="1235" spans="1:17" ht="14.4" customHeight="1" x14ac:dyDescent="0.3">
      <c r="A1235" s="649" t="s">
        <v>6379</v>
      </c>
      <c r="B1235" s="650" t="s">
        <v>4863</v>
      </c>
      <c r="C1235" s="650" t="s">
        <v>4855</v>
      </c>
      <c r="D1235" s="650" t="s">
        <v>4856</v>
      </c>
      <c r="E1235" s="650" t="s">
        <v>4857</v>
      </c>
      <c r="F1235" s="653">
        <v>2</v>
      </c>
      <c r="G1235" s="653">
        <v>498</v>
      </c>
      <c r="H1235" s="653">
        <v>1</v>
      </c>
      <c r="I1235" s="653">
        <v>249</v>
      </c>
      <c r="J1235" s="653"/>
      <c r="K1235" s="653"/>
      <c r="L1235" s="653"/>
      <c r="M1235" s="653"/>
      <c r="N1235" s="653"/>
      <c r="O1235" s="653"/>
      <c r="P1235" s="666"/>
      <c r="Q1235" s="654"/>
    </row>
    <row r="1236" spans="1:17" ht="14.4" customHeight="1" x14ac:dyDescent="0.3">
      <c r="A1236" s="649" t="s">
        <v>6379</v>
      </c>
      <c r="B1236" s="650" t="s">
        <v>4863</v>
      </c>
      <c r="C1236" s="650" t="s">
        <v>4855</v>
      </c>
      <c r="D1236" s="650" t="s">
        <v>4923</v>
      </c>
      <c r="E1236" s="650" t="s">
        <v>4924</v>
      </c>
      <c r="F1236" s="653"/>
      <c r="G1236" s="653"/>
      <c r="H1236" s="653"/>
      <c r="I1236" s="653"/>
      <c r="J1236" s="653">
        <v>1</v>
      </c>
      <c r="K1236" s="653">
        <v>116</v>
      </c>
      <c r="L1236" s="653"/>
      <c r="M1236" s="653">
        <v>116</v>
      </c>
      <c r="N1236" s="653"/>
      <c r="O1236" s="653"/>
      <c r="P1236" s="666"/>
      <c r="Q1236" s="654"/>
    </row>
    <row r="1237" spans="1:17" ht="14.4" customHeight="1" x14ac:dyDescent="0.3">
      <c r="A1237" s="649" t="s">
        <v>6379</v>
      </c>
      <c r="B1237" s="650" t="s">
        <v>4863</v>
      </c>
      <c r="C1237" s="650" t="s">
        <v>4855</v>
      </c>
      <c r="D1237" s="650" t="s">
        <v>4934</v>
      </c>
      <c r="E1237" s="650" t="s">
        <v>4935</v>
      </c>
      <c r="F1237" s="653"/>
      <c r="G1237" s="653"/>
      <c r="H1237" s="653"/>
      <c r="I1237" s="653"/>
      <c r="J1237" s="653">
        <v>8</v>
      </c>
      <c r="K1237" s="653">
        <v>928</v>
      </c>
      <c r="L1237" s="653"/>
      <c r="M1237" s="653">
        <v>116</v>
      </c>
      <c r="N1237" s="653">
        <v>8</v>
      </c>
      <c r="O1237" s="653">
        <v>934</v>
      </c>
      <c r="P1237" s="666"/>
      <c r="Q1237" s="654">
        <v>116.75</v>
      </c>
    </row>
    <row r="1238" spans="1:17" ht="14.4" customHeight="1" x14ac:dyDescent="0.3">
      <c r="A1238" s="649" t="s">
        <v>6379</v>
      </c>
      <c r="B1238" s="650" t="s">
        <v>4863</v>
      </c>
      <c r="C1238" s="650" t="s">
        <v>4855</v>
      </c>
      <c r="D1238" s="650" t="s">
        <v>4968</v>
      </c>
      <c r="E1238" s="650" t="s">
        <v>4969</v>
      </c>
      <c r="F1238" s="653"/>
      <c r="G1238" s="653"/>
      <c r="H1238" s="653"/>
      <c r="I1238" s="653"/>
      <c r="J1238" s="653">
        <v>1</v>
      </c>
      <c r="K1238" s="653">
        <v>0</v>
      </c>
      <c r="L1238" s="653"/>
      <c r="M1238" s="653">
        <v>0</v>
      </c>
      <c r="N1238" s="653"/>
      <c r="O1238" s="653"/>
      <c r="P1238" s="666"/>
      <c r="Q1238" s="654"/>
    </row>
    <row r="1239" spans="1:17" ht="14.4" customHeight="1" thickBot="1" x14ac:dyDescent="0.35">
      <c r="A1239" s="655" t="s">
        <v>6379</v>
      </c>
      <c r="B1239" s="656" t="s">
        <v>4863</v>
      </c>
      <c r="C1239" s="656" t="s">
        <v>4855</v>
      </c>
      <c r="D1239" s="656" t="s">
        <v>4986</v>
      </c>
      <c r="E1239" s="656" t="s">
        <v>4987</v>
      </c>
      <c r="F1239" s="659"/>
      <c r="G1239" s="659"/>
      <c r="H1239" s="659"/>
      <c r="I1239" s="659"/>
      <c r="J1239" s="659"/>
      <c r="K1239" s="659"/>
      <c r="L1239" s="659"/>
      <c r="M1239" s="659"/>
      <c r="N1239" s="659">
        <v>4</v>
      </c>
      <c r="O1239" s="659">
        <v>932</v>
      </c>
      <c r="P1239" s="667"/>
      <c r="Q1239" s="660">
        <v>233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424.96800000000002</v>
      </c>
      <c r="C5" s="114">
        <v>366.37099999999998</v>
      </c>
      <c r="D5" s="114">
        <v>381.30900000000003</v>
      </c>
      <c r="E5" s="131">
        <v>0.8972652058507935</v>
      </c>
      <c r="F5" s="132">
        <v>347</v>
      </c>
      <c r="G5" s="114">
        <v>366</v>
      </c>
      <c r="H5" s="114">
        <v>341</v>
      </c>
      <c r="I5" s="133">
        <v>0.98270893371757928</v>
      </c>
      <c r="J5" s="123"/>
      <c r="K5" s="123"/>
      <c r="L5" s="7">
        <f>D5-B5</f>
        <v>-43.658999999999992</v>
      </c>
      <c r="M5" s="8">
        <f>H5-F5</f>
        <v>-6</v>
      </c>
    </row>
    <row r="6" spans="1:13" ht="14.4" hidden="1" customHeight="1" outlineLevel="1" x14ac:dyDescent="0.3">
      <c r="A6" s="119" t="s">
        <v>170</v>
      </c>
      <c r="B6" s="122">
        <v>115.367</v>
      </c>
      <c r="C6" s="113">
        <v>83.596000000000004</v>
      </c>
      <c r="D6" s="113">
        <v>115.178</v>
      </c>
      <c r="E6" s="134">
        <v>0.9983617498938171</v>
      </c>
      <c r="F6" s="135">
        <v>138</v>
      </c>
      <c r="G6" s="113">
        <v>103</v>
      </c>
      <c r="H6" s="113">
        <v>133</v>
      </c>
      <c r="I6" s="136">
        <v>0.96376811594202894</v>
      </c>
      <c r="J6" s="123"/>
      <c r="K6" s="123"/>
      <c r="L6" s="5">
        <f t="shared" ref="L6:L11" si="0">D6-B6</f>
        <v>-0.18900000000000716</v>
      </c>
      <c r="M6" s="6">
        <f t="shared" ref="M6:M13" si="1">H6-F6</f>
        <v>-5</v>
      </c>
    </row>
    <row r="7" spans="1:13" ht="14.4" hidden="1" customHeight="1" outlineLevel="1" x14ac:dyDescent="0.3">
      <c r="A7" s="119" t="s">
        <v>171</v>
      </c>
      <c r="B7" s="122">
        <v>233.06399999999999</v>
      </c>
      <c r="C7" s="113">
        <v>268.767</v>
      </c>
      <c r="D7" s="113">
        <v>298.16500000000002</v>
      </c>
      <c r="E7" s="134">
        <v>1.2793267085435762</v>
      </c>
      <c r="F7" s="135">
        <v>286</v>
      </c>
      <c r="G7" s="113">
        <v>309</v>
      </c>
      <c r="H7" s="113">
        <v>296</v>
      </c>
      <c r="I7" s="136">
        <v>1.034965034965035</v>
      </c>
      <c r="J7" s="123"/>
      <c r="K7" s="123"/>
      <c r="L7" s="5">
        <f t="shared" si="0"/>
        <v>65.101000000000028</v>
      </c>
      <c r="M7" s="6">
        <f t="shared" si="1"/>
        <v>10</v>
      </c>
    </row>
    <row r="8" spans="1:13" ht="14.4" hidden="1" customHeight="1" outlineLevel="1" x14ac:dyDescent="0.3">
      <c r="A8" s="119" t="s">
        <v>172</v>
      </c>
      <c r="B8" s="122">
        <v>35.204000000000001</v>
      </c>
      <c r="C8" s="113">
        <v>20.29</v>
      </c>
      <c r="D8" s="113">
        <v>31.553999999999998</v>
      </c>
      <c r="E8" s="134">
        <v>0.89631860015907272</v>
      </c>
      <c r="F8" s="135">
        <v>33</v>
      </c>
      <c r="G8" s="113">
        <v>23</v>
      </c>
      <c r="H8" s="113">
        <v>33</v>
      </c>
      <c r="I8" s="136">
        <v>1</v>
      </c>
      <c r="J8" s="123"/>
      <c r="K8" s="123"/>
      <c r="L8" s="5">
        <f t="shared" si="0"/>
        <v>-3.6500000000000021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1.0589999999999999</v>
      </c>
      <c r="D9" s="113">
        <v>0.35699999999999998</v>
      </c>
      <c r="E9" s="134" t="s">
        <v>577</v>
      </c>
      <c r="F9" s="135">
        <v>0</v>
      </c>
      <c r="G9" s="113">
        <v>1</v>
      </c>
      <c r="H9" s="113">
        <v>1</v>
      </c>
      <c r="I9" s="136" t="s">
        <v>577</v>
      </c>
      <c r="J9" s="123"/>
      <c r="K9" s="123"/>
      <c r="L9" s="5">
        <f t="shared" si="0"/>
        <v>0.35699999999999998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100.839</v>
      </c>
      <c r="C10" s="113">
        <v>98.591999999999999</v>
      </c>
      <c r="D10" s="113">
        <v>116.5</v>
      </c>
      <c r="E10" s="134">
        <v>1.1553069744840785</v>
      </c>
      <c r="F10" s="135">
        <v>109</v>
      </c>
      <c r="G10" s="113">
        <v>127</v>
      </c>
      <c r="H10" s="113">
        <v>114</v>
      </c>
      <c r="I10" s="136">
        <v>1.0458715596330275</v>
      </c>
      <c r="J10" s="123"/>
      <c r="K10" s="123"/>
      <c r="L10" s="5">
        <f t="shared" si="0"/>
        <v>15.661000000000001</v>
      </c>
      <c r="M10" s="6">
        <f t="shared" si="1"/>
        <v>5</v>
      </c>
    </row>
    <row r="11" spans="1:13" ht="14.4" hidden="1" customHeight="1" outlineLevel="1" x14ac:dyDescent="0.3">
      <c r="A11" s="119" t="s">
        <v>175</v>
      </c>
      <c r="B11" s="122">
        <v>30.204999999999998</v>
      </c>
      <c r="C11" s="113">
        <v>43.286999999999999</v>
      </c>
      <c r="D11" s="113">
        <v>28.192</v>
      </c>
      <c r="E11" s="134">
        <v>0.93335540473431555</v>
      </c>
      <c r="F11" s="135">
        <v>30</v>
      </c>
      <c r="G11" s="113">
        <v>35</v>
      </c>
      <c r="H11" s="113">
        <v>34</v>
      </c>
      <c r="I11" s="136">
        <v>1.1333333333333333</v>
      </c>
      <c r="J11" s="123"/>
      <c r="K11" s="123"/>
      <c r="L11" s="5">
        <f t="shared" si="0"/>
        <v>-2.0129999999999981</v>
      </c>
      <c r="M11" s="6">
        <f t="shared" si="1"/>
        <v>4</v>
      </c>
    </row>
    <row r="12" spans="1:13" ht="14.4" hidden="1" customHeight="1" outlineLevel="1" thickBot="1" x14ac:dyDescent="0.35">
      <c r="A12" s="244" t="s">
        <v>233</v>
      </c>
      <c r="B12" s="245">
        <v>49.56</v>
      </c>
      <c r="C12" s="246">
        <v>5.3220000000000001</v>
      </c>
      <c r="D12" s="246">
        <v>4.7759999999999998</v>
      </c>
      <c r="E12" s="247"/>
      <c r="F12" s="248">
        <v>14</v>
      </c>
      <c r="G12" s="246">
        <v>8</v>
      </c>
      <c r="H12" s="246">
        <v>6</v>
      </c>
      <c r="I12" s="249"/>
      <c r="J12" s="123"/>
      <c r="K12" s="123"/>
      <c r="L12" s="250">
        <f>D12-B12</f>
        <v>-44.784000000000006</v>
      </c>
      <c r="M12" s="251">
        <f>H12-F12</f>
        <v>-8</v>
      </c>
    </row>
    <row r="13" spans="1:13" ht="14.4" customHeight="1" collapsed="1" thickBot="1" x14ac:dyDescent="0.35">
      <c r="A13" s="120" t="s">
        <v>3</v>
      </c>
      <c r="B13" s="115">
        <f>SUM(B5:B12)</f>
        <v>989.20700000000011</v>
      </c>
      <c r="C13" s="116">
        <f>SUM(C5:C12)</f>
        <v>887.28399999999988</v>
      </c>
      <c r="D13" s="116">
        <f>SUM(D5:D12)</f>
        <v>976.03099999999995</v>
      </c>
      <c r="E13" s="137">
        <f>IF(OR(D13=0,B13=0),0,D13/B13)</f>
        <v>0.98668023982846853</v>
      </c>
      <c r="F13" s="138">
        <f>SUM(F5:F12)</f>
        <v>957</v>
      </c>
      <c r="G13" s="116">
        <f>SUM(G5:G12)</f>
        <v>972</v>
      </c>
      <c r="H13" s="116">
        <f>SUM(H5:H12)</f>
        <v>958</v>
      </c>
      <c r="I13" s="139">
        <f>IF(OR(H13=0,F13=0),0,H13/F13)</f>
        <v>1.0010449320794148</v>
      </c>
      <c r="J13" s="123"/>
      <c r="K13" s="123"/>
      <c r="L13" s="129">
        <f>D13-B13</f>
        <v>-13.176000000000158</v>
      </c>
      <c r="M13" s="140">
        <f t="shared" si="1"/>
        <v>1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424.96800000000002</v>
      </c>
      <c r="C18" s="114">
        <v>366.37099999999998</v>
      </c>
      <c r="D18" s="114">
        <v>381.30900000000003</v>
      </c>
      <c r="E18" s="131">
        <v>0.8972652058507935</v>
      </c>
      <c r="F18" s="121">
        <v>347</v>
      </c>
      <c r="G18" s="114">
        <v>366</v>
      </c>
      <c r="H18" s="114">
        <v>341</v>
      </c>
      <c r="I18" s="133">
        <v>0.98270893371757928</v>
      </c>
      <c r="J18" s="560">
        <f>0.97*0.976</f>
        <v>0.94672000000000001</v>
      </c>
      <c r="K18" s="561"/>
      <c r="L18" s="147">
        <f>D18-B18</f>
        <v>-43.658999999999992</v>
      </c>
      <c r="M18" s="148">
        <f>H18-F18</f>
        <v>-6</v>
      </c>
    </row>
    <row r="19" spans="1:13" ht="14.4" hidden="1" customHeight="1" outlineLevel="1" x14ac:dyDescent="0.3">
      <c r="A19" s="119" t="s">
        <v>170</v>
      </c>
      <c r="B19" s="122">
        <v>115.367</v>
      </c>
      <c r="C19" s="113">
        <v>83.596000000000004</v>
      </c>
      <c r="D19" s="113">
        <v>115.178</v>
      </c>
      <c r="E19" s="134">
        <v>0.9983617498938171</v>
      </c>
      <c r="F19" s="122">
        <v>138</v>
      </c>
      <c r="G19" s="113">
        <v>103</v>
      </c>
      <c r="H19" s="113">
        <v>133</v>
      </c>
      <c r="I19" s="136">
        <v>0.96376811594202894</v>
      </c>
      <c r="J19" s="560">
        <f>0.97*1.096</f>
        <v>1.0631200000000001</v>
      </c>
      <c r="K19" s="561"/>
      <c r="L19" s="149">
        <f t="shared" ref="L19:L26" si="2">D19-B19</f>
        <v>-0.18900000000000716</v>
      </c>
      <c r="M19" s="150">
        <f t="shared" ref="M19:M26" si="3">H19-F19</f>
        <v>-5</v>
      </c>
    </row>
    <row r="20" spans="1:13" ht="14.4" hidden="1" customHeight="1" outlineLevel="1" x14ac:dyDescent="0.3">
      <c r="A20" s="119" t="s">
        <v>171</v>
      </c>
      <c r="B20" s="122">
        <v>233.06399999999999</v>
      </c>
      <c r="C20" s="113">
        <v>268.767</v>
      </c>
      <c r="D20" s="113">
        <v>298.16500000000002</v>
      </c>
      <c r="E20" s="134">
        <v>1.2793267085435762</v>
      </c>
      <c r="F20" s="122">
        <v>286</v>
      </c>
      <c r="G20" s="113">
        <v>309</v>
      </c>
      <c r="H20" s="113">
        <v>296</v>
      </c>
      <c r="I20" s="136">
        <v>1.034965034965035</v>
      </c>
      <c r="J20" s="560">
        <f>0.97*1.047</f>
        <v>1.01559</v>
      </c>
      <c r="K20" s="561"/>
      <c r="L20" s="149">
        <f t="shared" si="2"/>
        <v>65.101000000000028</v>
      </c>
      <c r="M20" s="150">
        <f t="shared" si="3"/>
        <v>10</v>
      </c>
    </row>
    <row r="21" spans="1:13" ht="14.4" hidden="1" customHeight="1" outlineLevel="1" x14ac:dyDescent="0.3">
      <c r="A21" s="119" t="s">
        <v>172</v>
      </c>
      <c r="B21" s="122">
        <v>35.204000000000001</v>
      </c>
      <c r="C21" s="113">
        <v>20.29</v>
      </c>
      <c r="D21" s="113">
        <v>31.553999999999998</v>
      </c>
      <c r="E21" s="134">
        <v>0.89631860015907272</v>
      </c>
      <c r="F21" s="122">
        <v>33</v>
      </c>
      <c r="G21" s="113">
        <v>23</v>
      </c>
      <c r="H21" s="113">
        <v>33</v>
      </c>
      <c r="I21" s="136">
        <v>1</v>
      </c>
      <c r="J21" s="560">
        <f>0.97*1.091</f>
        <v>1.05827</v>
      </c>
      <c r="K21" s="561"/>
      <c r="L21" s="149">
        <f t="shared" si="2"/>
        <v>-3.6500000000000021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1.0589999999999999</v>
      </c>
      <c r="D22" s="113">
        <v>0.35699999999999998</v>
      </c>
      <c r="E22" s="134" t="s">
        <v>577</v>
      </c>
      <c r="F22" s="122">
        <v>0</v>
      </c>
      <c r="G22" s="113">
        <v>1</v>
      </c>
      <c r="H22" s="113">
        <v>1</v>
      </c>
      <c r="I22" s="136" t="s">
        <v>577</v>
      </c>
      <c r="J22" s="560">
        <f>0.97*1</f>
        <v>0.97</v>
      </c>
      <c r="K22" s="561"/>
      <c r="L22" s="149">
        <f t="shared" si="2"/>
        <v>0.35699999999999998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100.839</v>
      </c>
      <c r="C23" s="113">
        <v>98.591999999999999</v>
      </c>
      <c r="D23" s="113">
        <v>116.5</v>
      </c>
      <c r="E23" s="134">
        <v>1.1553069744840785</v>
      </c>
      <c r="F23" s="122">
        <v>109</v>
      </c>
      <c r="G23" s="113">
        <v>127</v>
      </c>
      <c r="H23" s="113">
        <v>114</v>
      </c>
      <c r="I23" s="136">
        <v>1.0458715596330275</v>
      </c>
      <c r="J23" s="560">
        <f>0.97*1.096</f>
        <v>1.0631200000000001</v>
      </c>
      <c r="K23" s="561"/>
      <c r="L23" s="149">
        <f t="shared" si="2"/>
        <v>15.661000000000001</v>
      </c>
      <c r="M23" s="150">
        <f t="shared" si="3"/>
        <v>5</v>
      </c>
    </row>
    <row r="24" spans="1:13" ht="14.4" hidden="1" customHeight="1" outlineLevel="1" x14ac:dyDescent="0.3">
      <c r="A24" s="119" t="s">
        <v>175</v>
      </c>
      <c r="B24" s="122">
        <v>30.204999999999998</v>
      </c>
      <c r="C24" s="113">
        <v>43.286999999999999</v>
      </c>
      <c r="D24" s="113">
        <v>28.192</v>
      </c>
      <c r="E24" s="134">
        <v>0.93335540473431555</v>
      </c>
      <c r="F24" s="122">
        <v>30</v>
      </c>
      <c r="G24" s="113">
        <v>35</v>
      </c>
      <c r="H24" s="113">
        <v>34</v>
      </c>
      <c r="I24" s="136">
        <v>1.1333333333333333</v>
      </c>
      <c r="J24" s="560">
        <f>0.97*0.989</f>
        <v>0.95933000000000002</v>
      </c>
      <c r="K24" s="561"/>
      <c r="L24" s="149">
        <f t="shared" si="2"/>
        <v>-2.0129999999999981</v>
      </c>
      <c r="M24" s="150">
        <f t="shared" si="3"/>
        <v>4</v>
      </c>
    </row>
    <row r="25" spans="1:13" ht="14.4" hidden="1" customHeight="1" outlineLevel="1" thickBot="1" x14ac:dyDescent="0.35">
      <c r="A25" s="244" t="s">
        <v>233</v>
      </c>
      <c r="B25" s="245">
        <v>49.56</v>
      </c>
      <c r="C25" s="246">
        <v>5.3220000000000001</v>
      </c>
      <c r="D25" s="246">
        <v>4.7759999999999998</v>
      </c>
      <c r="E25" s="247"/>
      <c r="F25" s="245">
        <v>14</v>
      </c>
      <c r="G25" s="246">
        <v>8</v>
      </c>
      <c r="H25" s="246">
        <v>6</v>
      </c>
      <c r="I25" s="249"/>
      <c r="J25" s="365"/>
      <c r="K25" s="366"/>
      <c r="L25" s="252">
        <f>D25-B25</f>
        <v>-44.784000000000006</v>
      </c>
      <c r="M25" s="253">
        <f>H25-F25</f>
        <v>-8</v>
      </c>
    </row>
    <row r="26" spans="1:13" ht="14.4" customHeight="1" collapsed="1" thickBot="1" x14ac:dyDescent="0.35">
      <c r="A26" s="151" t="s">
        <v>3</v>
      </c>
      <c r="B26" s="152">
        <f>SUM(B18:B25)</f>
        <v>989.20700000000011</v>
      </c>
      <c r="C26" s="153">
        <f>SUM(C18:C25)</f>
        <v>887.28399999999988</v>
      </c>
      <c r="D26" s="153">
        <f>SUM(D18:D25)</f>
        <v>976.03099999999995</v>
      </c>
      <c r="E26" s="154">
        <f>IF(OR(D26=0,B26=0),0,D26/B26)</f>
        <v>0.98668023982846853</v>
      </c>
      <c r="F26" s="152">
        <f>SUM(F18:F25)</f>
        <v>957</v>
      </c>
      <c r="G26" s="153">
        <f>SUM(G18:G25)</f>
        <v>972</v>
      </c>
      <c r="H26" s="153">
        <f>SUM(H18:H25)</f>
        <v>958</v>
      </c>
      <c r="I26" s="155">
        <f>IF(OR(H26=0,F26=0),0,H26/F26)</f>
        <v>1.0010449320794148</v>
      </c>
      <c r="J26" s="123"/>
      <c r="K26" s="123"/>
      <c r="L26" s="145">
        <f t="shared" si="2"/>
        <v>-13.176000000000158</v>
      </c>
      <c r="M26" s="156">
        <f t="shared" si="3"/>
        <v>1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577</v>
      </c>
      <c r="F31" s="132">
        <v>0</v>
      </c>
      <c r="G31" s="114">
        <v>0</v>
      </c>
      <c r="H31" s="114">
        <v>0</v>
      </c>
      <c r="I31" s="133" t="s">
        <v>577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577</v>
      </c>
      <c r="F32" s="135">
        <v>0</v>
      </c>
      <c r="G32" s="113">
        <v>0</v>
      </c>
      <c r="H32" s="113">
        <v>0</v>
      </c>
      <c r="I32" s="136" t="s">
        <v>577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577</v>
      </c>
      <c r="F33" s="135">
        <v>0</v>
      </c>
      <c r="G33" s="113">
        <v>0</v>
      </c>
      <c r="H33" s="113">
        <v>0</v>
      </c>
      <c r="I33" s="136" t="s">
        <v>577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577</v>
      </c>
      <c r="F34" s="135">
        <v>0</v>
      </c>
      <c r="G34" s="113">
        <v>0</v>
      </c>
      <c r="H34" s="113">
        <v>0</v>
      </c>
      <c r="I34" s="136" t="s">
        <v>577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577</v>
      </c>
      <c r="F35" s="135">
        <v>0</v>
      </c>
      <c r="G35" s="113">
        <v>0</v>
      </c>
      <c r="H35" s="113">
        <v>0</v>
      </c>
      <c r="I35" s="136" t="s">
        <v>577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577</v>
      </c>
      <c r="F36" s="135">
        <v>0</v>
      </c>
      <c r="G36" s="113">
        <v>0</v>
      </c>
      <c r="H36" s="113">
        <v>0</v>
      </c>
      <c r="I36" s="136" t="s">
        <v>577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577</v>
      </c>
      <c r="F37" s="135">
        <v>0</v>
      </c>
      <c r="G37" s="113">
        <v>0</v>
      </c>
      <c r="H37" s="113">
        <v>0</v>
      </c>
      <c r="I37" s="136" t="s">
        <v>577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828.21</v>
      </c>
      <c r="C33" s="203">
        <v>645</v>
      </c>
      <c r="D33" s="84">
        <f>IF(C33="","",C33-B33)</f>
        <v>-183.21000000000004</v>
      </c>
      <c r="E33" s="85">
        <f>IF(C33="","",C33/B33)</f>
        <v>0.77878798855362763</v>
      </c>
      <c r="F33" s="86">
        <v>72.81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1575.27</v>
      </c>
      <c r="C34" s="204">
        <v>1286</v>
      </c>
      <c r="D34" s="87">
        <f t="shared" ref="D34:D45" si="0">IF(C34="","",C34-B34)</f>
        <v>-289.27</v>
      </c>
      <c r="E34" s="88">
        <f t="shared" ref="E34:E45" si="1">IF(C34="","",C34/B34)</f>
        <v>0.81636798771004337</v>
      </c>
      <c r="F34" s="89">
        <v>194.63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2680.31</v>
      </c>
      <c r="C35" s="204">
        <v>2145</v>
      </c>
      <c r="D35" s="87">
        <f t="shared" si="0"/>
        <v>-535.30999999999995</v>
      </c>
      <c r="E35" s="88">
        <f t="shared" si="1"/>
        <v>0.80028056456156194</v>
      </c>
      <c r="F35" s="89">
        <v>315.77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3743.46</v>
      </c>
      <c r="C36" s="204">
        <v>2952</v>
      </c>
      <c r="D36" s="87">
        <f t="shared" si="0"/>
        <v>-791.46</v>
      </c>
      <c r="E36" s="88">
        <f t="shared" si="1"/>
        <v>0.78857527528008842</v>
      </c>
      <c r="F36" s="89">
        <v>446.31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4725.16</v>
      </c>
      <c r="C37" s="204">
        <v>3589</v>
      </c>
      <c r="D37" s="87">
        <f t="shared" si="0"/>
        <v>-1136.1599999999999</v>
      </c>
      <c r="E37" s="88">
        <f t="shared" si="1"/>
        <v>0.7595509993312396</v>
      </c>
      <c r="F37" s="89">
        <v>490.27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5897.82</v>
      </c>
      <c r="C38" s="204">
        <v>4376</v>
      </c>
      <c r="D38" s="87">
        <f t="shared" si="0"/>
        <v>-1521.8199999999997</v>
      </c>
      <c r="E38" s="88">
        <f t="shared" si="1"/>
        <v>0.74196906653644912</v>
      </c>
      <c r="F38" s="89">
        <v>516.41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6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6706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3" t="s">
        <v>6381</v>
      </c>
      <c r="B5" s="834"/>
      <c r="C5" s="835"/>
      <c r="D5" s="836"/>
      <c r="E5" s="837">
        <v>1</v>
      </c>
      <c r="F5" s="838">
        <v>14.55</v>
      </c>
      <c r="G5" s="839">
        <v>15</v>
      </c>
      <c r="H5" s="840"/>
      <c r="I5" s="841"/>
      <c r="J5" s="842"/>
      <c r="K5" s="843">
        <v>10.220000000000001</v>
      </c>
      <c r="L5" s="840">
        <v>6</v>
      </c>
      <c r="M5" s="840">
        <v>51</v>
      </c>
      <c r="N5" s="844">
        <v>17.12</v>
      </c>
      <c r="O5" s="840" t="s">
        <v>6382</v>
      </c>
      <c r="P5" s="845" t="s">
        <v>6383</v>
      </c>
      <c r="Q5" s="846">
        <f>H5-B5</f>
        <v>0</v>
      </c>
      <c r="R5" s="846">
        <f>I5-C5</f>
        <v>0</v>
      </c>
      <c r="S5" s="834" t="str">
        <f>IF(H5=0,"",H5*N5)</f>
        <v/>
      </c>
      <c r="T5" s="834" t="str">
        <f>IF(H5=0,"",H5*J5)</f>
        <v/>
      </c>
      <c r="U5" s="834" t="str">
        <f>IF(H5=0,"",T5-S5)</f>
        <v/>
      </c>
      <c r="V5" s="847" t="str">
        <f>IF(H5=0,"",T5/S5)</f>
        <v/>
      </c>
      <c r="W5" s="848"/>
    </row>
    <row r="6" spans="1:23" ht="14.4" customHeight="1" x14ac:dyDescent="0.3">
      <c r="A6" s="864" t="s">
        <v>6384</v>
      </c>
      <c r="B6" s="849">
        <v>1</v>
      </c>
      <c r="C6" s="850">
        <v>13.07</v>
      </c>
      <c r="D6" s="818">
        <v>24</v>
      </c>
      <c r="E6" s="851">
        <v>2</v>
      </c>
      <c r="F6" s="852">
        <v>27.13</v>
      </c>
      <c r="G6" s="804">
        <v>20.5</v>
      </c>
      <c r="H6" s="853">
        <v>1</v>
      </c>
      <c r="I6" s="854">
        <v>13.07</v>
      </c>
      <c r="J6" s="805">
        <v>26</v>
      </c>
      <c r="K6" s="855">
        <v>13.07</v>
      </c>
      <c r="L6" s="853">
        <v>8</v>
      </c>
      <c r="M6" s="853">
        <v>69</v>
      </c>
      <c r="N6" s="856">
        <v>23.12</v>
      </c>
      <c r="O6" s="853" t="s">
        <v>6382</v>
      </c>
      <c r="P6" s="857" t="s">
        <v>6385</v>
      </c>
      <c r="Q6" s="858">
        <f t="shared" ref="Q6:R69" si="0">H6-B6</f>
        <v>0</v>
      </c>
      <c r="R6" s="858">
        <f t="shared" si="0"/>
        <v>0</v>
      </c>
      <c r="S6" s="849">
        <f t="shared" ref="S6:S69" si="1">IF(H6=0,"",H6*N6)</f>
        <v>23.12</v>
      </c>
      <c r="T6" s="849">
        <f t="shared" ref="T6:T69" si="2">IF(H6=0,"",H6*J6)</f>
        <v>26</v>
      </c>
      <c r="U6" s="849">
        <f t="shared" ref="U6:U69" si="3">IF(H6=0,"",T6-S6)</f>
        <v>2.879999999999999</v>
      </c>
      <c r="V6" s="859">
        <f t="shared" ref="V6:V69" si="4">IF(H6=0,"",T6/S6)</f>
        <v>1.1245674740484428</v>
      </c>
      <c r="W6" s="806">
        <v>2.88</v>
      </c>
    </row>
    <row r="7" spans="1:23" ht="14.4" customHeight="1" x14ac:dyDescent="0.3">
      <c r="A7" s="865" t="s">
        <v>6386</v>
      </c>
      <c r="B7" s="813"/>
      <c r="C7" s="814"/>
      <c r="D7" s="815"/>
      <c r="E7" s="794">
        <v>1</v>
      </c>
      <c r="F7" s="795">
        <v>3.77</v>
      </c>
      <c r="G7" s="796">
        <v>11</v>
      </c>
      <c r="H7" s="797"/>
      <c r="I7" s="798"/>
      <c r="J7" s="799"/>
      <c r="K7" s="800">
        <v>3.77</v>
      </c>
      <c r="L7" s="797">
        <v>4</v>
      </c>
      <c r="M7" s="797">
        <v>34</v>
      </c>
      <c r="N7" s="801">
        <v>11.47</v>
      </c>
      <c r="O7" s="797" t="s">
        <v>6382</v>
      </c>
      <c r="P7" s="816" t="s">
        <v>6387</v>
      </c>
      <c r="Q7" s="802">
        <f t="shared" si="0"/>
        <v>0</v>
      </c>
      <c r="R7" s="802">
        <f t="shared" si="0"/>
        <v>0</v>
      </c>
      <c r="S7" s="813" t="str">
        <f t="shared" si="1"/>
        <v/>
      </c>
      <c r="T7" s="813" t="str">
        <f t="shared" si="2"/>
        <v/>
      </c>
      <c r="U7" s="813" t="str">
        <f t="shared" si="3"/>
        <v/>
      </c>
      <c r="V7" s="817" t="str">
        <f t="shared" si="4"/>
        <v/>
      </c>
      <c r="W7" s="803"/>
    </row>
    <row r="8" spans="1:23" ht="14.4" customHeight="1" x14ac:dyDescent="0.3">
      <c r="A8" s="865" t="s">
        <v>6388</v>
      </c>
      <c r="B8" s="813">
        <v>3</v>
      </c>
      <c r="C8" s="814">
        <v>1.49</v>
      </c>
      <c r="D8" s="815">
        <v>2.2999999999999998</v>
      </c>
      <c r="E8" s="819">
        <v>2</v>
      </c>
      <c r="F8" s="798">
        <v>0.99</v>
      </c>
      <c r="G8" s="799">
        <v>3</v>
      </c>
      <c r="H8" s="794">
        <v>3</v>
      </c>
      <c r="I8" s="795">
        <v>1.49</v>
      </c>
      <c r="J8" s="796">
        <v>2.2999999999999998</v>
      </c>
      <c r="K8" s="800">
        <v>0.5</v>
      </c>
      <c r="L8" s="797">
        <v>1</v>
      </c>
      <c r="M8" s="797">
        <v>10</v>
      </c>
      <c r="N8" s="801">
        <v>3.48</v>
      </c>
      <c r="O8" s="797" t="s">
        <v>6382</v>
      </c>
      <c r="P8" s="816" t="s">
        <v>6389</v>
      </c>
      <c r="Q8" s="802">
        <f t="shared" si="0"/>
        <v>0</v>
      </c>
      <c r="R8" s="802">
        <f t="shared" si="0"/>
        <v>0</v>
      </c>
      <c r="S8" s="813">
        <f t="shared" si="1"/>
        <v>10.44</v>
      </c>
      <c r="T8" s="813">
        <f t="shared" si="2"/>
        <v>6.8999999999999995</v>
      </c>
      <c r="U8" s="813">
        <f t="shared" si="3"/>
        <v>-3.54</v>
      </c>
      <c r="V8" s="817">
        <f t="shared" si="4"/>
        <v>0.66091954022988508</v>
      </c>
      <c r="W8" s="803"/>
    </row>
    <row r="9" spans="1:23" ht="14.4" customHeight="1" x14ac:dyDescent="0.3">
      <c r="A9" s="864" t="s">
        <v>6390</v>
      </c>
      <c r="B9" s="849"/>
      <c r="C9" s="850"/>
      <c r="D9" s="818"/>
      <c r="E9" s="860"/>
      <c r="F9" s="854"/>
      <c r="G9" s="807"/>
      <c r="H9" s="851">
        <v>2</v>
      </c>
      <c r="I9" s="852">
        <v>1.08</v>
      </c>
      <c r="J9" s="805">
        <v>4</v>
      </c>
      <c r="K9" s="855">
        <v>0.53</v>
      </c>
      <c r="L9" s="853">
        <v>1</v>
      </c>
      <c r="M9" s="853">
        <v>11</v>
      </c>
      <c r="N9" s="856">
        <v>3.75</v>
      </c>
      <c r="O9" s="853" t="s">
        <v>6382</v>
      </c>
      <c r="P9" s="857" t="s">
        <v>6391</v>
      </c>
      <c r="Q9" s="858">
        <f t="shared" si="0"/>
        <v>2</v>
      </c>
      <c r="R9" s="858">
        <f t="shared" si="0"/>
        <v>1.08</v>
      </c>
      <c r="S9" s="849">
        <f t="shared" si="1"/>
        <v>7.5</v>
      </c>
      <c r="T9" s="849">
        <f t="shared" si="2"/>
        <v>8</v>
      </c>
      <c r="U9" s="849">
        <f t="shared" si="3"/>
        <v>0.5</v>
      </c>
      <c r="V9" s="859">
        <f t="shared" si="4"/>
        <v>1.0666666666666667</v>
      </c>
      <c r="W9" s="806">
        <v>0.51</v>
      </c>
    </row>
    <row r="10" spans="1:23" ht="14.4" customHeight="1" x14ac:dyDescent="0.3">
      <c r="A10" s="865" t="s">
        <v>6392</v>
      </c>
      <c r="B10" s="813">
        <v>4</v>
      </c>
      <c r="C10" s="814">
        <v>5.1100000000000003</v>
      </c>
      <c r="D10" s="815">
        <v>4.5</v>
      </c>
      <c r="E10" s="794">
        <v>7</v>
      </c>
      <c r="F10" s="795">
        <v>9.1</v>
      </c>
      <c r="G10" s="796">
        <v>4.9000000000000004</v>
      </c>
      <c r="H10" s="797">
        <v>3</v>
      </c>
      <c r="I10" s="798">
        <v>3.77</v>
      </c>
      <c r="J10" s="799">
        <v>3</v>
      </c>
      <c r="K10" s="800">
        <v>1.26</v>
      </c>
      <c r="L10" s="797">
        <v>2</v>
      </c>
      <c r="M10" s="797">
        <v>21</v>
      </c>
      <c r="N10" s="801">
        <v>6.93</v>
      </c>
      <c r="O10" s="797" t="s">
        <v>6382</v>
      </c>
      <c r="P10" s="816" t="s">
        <v>6393</v>
      </c>
      <c r="Q10" s="802">
        <f t="shared" si="0"/>
        <v>-1</v>
      </c>
      <c r="R10" s="802">
        <f t="shared" si="0"/>
        <v>-1.3400000000000003</v>
      </c>
      <c r="S10" s="813">
        <f t="shared" si="1"/>
        <v>20.79</v>
      </c>
      <c r="T10" s="813">
        <f t="shared" si="2"/>
        <v>9</v>
      </c>
      <c r="U10" s="813">
        <f t="shared" si="3"/>
        <v>-11.79</v>
      </c>
      <c r="V10" s="817">
        <f t="shared" si="4"/>
        <v>0.4329004329004329</v>
      </c>
      <c r="W10" s="803"/>
    </row>
    <row r="11" spans="1:23" ht="14.4" customHeight="1" x14ac:dyDescent="0.3">
      <c r="A11" s="864" t="s">
        <v>6394</v>
      </c>
      <c r="B11" s="849">
        <v>1</v>
      </c>
      <c r="C11" s="850">
        <v>1.85</v>
      </c>
      <c r="D11" s="818">
        <v>7</v>
      </c>
      <c r="E11" s="851">
        <v>1</v>
      </c>
      <c r="F11" s="852">
        <v>2.17</v>
      </c>
      <c r="G11" s="804">
        <v>11</v>
      </c>
      <c r="H11" s="853"/>
      <c r="I11" s="854"/>
      <c r="J11" s="807"/>
      <c r="K11" s="855">
        <v>1.85</v>
      </c>
      <c r="L11" s="853">
        <v>4</v>
      </c>
      <c r="M11" s="853">
        <v>37</v>
      </c>
      <c r="N11" s="856">
        <v>12.17</v>
      </c>
      <c r="O11" s="853" t="s">
        <v>6382</v>
      </c>
      <c r="P11" s="857" t="s">
        <v>6395</v>
      </c>
      <c r="Q11" s="858">
        <f t="shared" si="0"/>
        <v>-1</v>
      </c>
      <c r="R11" s="858">
        <f t="shared" si="0"/>
        <v>-1.85</v>
      </c>
      <c r="S11" s="849" t="str">
        <f t="shared" si="1"/>
        <v/>
      </c>
      <c r="T11" s="849" t="str">
        <f t="shared" si="2"/>
        <v/>
      </c>
      <c r="U11" s="849" t="str">
        <f t="shared" si="3"/>
        <v/>
      </c>
      <c r="V11" s="859" t="str">
        <f t="shared" si="4"/>
        <v/>
      </c>
      <c r="W11" s="806"/>
    </row>
    <row r="12" spans="1:23" ht="14.4" customHeight="1" x14ac:dyDescent="0.3">
      <c r="A12" s="865" t="s">
        <v>6396</v>
      </c>
      <c r="B12" s="808">
        <v>2</v>
      </c>
      <c r="C12" s="809">
        <v>1.1599999999999999</v>
      </c>
      <c r="D12" s="810">
        <v>4.5</v>
      </c>
      <c r="E12" s="819">
        <v>1</v>
      </c>
      <c r="F12" s="798">
        <v>0.57999999999999996</v>
      </c>
      <c r="G12" s="799">
        <v>2</v>
      </c>
      <c r="H12" s="797"/>
      <c r="I12" s="798"/>
      <c r="J12" s="799"/>
      <c r="K12" s="800">
        <v>0.57999999999999996</v>
      </c>
      <c r="L12" s="797">
        <v>2</v>
      </c>
      <c r="M12" s="797">
        <v>19</v>
      </c>
      <c r="N12" s="801">
        <v>6.41</v>
      </c>
      <c r="O12" s="797" t="s">
        <v>6382</v>
      </c>
      <c r="P12" s="816" t="s">
        <v>6397</v>
      </c>
      <c r="Q12" s="802">
        <f t="shared" si="0"/>
        <v>-2</v>
      </c>
      <c r="R12" s="802">
        <f t="shared" si="0"/>
        <v>-1.1599999999999999</v>
      </c>
      <c r="S12" s="813" t="str">
        <f t="shared" si="1"/>
        <v/>
      </c>
      <c r="T12" s="813" t="str">
        <f t="shared" si="2"/>
        <v/>
      </c>
      <c r="U12" s="813" t="str">
        <f t="shared" si="3"/>
        <v/>
      </c>
      <c r="V12" s="817" t="str">
        <f t="shared" si="4"/>
        <v/>
      </c>
      <c r="W12" s="803"/>
    </row>
    <row r="13" spans="1:23" ht="14.4" customHeight="1" x14ac:dyDescent="0.3">
      <c r="A13" s="865" t="s">
        <v>6398</v>
      </c>
      <c r="B13" s="813"/>
      <c r="C13" s="814"/>
      <c r="D13" s="815"/>
      <c r="E13" s="819">
        <v>1</v>
      </c>
      <c r="F13" s="798">
        <v>0.49</v>
      </c>
      <c r="G13" s="799">
        <v>3</v>
      </c>
      <c r="H13" s="794">
        <v>1</v>
      </c>
      <c r="I13" s="795">
        <v>0.49</v>
      </c>
      <c r="J13" s="796">
        <v>3</v>
      </c>
      <c r="K13" s="800">
        <v>0.49</v>
      </c>
      <c r="L13" s="797">
        <v>2</v>
      </c>
      <c r="M13" s="797">
        <v>22</v>
      </c>
      <c r="N13" s="801">
        <v>7.22</v>
      </c>
      <c r="O13" s="797" t="s">
        <v>6382</v>
      </c>
      <c r="P13" s="816" t="s">
        <v>6399</v>
      </c>
      <c r="Q13" s="802">
        <f t="shared" si="0"/>
        <v>1</v>
      </c>
      <c r="R13" s="802">
        <f t="shared" si="0"/>
        <v>0.49</v>
      </c>
      <c r="S13" s="813">
        <f t="shared" si="1"/>
        <v>7.22</v>
      </c>
      <c r="T13" s="813">
        <f t="shared" si="2"/>
        <v>3</v>
      </c>
      <c r="U13" s="813">
        <f t="shared" si="3"/>
        <v>-4.22</v>
      </c>
      <c r="V13" s="817">
        <f t="shared" si="4"/>
        <v>0.41551246537396125</v>
      </c>
      <c r="W13" s="803"/>
    </row>
    <row r="14" spans="1:23" ht="14.4" customHeight="1" x14ac:dyDescent="0.3">
      <c r="A14" s="865" t="s">
        <v>6400</v>
      </c>
      <c r="B14" s="808">
        <v>3</v>
      </c>
      <c r="C14" s="809">
        <v>1.94</v>
      </c>
      <c r="D14" s="810">
        <v>2.2999999999999998</v>
      </c>
      <c r="E14" s="819">
        <v>4</v>
      </c>
      <c r="F14" s="798">
        <v>3.1</v>
      </c>
      <c r="G14" s="799">
        <v>3.8</v>
      </c>
      <c r="H14" s="797">
        <v>2</v>
      </c>
      <c r="I14" s="798">
        <v>1.55</v>
      </c>
      <c r="J14" s="799">
        <v>3.5</v>
      </c>
      <c r="K14" s="800">
        <v>0.77</v>
      </c>
      <c r="L14" s="797">
        <v>2</v>
      </c>
      <c r="M14" s="797">
        <v>21</v>
      </c>
      <c r="N14" s="801">
        <v>7.06</v>
      </c>
      <c r="O14" s="797" t="s">
        <v>6382</v>
      </c>
      <c r="P14" s="816" t="s">
        <v>6401</v>
      </c>
      <c r="Q14" s="802">
        <f t="shared" si="0"/>
        <v>-1</v>
      </c>
      <c r="R14" s="802">
        <f t="shared" si="0"/>
        <v>-0.3899999999999999</v>
      </c>
      <c r="S14" s="813">
        <f t="shared" si="1"/>
        <v>14.12</v>
      </c>
      <c r="T14" s="813">
        <f t="shared" si="2"/>
        <v>7</v>
      </c>
      <c r="U14" s="813">
        <f t="shared" si="3"/>
        <v>-7.1199999999999992</v>
      </c>
      <c r="V14" s="817">
        <f t="shared" si="4"/>
        <v>0.49575070821529749</v>
      </c>
      <c r="W14" s="803"/>
    </row>
    <row r="15" spans="1:23" ht="14.4" customHeight="1" x14ac:dyDescent="0.3">
      <c r="A15" s="864" t="s">
        <v>6402</v>
      </c>
      <c r="B15" s="861">
        <v>3</v>
      </c>
      <c r="C15" s="862">
        <v>3.77</v>
      </c>
      <c r="D15" s="811">
        <v>3.3</v>
      </c>
      <c r="E15" s="860">
        <v>1</v>
      </c>
      <c r="F15" s="854">
        <v>1.26</v>
      </c>
      <c r="G15" s="807">
        <v>4</v>
      </c>
      <c r="H15" s="853">
        <v>2</v>
      </c>
      <c r="I15" s="854">
        <v>2.52</v>
      </c>
      <c r="J15" s="807">
        <v>7.5</v>
      </c>
      <c r="K15" s="855">
        <v>1.26</v>
      </c>
      <c r="L15" s="853">
        <v>3</v>
      </c>
      <c r="M15" s="853">
        <v>31</v>
      </c>
      <c r="N15" s="856">
        <v>10.3</v>
      </c>
      <c r="O15" s="853" t="s">
        <v>6382</v>
      </c>
      <c r="P15" s="857" t="s">
        <v>6403</v>
      </c>
      <c r="Q15" s="858">
        <f t="shared" si="0"/>
        <v>-1</v>
      </c>
      <c r="R15" s="858">
        <f t="shared" si="0"/>
        <v>-1.25</v>
      </c>
      <c r="S15" s="849">
        <f t="shared" si="1"/>
        <v>20.6</v>
      </c>
      <c r="T15" s="849">
        <f t="shared" si="2"/>
        <v>15</v>
      </c>
      <c r="U15" s="849">
        <f t="shared" si="3"/>
        <v>-5.6000000000000014</v>
      </c>
      <c r="V15" s="859">
        <f t="shared" si="4"/>
        <v>0.72815533980582514</v>
      </c>
      <c r="W15" s="806">
        <v>1.71</v>
      </c>
    </row>
    <row r="16" spans="1:23" ht="14.4" customHeight="1" x14ac:dyDescent="0.3">
      <c r="A16" s="864" t="s">
        <v>6404</v>
      </c>
      <c r="B16" s="861"/>
      <c r="C16" s="862"/>
      <c r="D16" s="811"/>
      <c r="E16" s="860"/>
      <c r="F16" s="854"/>
      <c r="G16" s="807"/>
      <c r="H16" s="853">
        <v>1</v>
      </c>
      <c r="I16" s="854">
        <v>2.2400000000000002</v>
      </c>
      <c r="J16" s="807">
        <v>7</v>
      </c>
      <c r="K16" s="855">
        <v>2.2400000000000002</v>
      </c>
      <c r="L16" s="853">
        <v>4</v>
      </c>
      <c r="M16" s="853">
        <v>36</v>
      </c>
      <c r="N16" s="856">
        <v>11.91</v>
      </c>
      <c r="O16" s="853" t="s">
        <v>6382</v>
      </c>
      <c r="P16" s="857" t="s">
        <v>6405</v>
      </c>
      <c r="Q16" s="858">
        <f t="shared" si="0"/>
        <v>1</v>
      </c>
      <c r="R16" s="858">
        <f t="shared" si="0"/>
        <v>2.2400000000000002</v>
      </c>
      <c r="S16" s="849">
        <f t="shared" si="1"/>
        <v>11.91</v>
      </c>
      <c r="T16" s="849">
        <f t="shared" si="2"/>
        <v>7</v>
      </c>
      <c r="U16" s="849">
        <f t="shared" si="3"/>
        <v>-4.91</v>
      </c>
      <c r="V16" s="859">
        <f t="shared" si="4"/>
        <v>0.58774139378673385</v>
      </c>
      <c r="W16" s="806"/>
    </row>
    <row r="17" spans="1:23" ht="14.4" customHeight="1" x14ac:dyDescent="0.3">
      <c r="A17" s="865" t="s">
        <v>6406</v>
      </c>
      <c r="B17" s="813">
        <v>61</v>
      </c>
      <c r="C17" s="814">
        <v>14.97</v>
      </c>
      <c r="D17" s="815">
        <v>2.7</v>
      </c>
      <c r="E17" s="819">
        <v>67</v>
      </c>
      <c r="F17" s="798">
        <v>16.32</v>
      </c>
      <c r="G17" s="799">
        <v>2.8</v>
      </c>
      <c r="H17" s="794">
        <v>67</v>
      </c>
      <c r="I17" s="795">
        <v>16.32</v>
      </c>
      <c r="J17" s="796">
        <v>2.7</v>
      </c>
      <c r="K17" s="800">
        <v>0.24</v>
      </c>
      <c r="L17" s="797">
        <v>1</v>
      </c>
      <c r="M17" s="797">
        <v>9</v>
      </c>
      <c r="N17" s="801">
        <v>3.06</v>
      </c>
      <c r="O17" s="797" t="s">
        <v>6382</v>
      </c>
      <c r="P17" s="816" t="s">
        <v>6407</v>
      </c>
      <c r="Q17" s="802">
        <f t="shared" si="0"/>
        <v>6</v>
      </c>
      <c r="R17" s="802">
        <f t="shared" si="0"/>
        <v>1.3499999999999996</v>
      </c>
      <c r="S17" s="813">
        <f t="shared" si="1"/>
        <v>205.02</v>
      </c>
      <c r="T17" s="813">
        <f t="shared" si="2"/>
        <v>180.9</v>
      </c>
      <c r="U17" s="813">
        <f t="shared" si="3"/>
        <v>-24.120000000000005</v>
      </c>
      <c r="V17" s="817">
        <f t="shared" si="4"/>
        <v>0.88235294117647056</v>
      </c>
      <c r="W17" s="803">
        <v>9.5299999999999994</v>
      </c>
    </row>
    <row r="18" spans="1:23" ht="14.4" customHeight="1" x14ac:dyDescent="0.3">
      <c r="A18" s="864" t="s">
        <v>6408</v>
      </c>
      <c r="B18" s="849">
        <v>14</v>
      </c>
      <c r="C18" s="850">
        <v>3.86</v>
      </c>
      <c r="D18" s="818">
        <v>3.3</v>
      </c>
      <c r="E18" s="860">
        <v>12</v>
      </c>
      <c r="F18" s="854">
        <v>3.23</v>
      </c>
      <c r="G18" s="807">
        <v>2.8</v>
      </c>
      <c r="H18" s="851">
        <v>13</v>
      </c>
      <c r="I18" s="852">
        <v>3.52</v>
      </c>
      <c r="J18" s="804">
        <v>2.4</v>
      </c>
      <c r="K18" s="855">
        <v>0.27</v>
      </c>
      <c r="L18" s="853">
        <v>1</v>
      </c>
      <c r="M18" s="853">
        <v>11</v>
      </c>
      <c r="N18" s="856">
        <v>3.51</v>
      </c>
      <c r="O18" s="853" t="s">
        <v>6382</v>
      </c>
      <c r="P18" s="857" t="s">
        <v>6409</v>
      </c>
      <c r="Q18" s="858">
        <f t="shared" si="0"/>
        <v>-1</v>
      </c>
      <c r="R18" s="858">
        <f t="shared" si="0"/>
        <v>-0.33999999999999986</v>
      </c>
      <c r="S18" s="849">
        <f t="shared" si="1"/>
        <v>45.629999999999995</v>
      </c>
      <c r="T18" s="849">
        <f t="shared" si="2"/>
        <v>31.2</v>
      </c>
      <c r="U18" s="849">
        <f t="shared" si="3"/>
        <v>-14.429999999999996</v>
      </c>
      <c r="V18" s="859">
        <f t="shared" si="4"/>
        <v>0.68376068376068377</v>
      </c>
      <c r="W18" s="806"/>
    </row>
    <row r="19" spans="1:23" ht="14.4" customHeight="1" x14ac:dyDescent="0.3">
      <c r="A19" s="864" t="s">
        <v>6410</v>
      </c>
      <c r="B19" s="849"/>
      <c r="C19" s="850"/>
      <c r="D19" s="818"/>
      <c r="E19" s="860"/>
      <c r="F19" s="854"/>
      <c r="G19" s="807"/>
      <c r="H19" s="851">
        <v>1</v>
      </c>
      <c r="I19" s="852">
        <v>0.46</v>
      </c>
      <c r="J19" s="804">
        <v>3</v>
      </c>
      <c r="K19" s="855">
        <v>0.46</v>
      </c>
      <c r="L19" s="853">
        <v>2</v>
      </c>
      <c r="M19" s="853">
        <v>15</v>
      </c>
      <c r="N19" s="856">
        <v>5.05</v>
      </c>
      <c r="O19" s="853" t="s">
        <v>6382</v>
      </c>
      <c r="P19" s="857" t="s">
        <v>6411</v>
      </c>
      <c r="Q19" s="858">
        <f t="shared" si="0"/>
        <v>1</v>
      </c>
      <c r="R19" s="858">
        <f t="shared" si="0"/>
        <v>0.46</v>
      </c>
      <c r="S19" s="849">
        <f t="shared" si="1"/>
        <v>5.05</v>
      </c>
      <c r="T19" s="849">
        <f t="shared" si="2"/>
        <v>3</v>
      </c>
      <c r="U19" s="849">
        <f t="shared" si="3"/>
        <v>-2.0499999999999998</v>
      </c>
      <c r="V19" s="859">
        <f t="shared" si="4"/>
        <v>0.59405940594059403</v>
      </c>
      <c r="W19" s="806"/>
    </row>
    <row r="20" spans="1:23" ht="14.4" customHeight="1" x14ac:dyDescent="0.3">
      <c r="A20" s="865" t="s">
        <v>6412</v>
      </c>
      <c r="B20" s="808">
        <v>1</v>
      </c>
      <c r="C20" s="809">
        <v>0.49</v>
      </c>
      <c r="D20" s="810">
        <v>2</v>
      </c>
      <c r="E20" s="819"/>
      <c r="F20" s="798"/>
      <c r="G20" s="799"/>
      <c r="H20" s="797"/>
      <c r="I20" s="798"/>
      <c r="J20" s="799"/>
      <c r="K20" s="800">
        <v>0.37</v>
      </c>
      <c r="L20" s="797">
        <v>1</v>
      </c>
      <c r="M20" s="797">
        <v>12</v>
      </c>
      <c r="N20" s="801">
        <v>4.16</v>
      </c>
      <c r="O20" s="797" t="s">
        <v>6382</v>
      </c>
      <c r="P20" s="816" t="s">
        <v>6413</v>
      </c>
      <c r="Q20" s="802">
        <f t="shared" si="0"/>
        <v>-1</v>
      </c>
      <c r="R20" s="802">
        <f t="shared" si="0"/>
        <v>-0.49</v>
      </c>
      <c r="S20" s="813" t="str">
        <f t="shared" si="1"/>
        <v/>
      </c>
      <c r="T20" s="813" t="str">
        <f t="shared" si="2"/>
        <v/>
      </c>
      <c r="U20" s="813" t="str">
        <f t="shared" si="3"/>
        <v/>
      </c>
      <c r="V20" s="817" t="str">
        <f t="shared" si="4"/>
        <v/>
      </c>
      <c r="W20" s="803"/>
    </row>
    <row r="21" spans="1:23" ht="14.4" customHeight="1" x14ac:dyDescent="0.3">
      <c r="A21" s="865" t="s">
        <v>6414</v>
      </c>
      <c r="B21" s="813"/>
      <c r="C21" s="814"/>
      <c r="D21" s="815"/>
      <c r="E21" s="819"/>
      <c r="F21" s="798"/>
      <c r="G21" s="799"/>
      <c r="H21" s="794">
        <v>1</v>
      </c>
      <c r="I21" s="795">
        <v>0.42</v>
      </c>
      <c r="J21" s="812">
        <v>4</v>
      </c>
      <c r="K21" s="800">
        <v>0.42</v>
      </c>
      <c r="L21" s="797">
        <v>1</v>
      </c>
      <c r="M21" s="797">
        <v>10</v>
      </c>
      <c r="N21" s="801">
        <v>3.43</v>
      </c>
      <c r="O21" s="797" t="s">
        <v>6382</v>
      </c>
      <c r="P21" s="816" t="s">
        <v>6415</v>
      </c>
      <c r="Q21" s="802">
        <f t="shared" si="0"/>
        <v>1</v>
      </c>
      <c r="R21" s="802">
        <f t="shared" si="0"/>
        <v>0.42</v>
      </c>
      <c r="S21" s="813">
        <f t="shared" si="1"/>
        <v>3.43</v>
      </c>
      <c r="T21" s="813">
        <f t="shared" si="2"/>
        <v>4</v>
      </c>
      <c r="U21" s="813">
        <f t="shared" si="3"/>
        <v>0.56999999999999984</v>
      </c>
      <c r="V21" s="817">
        <f t="shared" si="4"/>
        <v>1.1661807580174925</v>
      </c>
      <c r="W21" s="803">
        <v>0.56999999999999995</v>
      </c>
    </row>
    <row r="22" spans="1:23" ht="14.4" customHeight="1" x14ac:dyDescent="0.3">
      <c r="A22" s="865" t="s">
        <v>6416</v>
      </c>
      <c r="B22" s="808">
        <v>2</v>
      </c>
      <c r="C22" s="809">
        <v>0.75</v>
      </c>
      <c r="D22" s="810">
        <v>2.5</v>
      </c>
      <c r="E22" s="819"/>
      <c r="F22" s="798"/>
      <c r="G22" s="799"/>
      <c r="H22" s="797"/>
      <c r="I22" s="798"/>
      <c r="J22" s="799"/>
      <c r="K22" s="800">
        <v>0.37</v>
      </c>
      <c r="L22" s="797">
        <v>1</v>
      </c>
      <c r="M22" s="797">
        <v>12</v>
      </c>
      <c r="N22" s="801">
        <v>3.96</v>
      </c>
      <c r="O22" s="797" t="s">
        <v>6382</v>
      </c>
      <c r="P22" s="816" t="s">
        <v>6417</v>
      </c>
      <c r="Q22" s="802">
        <f t="shared" si="0"/>
        <v>-2</v>
      </c>
      <c r="R22" s="802">
        <f t="shared" si="0"/>
        <v>-0.75</v>
      </c>
      <c r="S22" s="813" t="str">
        <f t="shared" si="1"/>
        <v/>
      </c>
      <c r="T22" s="813" t="str">
        <f t="shared" si="2"/>
        <v/>
      </c>
      <c r="U22" s="813" t="str">
        <f t="shared" si="3"/>
        <v/>
      </c>
      <c r="V22" s="817" t="str">
        <f t="shared" si="4"/>
        <v/>
      </c>
      <c r="W22" s="803"/>
    </row>
    <row r="23" spans="1:23" ht="14.4" customHeight="1" x14ac:dyDescent="0.3">
      <c r="A23" s="865" t="s">
        <v>6418</v>
      </c>
      <c r="B23" s="808">
        <v>2</v>
      </c>
      <c r="C23" s="809">
        <v>2.61</v>
      </c>
      <c r="D23" s="810">
        <v>2</v>
      </c>
      <c r="E23" s="819"/>
      <c r="F23" s="798"/>
      <c r="G23" s="799"/>
      <c r="H23" s="797"/>
      <c r="I23" s="798"/>
      <c r="J23" s="799"/>
      <c r="K23" s="800">
        <v>1.3</v>
      </c>
      <c r="L23" s="797">
        <v>2</v>
      </c>
      <c r="M23" s="797">
        <v>21</v>
      </c>
      <c r="N23" s="801">
        <v>6.93</v>
      </c>
      <c r="O23" s="797" t="s">
        <v>6382</v>
      </c>
      <c r="P23" s="816" t="s">
        <v>6419</v>
      </c>
      <c r="Q23" s="802">
        <f t="shared" si="0"/>
        <v>-2</v>
      </c>
      <c r="R23" s="802">
        <f t="shared" si="0"/>
        <v>-2.61</v>
      </c>
      <c r="S23" s="813" t="str">
        <f t="shared" si="1"/>
        <v/>
      </c>
      <c r="T23" s="813" t="str">
        <f t="shared" si="2"/>
        <v/>
      </c>
      <c r="U23" s="813" t="str">
        <f t="shared" si="3"/>
        <v/>
      </c>
      <c r="V23" s="817" t="str">
        <f t="shared" si="4"/>
        <v/>
      </c>
      <c r="W23" s="803"/>
    </row>
    <row r="24" spans="1:23" ht="14.4" customHeight="1" x14ac:dyDescent="0.3">
      <c r="A24" s="864" t="s">
        <v>6420</v>
      </c>
      <c r="B24" s="861">
        <v>1</v>
      </c>
      <c r="C24" s="862">
        <v>1.3</v>
      </c>
      <c r="D24" s="811">
        <v>3</v>
      </c>
      <c r="E24" s="860"/>
      <c r="F24" s="854"/>
      <c r="G24" s="807"/>
      <c r="H24" s="853"/>
      <c r="I24" s="854"/>
      <c r="J24" s="807"/>
      <c r="K24" s="855">
        <v>1.3</v>
      </c>
      <c r="L24" s="853">
        <v>2</v>
      </c>
      <c r="M24" s="853">
        <v>21</v>
      </c>
      <c r="N24" s="856">
        <v>6.93</v>
      </c>
      <c r="O24" s="853" t="s">
        <v>6382</v>
      </c>
      <c r="P24" s="857" t="s">
        <v>6421</v>
      </c>
      <c r="Q24" s="858">
        <f t="shared" si="0"/>
        <v>-1</v>
      </c>
      <c r="R24" s="858">
        <f t="shared" si="0"/>
        <v>-1.3</v>
      </c>
      <c r="S24" s="849" t="str">
        <f t="shared" si="1"/>
        <v/>
      </c>
      <c r="T24" s="849" t="str">
        <f t="shared" si="2"/>
        <v/>
      </c>
      <c r="U24" s="849" t="str">
        <f t="shared" si="3"/>
        <v/>
      </c>
      <c r="V24" s="859" t="str">
        <f t="shared" si="4"/>
        <v/>
      </c>
      <c r="W24" s="806"/>
    </row>
    <row r="25" spans="1:23" ht="14.4" customHeight="1" x14ac:dyDescent="0.3">
      <c r="A25" s="865" t="s">
        <v>6422</v>
      </c>
      <c r="B25" s="808">
        <v>1</v>
      </c>
      <c r="C25" s="809">
        <v>0.43</v>
      </c>
      <c r="D25" s="810">
        <v>2</v>
      </c>
      <c r="E25" s="819"/>
      <c r="F25" s="798"/>
      <c r="G25" s="799"/>
      <c r="H25" s="797"/>
      <c r="I25" s="798"/>
      <c r="J25" s="799"/>
      <c r="K25" s="800">
        <v>0.43</v>
      </c>
      <c r="L25" s="797">
        <v>1</v>
      </c>
      <c r="M25" s="797">
        <v>11</v>
      </c>
      <c r="N25" s="801">
        <v>3.7</v>
      </c>
      <c r="O25" s="797" t="s">
        <v>6382</v>
      </c>
      <c r="P25" s="816" t="s">
        <v>6423</v>
      </c>
      <c r="Q25" s="802">
        <f t="shared" si="0"/>
        <v>-1</v>
      </c>
      <c r="R25" s="802">
        <f t="shared" si="0"/>
        <v>-0.43</v>
      </c>
      <c r="S25" s="813" t="str">
        <f t="shared" si="1"/>
        <v/>
      </c>
      <c r="T25" s="813" t="str">
        <f t="shared" si="2"/>
        <v/>
      </c>
      <c r="U25" s="813" t="str">
        <f t="shared" si="3"/>
        <v/>
      </c>
      <c r="V25" s="817" t="str">
        <f t="shared" si="4"/>
        <v/>
      </c>
      <c r="W25" s="803"/>
    </row>
    <row r="26" spans="1:23" ht="14.4" customHeight="1" x14ac:dyDescent="0.3">
      <c r="A26" s="864" t="s">
        <v>6424</v>
      </c>
      <c r="B26" s="861">
        <v>2</v>
      </c>
      <c r="C26" s="862">
        <v>1.05</v>
      </c>
      <c r="D26" s="811">
        <v>6.5</v>
      </c>
      <c r="E26" s="860">
        <v>2</v>
      </c>
      <c r="F26" s="854">
        <v>1.05</v>
      </c>
      <c r="G26" s="807">
        <v>3</v>
      </c>
      <c r="H26" s="853">
        <v>1</v>
      </c>
      <c r="I26" s="854">
        <v>0.52</v>
      </c>
      <c r="J26" s="807">
        <v>3</v>
      </c>
      <c r="K26" s="855">
        <v>0.52</v>
      </c>
      <c r="L26" s="853">
        <v>2</v>
      </c>
      <c r="M26" s="853">
        <v>15</v>
      </c>
      <c r="N26" s="856">
        <v>4.88</v>
      </c>
      <c r="O26" s="853" t="s">
        <v>6382</v>
      </c>
      <c r="P26" s="857" t="s">
        <v>6425</v>
      </c>
      <c r="Q26" s="858">
        <f t="shared" si="0"/>
        <v>-1</v>
      </c>
      <c r="R26" s="858">
        <f t="shared" si="0"/>
        <v>-0.53</v>
      </c>
      <c r="S26" s="849">
        <f t="shared" si="1"/>
        <v>4.88</v>
      </c>
      <c r="T26" s="849">
        <f t="shared" si="2"/>
        <v>3</v>
      </c>
      <c r="U26" s="849">
        <f t="shared" si="3"/>
        <v>-1.88</v>
      </c>
      <c r="V26" s="859">
        <f t="shared" si="4"/>
        <v>0.61475409836065575</v>
      </c>
      <c r="W26" s="806"/>
    </row>
    <row r="27" spans="1:23" ht="14.4" customHeight="1" x14ac:dyDescent="0.3">
      <c r="A27" s="865" t="s">
        <v>6426</v>
      </c>
      <c r="B27" s="813"/>
      <c r="C27" s="814"/>
      <c r="D27" s="815"/>
      <c r="E27" s="819"/>
      <c r="F27" s="798"/>
      <c r="G27" s="799"/>
      <c r="H27" s="794">
        <v>1</v>
      </c>
      <c r="I27" s="795">
        <v>0.48</v>
      </c>
      <c r="J27" s="796">
        <v>2</v>
      </c>
      <c r="K27" s="800">
        <v>0.48</v>
      </c>
      <c r="L27" s="797">
        <v>2</v>
      </c>
      <c r="M27" s="797">
        <v>20</v>
      </c>
      <c r="N27" s="801">
        <v>6.77</v>
      </c>
      <c r="O27" s="797" t="s">
        <v>6382</v>
      </c>
      <c r="P27" s="816" t="s">
        <v>6427</v>
      </c>
      <c r="Q27" s="802">
        <f t="shared" si="0"/>
        <v>1</v>
      </c>
      <c r="R27" s="802">
        <f t="shared" si="0"/>
        <v>0.48</v>
      </c>
      <c r="S27" s="813">
        <f t="shared" si="1"/>
        <v>6.77</v>
      </c>
      <c r="T27" s="813">
        <f t="shared" si="2"/>
        <v>2</v>
      </c>
      <c r="U27" s="813">
        <f t="shared" si="3"/>
        <v>-4.7699999999999996</v>
      </c>
      <c r="V27" s="817">
        <f t="shared" si="4"/>
        <v>0.29542097488921715</v>
      </c>
      <c r="W27" s="803"/>
    </row>
    <row r="28" spans="1:23" ht="14.4" customHeight="1" x14ac:dyDescent="0.3">
      <c r="A28" s="865" t="s">
        <v>6428</v>
      </c>
      <c r="B28" s="813"/>
      <c r="C28" s="814"/>
      <c r="D28" s="815"/>
      <c r="E28" s="794">
        <v>1</v>
      </c>
      <c r="F28" s="795">
        <v>1.42</v>
      </c>
      <c r="G28" s="796">
        <v>7</v>
      </c>
      <c r="H28" s="797"/>
      <c r="I28" s="798"/>
      <c r="J28" s="799"/>
      <c r="K28" s="800">
        <v>1.42</v>
      </c>
      <c r="L28" s="797">
        <v>4</v>
      </c>
      <c r="M28" s="797">
        <v>33</v>
      </c>
      <c r="N28" s="801">
        <v>11.11</v>
      </c>
      <c r="O28" s="797" t="s">
        <v>6382</v>
      </c>
      <c r="P28" s="816" t="s">
        <v>6429</v>
      </c>
      <c r="Q28" s="802">
        <f t="shared" si="0"/>
        <v>0</v>
      </c>
      <c r="R28" s="802">
        <f t="shared" si="0"/>
        <v>0</v>
      </c>
      <c r="S28" s="813" t="str">
        <f t="shared" si="1"/>
        <v/>
      </c>
      <c r="T28" s="813" t="str">
        <f t="shared" si="2"/>
        <v/>
      </c>
      <c r="U28" s="813" t="str">
        <f t="shared" si="3"/>
        <v/>
      </c>
      <c r="V28" s="817" t="str">
        <f t="shared" si="4"/>
        <v/>
      </c>
      <c r="W28" s="803"/>
    </row>
    <row r="29" spans="1:23" ht="14.4" customHeight="1" x14ac:dyDescent="0.3">
      <c r="A29" s="865" t="s">
        <v>6430</v>
      </c>
      <c r="B29" s="813"/>
      <c r="C29" s="814"/>
      <c r="D29" s="815"/>
      <c r="E29" s="794">
        <v>1</v>
      </c>
      <c r="F29" s="795">
        <v>1.81</v>
      </c>
      <c r="G29" s="796">
        <v>11</v>
      </c>
      <c r="H29" s="797"/>
      <c r="I29" s="798"/>
      <c r="J29" s="799"/>
      <c r="K29" s="800">
        <v>1.81</v>
      </c>
      <c r="L29" s="797">
        <v>4</v>
      </c>
      <c r="M29" s="797">
        <v>33</v>
      </c>
      <c r="N29" s="801">
        <v>10.84</v>
      </c>
      <c r="O29" s="797" t="s">
        <v>6382</v>
      </c>
      <c r="P29" s="816" t="s">
        <v>6431</v>
      </c>
      <c r="Q29" s="802">
        <f t="shared" si="0"/>
        <v>0</v>
      </c>
      <c r="R29" s="802">
        <f t="shared" si="0"/>
        <v>0</v>
      </c>
      <c r="S29" s="813" t="str">
        <f t="shared" si="1"/>
        <v/>
      </c>
      <c r="T29" s="813" t="str">
        <f t="shared" si="2"/>
        <v/>
      </c>
      <c r="U29" s="813" t="str">
        <f t="shared" si="3"/>
        <v/>
      </c>
      <c r="V29" s="817" t="str">
        <f t="shared" si="4"/>
        <v/>
      </c>
      <c r="W29" s="803"/>
    </row>
    <row r="30" spans="1:23" ht="14.4" customHeight="1" x14ac:dyDescent="0.3">
      <c r="A30" s="865" t="s">
        <v>6432</v>
      </c>
      <c r="B30" s="813">
        <v>2</v>
      </c>
      <c r="C30" s="814">
        <v>0.65</v>
      </c>
      <c r="D30" s="815">
        <v>3</v>
      </c>
      <c r="E30" s="819">
        <v>9</v>
      </c>
      <c r="F30" s="798">
        <v>3.79</v>
      </c>
      <c r="G30" s="799">
        <v>3.6</v>
      </c>
      <c r="H30" s="794">
        <v>7</v>
      </c>
      <c r="I30" s="795">
        <v>2.93</v>
      </c>
      <c r="J30" s="796">
        <v>3.6</v>
      </c>
      <c r="K30" s="800">
        <v>0.42</v>
      </c>
      <c r="L30" s="797">
        <v>2</v>
      </c>
      <c r="M30" s="797">
        <v>18</v>
      </c>
      <c r="N30" s="801">
        <v>5.9</v>
      </c>
      <c r="O30" s="797" t="s">
        <v>6382</v>
      </c>
      <c r="P30" s="816" t="s">
        <v>6433</v>
      </c>
      <c r="Q30" s="802">
        <f t="shared" si="0"/>
        <v>5</v>
      </c>
      <c r="R30" s="802">
        <f t="shared" si="0"/>
        <v>2.2800000000000002</v>
      </c>
      <c r="S30" s="813">
        <f t="shared" si="1"/>
        <v>41.300000000000004</v>
      </c>
      <c r="T30" s="813">
        <f t="shared" si="2"/>
        <v>25.2</v>
      </c>
      <c r="U30" s="813">
        <f t="shared" si="3"/>
        <v>-16.100000000000005</v>
      </c>
      <c r="V30" s="817">
        <f t="shared" si="4"/>
        <v>0.61016949152542366</v>
      </c>
      <c r="W30" s="803"/>
    </row>
    <row r="31" spans="1:23" ht="14.4" customHeight="1" x14ac:dyDescent="0.3">
      <c r="A31" s="864" t="s">
        <v>6434</v>
      </c>
      <c r="B31" s="849">
        <v>4</v>
      </c>
      <c r="C31" s="850">
        <v>2.87</v>
      </c>
      <c r="D31" s="818">
        <v>5.5</v>
      </c>
      <c r="E31" s="860">
        <v>3</v>
      </c>
      <c r="F31" s="854">
        <v>1.57</v>
      </c>
      <c r="G31" s="807">
        <v>2.7</v>
      </c>
      <c r="H31" s="851">
        <v>9</v>
      </c>
      <c r="I31" s="852">
        <v>5.57</v>
      </c>
      <c r="J31" s="804">
        <v>3.4</v>
      </c>
      <c r="K31" s="855">
        <v>0.67</v>
      </c>
      <c r="L31" s="853">
        <v>3</v>
      </c>
      <c r="M31" s="853">
        <v>23</v>
      </c>
      <c r="N31" s="856">
        <v>7.75</v>
      </c>
      <c r="O31" s="853" t="s">
        <v>6382</v>
      </c>
      <c r="P31" s="857" t="s">
        <v>6435</v>
      </c>
      <c r="Q31" s="858">
        <f t="shared" si="0"/>
        <v>5</v>
      </c>
      <c r="R31" s="858">
        <f t="shared" si="0"/>
        <v>2.7</v>
      </c>
      <c r="S31" s="849">
        <f t="shared" si="1"/>
        <v>69.75</v>
      </c>
      <c r="T31" s="849">
        <f t="shared" si="2"/>
        <v>30.599999999999998</v>
      </c>
      <c r="U31" s="849">
        <f t="shared" si="3"/>
        <v>-39.150000000000006</v>
      </c>
      <c r="V31" s="859">
        <f t="shared" si="4"/>
        <v>0.43870967741935479</v>
      </c>
      <c r="W31" s="806"/>
    </row>
    <row r="32" spans="1:23" ht="14.4" customHeight="1" x14ac:dyDescent="0.3">
      <c r="A32" s="865" t="s">
        <v>6436</v>
      </c>
      <c r="B32" s="813"/>
      <c r="C32" s="814"/>
      <c r="D32" s="815"/>
      <c r="E32" s="794">
        <v>1</v>
      </c>
      <c r="F32" s="795">
        <v>0.88</v>
      </c>
      <c r="G32" s="796">
        <v>5</v>
      </c>
      <c r="H32" s="797"/>
      <c r="I32" s="798"/>
      <c r="J32" s="799"/>
      <c r="K32" s="800">
        <v>0.88</v>
      </c>
      <c r="L32" s="797">
        <v>3</v>
      </c>
      <c r="M32" s="797">
        <v>29</v>
      </c>
      <c r="N32" s="801">
        <v>9.81</v>
      </c>
      <c r="O32" s="797" t="s">
        <v>6382</v>
      </c>
      <c r="P32" s="816" t="s">
        <v>6437</v>
      </c>
      <c r="Q32" s="802">
        <f t="shared" si="0"/>
        <v>0</v>
      </c>
      <c r="R32" s="802">
        <f t="shared" si="0"/>
        <v>0</v>
      </c>
      <c r="S32" s="813" t="str">
        <f t="shared" si="1"/>
        <v/>
      </c>
      <c r="T32" s="813" t="str">
        <f t="shared" si="2"/>
        <v/>
      </c>
      <c r="U32" s="813" t="str">
        <f t="shared" si="3"/>
        <v/>
      </c>
      <c r="V32" s="817" t="str">
        <f t="shared" si="4"/>
        <v/>
      </c>
      <c r="W32" s="803"/>
    </row>
    <row r="33" spans="1:23" ht="14.4" customHeight="1" x14ac:dyDescent="0.3">
      <c r="A33" s="865" t="s">
        <v>6438</v>
      </c>
      <c r="B33" s="808">
        <v>6</v>
      </c>
      <c r="C33" s="809">
        <v>5.35</v>
      </c>
      <c r="D33" s="810">
        <v>4.2</v>
      </c>
      <c r="E33" s="819">
        <v>4</v>
      </c>
      <c r="F33" s="798">
        <v>3.58</v>
      </c>
      <c r="G33" s="799">
        <v>4.8</v>
      </c>
      <c r="H33" s="797">
        <v>1</v>
      </c>
      <c r="I33" s="798">
        <v>0.89</v>
      </c>
      <c r="J33" s="799">
        <v>5</v>
      </c>
      <c r="K33" s="800">
        <v>0.89</v>
      </c>
      <c r="L33" s="797">
        <v>3</v>
      </c>
      <c r="M33" s="797">
        <v>26</v>
      </c>
      <c r="N33" s="801">
        <v>8.6199999999999992</v>
      </c>
      <c r="O33" s="797" t="s">
        <v>6382</v>
      </c>
      <c r="P33" s="816" t="s">
        <v>6439</v>
      </c>
      <c r="Q33" s="802">
        <f t="shared" si="0"/>
        <v>-5</v>
      </c>
      <c r="R33" s="802">
        <f t="shared" si="0"/>
        <v>-4.46</v>
      </c>
      <c r="S33" s="813">
        <f t="shared" si="1"/>
        <v>8.6199999999999992</v>
      </c>
      <c r="T33" s="813">
        <f t="shared" si="2"/>
        <v>5</v>
      </c>
      <c r="U33" s="813">
        <f t="shared" si="3"/>
        <v>-3.6199999999999992</v>
      </c>
      <c r="V33" s="817">
        <f t="shared" si="4"/>
        <v>0.58004640371229699</v>
      </c>
      <c r="W33" s="803"/>
    </row>
    <row r="34" spans="1:23" ht="14.4" customHeight="1" x14ac:dyDescent="0.3">
      <c r="A34" s="864" t="s">
        <v>6440</v>
      </c>
      <c r="B34" s="861">
        <v>2</v>
      </c>
      <c r="C34" s="862">
        <v>1.83</v>
      </c>
      <c r="D34" s="811">
        <v>4</v>
      </c>
      <c r="E34" s="860">
        <v>1</v>
      </c>
      <c r="F34" s="854">
        <v>0.91</v>
      </c>
      <c r="G34" s="807">
        <v>5</v>
      </c>
      <c r="H34" s="853">
        <v>2</v>
      </c>
      <c r="I34" s="854">
        <v>1.83</v>
      </c>
      <c r="J34" s="807">
        <v>6</v>
      </c>
      <c r="K34" s="855">
        <v>0.91</v>
      </c>
      <c r="L34" s="853">
        <v>3</v>
      </c>
      <c r="M34" s="853">
        <v>30</v>
      </c>
      <c r="N34" s="856">
        <v>9.93</v>
      </c>
      <c r="O34" s="853" t="s">
        <v>6382</v>
      </c>
      <c r="P34" s="857" t="s">
        <v>6441</v>
      </c>
      <c r="Q34" s="858">
        <f t="shared" si="0"/>
        <v>0</v>
      </c>
      <c r="R34" s="858">
        <f t="shared" si="0"/>
        <v>0</v>
      </c>
      <c r="S34" s="849">
        <f t="shared" si="1"/>
        <v>19.86</v>
      </c>
      <c r="T34" s="849">
        <f t="shared" si="2"/>
        <v>12</v>
      </c>
      <c r="U34" s="849">
        <f t="shared" si="3"/>
        <v>-7.8599999999999994</v>
      </c>
      <c r="V34" s="859">
        <f t="shared" si="4"/>
        <v>0.60422960725075525</v>
      </c>
      <c r="W34" s="806"/>
    </row>
    <row r="35" spans="1:23" ht="14.4" customHeight="1" x14ac:dyDescent="0.3">
      <c r="A35" s="865" t="s">
        <v>6442</v>
      </c>
      <c r="B35" s="813">
        <v>1</v>
      </c>
      <c r="C35" s="814">
        <v>0.47</v>
      </c>
      <c r="D35" s="815">
        <v>3</v>
      </c>
      <c r="E35" s="819">
        <v>1</v>
      </c>
      <c r="F35" s="798">
        <v>0.47</v>
      </c>
      <c r="G35" s="799">
        <v>4</v>
      </c>
      <c r="H35" s="794">
        <v>3</v>
      </c>
      <c r="I35" s="795">
        <v>1.41</v>
      </c>
      <c r="J35" s="796">
        <v>4.3</v>
      </c>
      <c r="K35" s="800">
        <v>0.47</v>
      </c>
      <c r="L35" s="797">
        <v>2</v>
      </c>
      <c r="M35" s="797">
        <v>16</v>
      </c>
      <c r="N35" s="801">
        <v>5.45</v>
      </c>
      <c r="O35" s="797" t="s">
        <v>6382</v>
      </c>
      <c r="P35" s="816" t="s">
        <v>6443</v>
      </c>
      <c r="Q35" s="802">
        <f t="shared" si="0"/>
        <v>2</v>
      </c>
      <c r="R35" s="802">
        <f t="shared" si="0"/>
        <v>0.94</v>
      </c>
      <c r="S35" s="813">
        <f t="shared" si="1"/>
        <v>16.350000000000001</v>
      </c>
      <c r="T35" s="813">
        <f t="shared" si="2"/>
        <v>12.899999999999999</v>
      </c>
      <c r="U35" s="813">
        <f t="shared" si="3"/>
        <v>-3.4500000000000028</v>
      </c>
      <c r="V35" s="817">
        <f t="shared" si="4"/>
        <v>0.78899082568807322</v>
      </c>
      <c r="W35" s="803">
        <v>0.55000000000000004</v>
      </c>
    </row>
    <row r="36" spans="1:23" ht="14.4" customHeight="1" x14ac:dyDescent="0.3">
      <c r="A36" s="864" t="s">
        <v>6444</v>
      </c>
      <c r="B36" s="849"/>
      <c r="C36" s="850"/>
      <c r="D36" s="818"/>
      <c r="E36" s="860"/>
      <c r="F36" s="854"/>
      <c r="G36" s="807"/>
      <c r="H36" s="851">
        <v>1</v>
      </c>
      <c r="I36" s="852">
        <v>0.59</v>
      </c>
      <c r="J36" s="804">
        <v>3</v>
      </c>
      <c r="K36" s="855">
        <v>0.59</v>
      </c>
      <c r="L36" s="853">
        <v>3</v>
      </c>
      <c r="M36" s="853">
        <v>23</v>
      </c>
      <c r="N36" s="856">
        <v>7.59</v>
      </c>
      <c r="O36" s="853" t="s">
        <v>6382</v>
      </c>
      <c r="P36" s="857" t="s">
        <v>6445</v>
      </c>
      <c r="Q36" s="858">
        <f t="shared" si="0"/>
        <v>1</v>
      </c>
      <c r="R36" s="858">
        <f t="shared" si="0"/>
        <v>0.59</v>
      </c>
      <c r="S36" s="849">
        <f t="shared" si="1"/>
        <v>7.59</v>
      </c>
      <c r="T36" s="849">
        <f t="shared" si="2"/>
        <v>3</v>
      </c>
      <c r="U36" s="849">
        <f t="shared" si="3"/>
        <v>-4.59</v>
      </c>
      <c r="V36" s="859">
        <f t="shared" si="4"/>
        <v>0.39525691699604742</v>
      </c>
      <c r="W36" s="806"/>
    </row>
    <row r="37" spans="1:23" ht="14.4" customHeight="1" x14ac:dyDescent="0.3">
      <c r="A37" s="865" t="s">
        <v>6446</v>
      </c>
      <c r="B37" s="813"/>
      <c r="C37" s="814"/>
      <c r="D37" s="815"/>
      <c r="E37" s="819"/>
      <c r="F37" s="798"/>
      <c r="G37" s="799"/>
      <c r="H37" s="794">
        <v>1</v>
      </c>
      <c r="I37" s="795">
        <v>18.03</v>
      </c>
      <c r="J37" s="812">
        <v>55</v>
      </c>
      <c r="K37" s="800">
        <v>13.27</v>
      </c>
      <c r="L37" s="797">
        <v>5</v>
      </c>
      <c r="M37" s="797">
        <v>48</v>
      </c>
      <c r="N37" s="801">
        <v>16.11</v>
      </c>
      <c r="O37" s="797" t="s">
        <v>6382</v>
      </c>
      <c r="P37" s="816" t="s">
        <v>6447</v>
      </c>
      <c r="Q37" s="802">
        <f t="shared" si="0"/>
        <v>1</v>
      </c>
      <c r="R37" s="802">
        <f t="shared" si="0"/>
        <v>18.03</v>
      </c>
      <c r="S37" s="813">
        <f t="shared" si="1"/>
        <v>16.11</v>
      </c>
      <c r="T37" s="813">
        <f t="shared" si="2"/>
        <v>55</v>
      </c>
      <c r="U37" s="813">
        <f t="shared" si="3"/>
        <v>38.89</v>
      </c>
      <c r="V37" s="817">
        <f t="shared" si="4"/>
        <v>3.4140285536933583</v>
      </c>
      <c r="W37" s="803">
        <v>38.89</v>
      </c>
    </row>
    <row r="38" spans="1:23" ht="14.4" customHeight="1" x14ac:dyDescent="0.3">
      <c r="A38" s="865" t="s">
        <v>6448</v>
      </c>
      <c r="B38" s="813">
        <v>1</v>
      </c>
      <c r="C38" s="814">
        <v>2.04</v>
      </c>
      <c r="D38" s="815">
        <v>4</v>
      </c>
      <c r="E38" s="794">
        <v>5</v>
      </c>
      <c r="F38" s="795">
        <v>9.15</v>
      </c>
      <c r="G38" s="796">
        <v>6.8</v>
      </c>
      <c r="H38" s="797">
        <v>1</v>
      </c>
      <c r="I38" s="798">
        <v>1.52</v>
      </c>
      <c r="J38" s="799">
        <v>2</v>
      </c>
      <c r="K38" s="800">
        <v>2.04</v>
      </c>
      <c r="L38" s="797">
        <v>3</v>
      </c>
      <c r="M38" s="797">
        <v>24</v>
      </c>
      <c r="N38" s="801">
        <v>8.15</v>
      </c>
      <c r="O38" s="797" t="s">
        <v>6382</v>
      </c>
      <c r="P38" s="816" t="s">
        <v>6449</v>
      </c>
      <c r="Q38" s="802">
        <f t="shared" si="0"/>
        <v>0</v>
      </c>
      <c r="R38" s="802">
        <f t="shared" si="0"/>
        <v>-0.52</v>
      </c>
      <c r="S38" s="813">
        <f t="shared" si="1"/>
        <v>8.15</v>
      </c>
      <c r="T38" s="813">
        <f t="shared" si="2"/>
        <v>2</v>
      </c>
      <c r="U38" s="813">
        <f t="shared" si="3"/>
        <v>-6.15</v>
      </c>
      <c r="V38" s="817">
        <f t="shared" si="4"/>
        <v>0.24539877300613497</v>
      </c>
      <c r="W38" s="803"/>
    </row>
    <row r="39" spans="1:23" ht="14.4" customHeight="1" x14ac:dyDescent="0.3">
      <c r="A39" s="864" t="s">
        <v>6450</v>
      </c>
      <c r="B39" s="849"/>
      <c r="C39" s="850"/>
      <c r="D39" s="818"/>
      <c r="E39" s="851"/>
      <c r="F39" s="852"/>
      <c r="G39" s="804"/>
      <c r="H39" s="853">
        <v>1</v>
      </c>
      <c r="I39" s="854">
        <v>2.38</v>
      </c>
      <c r="J39" s="807">
        <v>6</v>
      </c>
      <c r="K39" s="855">
        <v>2.38</v>
      </c>
      <c r="L39" s="853">
        <v>4</v>
      </c>
      <c r="M39" s="853">
        <v>32</v>
      </c>
      <c r="N39" s="856">
        <v>10.57</v>
      </c>
      <c r="O39" s="853" t="s">
        <v>6382</v>
      </c>
      <c r="P39" s="857" t="s">
        <v>6451</v>
      </c>
      <c r="Q39" s="858">
        <f t="shared" si="0"/>
        <v>1</v>
      </c>
      <c r="R39" s="858">
        <f t="shared" si="0"/>
        <v>2.38</v>
      </c>
      <c r="S39" s="849">
        <f t="shared" si="1"/>
        <v>10.57</v>
      </c>
      <c r="T39" s="849">
        <f t="shared" si="2"/>
        <v>6</v>
      </c>
      <c r="U39" s="849">
        <f t="shared" si="3"/>
        <v>-4.57</v>
      </c>
      <c r="V39" s="859">
        <f t="shared" si="4"/>
        <v>0.56764427625354774</v>
      </c>
      <c r="W39" s="806"/>
    </row>
    <row r="40" spans="1:23" ht="14.4" customHeight="1" x14ac:dyDescent="0.3">
      <c r="A40" s="864" t="s">
        <v>6452</v>
      </c>
      <c r="B40" s="849">
        <v>2</v>
      </c>
      <c r="C40" s="850">
        <v>6.18</v>
      </c>
      <c r="D40" s="818">
        <v>19</v>
      </c>
      <c r="E40" s="851"/>
      <c r="F40" s="852"/>
      <c r="G40" s="804"/>
      <c r="H40" s="853"/>
      <c r="I40" s="854"/>
      <c r="J40" s="807"/>
      <c r="K40" s="855">
        <v>3.43</v>
      </c>
      <c r="L40" s="853">
        <v>4</v>
      </c>
      <c r="M40" s="853">
        <v>39</v>
      </c>
      <c r="N40" s="856">
        <v>13.14</v>
      </c>
      <c r="O40" s="853" t="s">
        <v>6382</v>
      </c>
      <c r="P40" s="857" t="s">
        <v>6453</v>
      </c>
      <c r="Q40" s="858">
        <f t="shared" si="0"/>
        <v>-2</v>
      </c>
      <c r="R40" s="858">
        <f t="shared" si="0"/>
        <v>-6.18</v>
      </c>
      <c r="S40" s="849" t="str">
        <f t="shared" si="1"/>
        <v/>
      </c>
      <c r="T40" s="849" t="str">
        <f t="shared" si="2"/>
        <v/>
      </c>
      <c r="U40" s="849" t="str">
        <f t="shared" si="3"/>
        <v/>
      </c>
      <c r="V40" s="859" t="str">
        <f t="shared" si="4"/>
        <v/>
      </c>
      <c r="W40" s="806"/>
    </row>
    <row r="41" spans="1:23" ht="14.4" customHeight="1" x14ac:dyDescent="0.3">
      <c r="A41" s="865" t="s">
        <v>6454</v>
      </c>
      <c r="B41" s="808">
        <v>1</v>
      </c>
      <c r="C41" s="809">
        <v>2.19</v>
      </c>
      <c r="D41" s="810">
        <v>16</v>
      </c>
      <c r="E41" s="819"/>
      <c r="F41" s="798"/>
      <c r="G41" s="799"/>
      <c r="H41" s="797"/>
      <c r="I41" s="798"/>
      <c r="J41" s="799"/>
      <c r="K41" s="800">
        <v>2.19</v>
      </c>
      <c r="L41" s="797">
        <v>7</v>
      </c>
      <c r="M41" s="797">
        <v>63</v>
      </c>
      <c r="N41" s="801">
        <v>20.98</v>
      </c>
      <c r="O41" s="797" t="s">
        <v>6382</v>
      </c>
      <c r="P41" s="816" t="s">
        <v>6455</v>
      </c>
      <c r="Q41" s="802">
        <f t="shared" si="0"/>
        <v>-1</v>
      </c>
      <c r="R41" s="802">
        <f t="shared" si="0"/>
        <v>-2.19</v>
      </c>
      <c r="S41" s="813" t="str">
        <f t="shared" si="1"/>
        <v/>
      </c>
      <c r="T41" s="813" t="str">
        <f t="shared" si="2"/>
        <v/>
      </c>
      <c r="U41" s="813" t="str">
        <f t="shared" si="3"/>
        <v/>
      </c>
      <c r="V41" s="817" t="str">
        <f t="shared" si="4"/>
        <v/>
      </c>
      <c r="W41" s="803"/>
    </row>
    <row r="42" spans="1:23" ht="14.4" customHeight="1" x14ac:dyDescent="0.3">
      <c r="A42" s="865" t="s">
        <v>6456</v>
      </c>
      <c r="B42" s="808">
        <v>1</v>
      </c>
      <c r="C42" s="809">
        <v>1.43</v>
      </c>
      <c r="D42" s="810">
        <v>20</v>
      </c>
      <c r="E42" s="819"/>
      <c r="F42" s="798"/>
      <c r="G42" s="799"/>
      <c r="H42" s="797"/>
      <c r="I42" s="798"/>
      <c r="J42" s="799"/>
      <c r="K42" s="800">
        <v>1.43</v>
      </c>
      <c r="L42" s="797">
        <v>6</v>
      </c>
      <c r="M42" s="797">
        <v>51</v>
      </c>
      <c r="N42" s="801">
        <v>16.88</v>
      </c>
      <c r="O42" s="797" t="s">
        <v>6382</v>
      </c>
      <c r="P42" s="816" t="s">
        <v>6457</v>
      </c>
      <c r="Q42" s="802">
        <f t="shared" si="0"/>
        <v>-1</v>
      </c>
      <c r="R42" s="802">
        <f t="shared" si="0"/>
        <v>-1.43</v>
      </c>
      <c r="S42" s="813" t="str">
        <f t="shared" si="1"/>
        <v/>
      </c>
      <c r="T42" s="813" t="str">
        <f t="shared" si="2"/>
        <v/>
      </c>
      <c r="U42" s="813" t="str">
        <f t="shared" si="3"/>
        <v/>
      </c>
      <c r="V42" s="817" t="str">
        <f t="shared" si="4"/>
        <v/>
      </c>
      <c r="W42" s="803"/>
    </row>
    <row r="43" spans="1:23" ht="14.4" customHeight="1" x14ac:dyDescent="0.3">
      <c r="A43" s="865" t="s">
        <v>6458</v>
      </c>
      <c r="B43" s="813"/>
      <c r="C43" s="814"/>
      <c r="D43" s="815"/>
      <c r="E43" s="819"/>
      <c r="F43" s="798"/>
      <c r="G43" s="799"/>
      <c r="H43" s="794">
        <v>1</v>
      </c>
      <c r="I43" s="795">
        <v>4.5199999999999996</v>
      </c>
      <c r="J43" s="796">
        <v>14</v>
      </c>
      <c r="K43" s="800">
        <v>2.81</v>
      </c>
      <c r="L43" s="797">
        <v>5</v>
      </c>
      <c r="M43" s="797">
        <v>43</v>
      </c>
      <c r="N43" s="801">
        <v>14.31</v>
      </c>
      <c r="O43" s="797" t="s">
        <v>6382</v>
      </c>
      <c r="P43" s="816" t="s">
        <v>6459</v>
      </c>
      <c r="Q43" s="802">
        <f t="shared" si="0"/>
        <v>1</v>
      </c>
      <c r="R43" s="802">
        <f t="shared" si="0"/>
        <v>4.5199999999999996</v>
      </c>
      <c r="S43" s="813">
        <f t="shared" si="1"/>
        <v>14.31</v>
      </c>
      <c r="T43" s="813">
        <f t="shared" si="2"/>
        <v>14</v>
      </c>
      <c r="U43" s="813">
        <f t="shared" si="3"/>
        <v>-0.3100000000000005</v>
      </c>
      <c r="V43" s="817">
        <f t="shared" si="4"/>
        <v>0.97833682739343109</v>
      </c>
      <c r="W43" s="803"/>
    </row>
    <row r="44" spans="1:23" ht="14.4" customHeight="1" x14ac:dyDescent="0.3">
      <c r="A44" s="865" t="s">
        <v>6460</v>
      </c>
      <c r="B44" s="813"/>
      <c r="C44" s="814"/>
      <c r="D44" s="815"/>
      <c r="E44" s="819"/>
      <c r="F44" s="798"/>
      <c r="G44" s="799"/>
      <c r="H44" s="794">
        <v>1</v>
      </c>
      <c r="I44" s="795">
        <v>0.87</v>
      </c>
      <c r="J44" s="796">
        <v>3</v>
      </c>
      <c r="K44" s="800">
        <v>0.87</v>
      </c>
      <c r="L44" s="797">
        <v>2</v>
      </c>
      <c r="M44" s="797">
        <v>19</v>
      </c>
      <c r="N44" s="801">
        <v>6.25</v>
      </c>
      <c r="O44" s="797" t="s">
        <v>6382</v>
      </c>
      <c r="P44" s="816" t="s">
        <v>6461</v>
      </c>
      <c r="Q44" s="802">
        <f t="shared" si="0"/>
        <v>1</v>
      </c>
      <c r="R44" s="802">
        <f t="shared" si="0"/>
        <v>0.87</v>
      </c>
      <c r="S44" s="813">
        <f t="shared" si="1"/>
        <v>6.25</v>
      </c>
      <c r="T44" s="813">
        <f t="shared" si="2"/>
        <v>3</v>
      </c>
      <c r="U44" s="813">
        <f t="shared" si="3"/>
        <v>-3.25</v>
      </c>
      <c r="V44" s="817">
        <f t="shared" si="4"/>
        <v>0.48</v>
      </c>
      <c r="W44" s="803"/>
    </row>
    <row r="45" spans="1:23" ht="14.4" customHeight="1" x14ac:dyDescent="0.3">
      <c r="A45" s="865" t="s">
        <v>6462</v>
      </c>
      <c r="B45" s="813"/>
      <c r="C45" s="814"/>
      <c r="D45" s="815"/>
      <c r="E45" s="819"/>
      <c r="F45" s="798"/>
      <c r="G45" s="799"/>
      <c r="H45" s="794">
        <v>2</v>
      </c>
      <c r="I45" s="795">
        <v>0.63</v>
      </c>
      <c r="J45" s="796">
        <v>3.5</v>
      </c>
      <c r="K45" s="800">
        <v>0.31</v>
      </c>
      <c r="L45" s="797">
        <v>1</v>
      </c>
      <c r="M45" s="797">
        <v>12</v>
      </c>
      <c r="N45" s="801">
        <v>3.97</v>
      </c>
      <c r="O45" s="797" t="s">
        <v>6382</v>
      </c>
      <c r="P45" s="816" t="s">
        <v>6463</v>
      </c>
      <c r="Q45" s="802">
        <f t="shared" si="0"/>
        <v>2</v>
      </c>
      <c r="R45" s="802">
        <f t="shared" si="0"/>
        <v>0.63</v>
      </c>
      <c r="S45" s="813">
        <f t="shared" si="1"/>
        <v>7.94</v>
      </c>
      <c r="T45" s="813">
        <f t="shared" si="2"/>
        <v>7</v>
      </c>
      <c r="U45" s="813">
        <f t="shared" si="3"/>
        <v>-0.94000000000000039</v>
      </c>
      <c r="V45" s="817">
        <f t="shared" si="4"/>
        <v>0.88161209068010071</v>
      </c>
      <c r="W45" s="803">
        <v>0.03</v>
      </c>
    </row>
    <row r="46" spans="1:23" ht="14.4" customHeight="1" x14ac:dyDescent="0.3">
      <c r="A46" s="865" t="s">
        <v>6464</v>
      </c>
      <c r="B46" s="813"/>
      <c r="C46" s="814"/>
      <c r="D46" s="815"/>
      <c r="E46" s="794">
        <v>2</v>
      </c>
      <c r="F46" s="795">
        <v>1.04</v>
      </c>
      <c r="G46" s="796">
        <v>4</v>
      </c>
      <c r="H46" s="797"/>
      <c r="I46" s="798"/>
      <c r="J46" s="799"/>
      <c r="K46" s="800">
        <v>0.52</v>
      </c>
      <c r="L46" s="797">
        <v>2</v>
      </c>
      <c r="M46" s="797">
        <v>20</v>
      </c>
      <c r="N46" s="801">
        <v>6.83</v>
      </c>
      <c r="O46" s="797" t="s">
        <v>6382</v>
      </c>
      <c r="P46" s="816" t="s">
        <v>6465</v>
      </c>
      <c r="Q46" s="802">
        <f t="shared" si="0"/>
        <v>0</v>
      </c>
      <c r="R46" s="802">
        <f t="shared" si="0"/>
        <v>0</v>
      </c>
      <c r="S46" s="813" t="str">
        <f t="shared" si="1"/>
        <v/>
      </c>
      <c r="T46" s="813" t="str">
        <f t="shared" si="2"/>
        <v/>
      </c>
      <c r="U46" s="813" t="str">
        <f t="shared" si="3"/>
        <v/>
      </c>
      <c r="V46" s="817" t="str">
        <f t="shared" si="4"/>
        <v/>
      </c>
      <c r="W46" s="803"/>
    </row>
    <row r="47" spans="1:23" ht="14.4" customHeight="1" x14ac:dyDescent="0.3">
      <c r="A47" s="864" t="s">
        <v>6466</v>
      </c>
      <c r="B47" s="849">
        <v>1</v>
      </c>
      <c r="C47" s="850">
        <v>1.21</v>
      </c>
      <c r="D47" s="818">
        <v>9</v>
      </c>
      <c r="E47" s="851"/>
      <c r="F47" s="852"/>
      <c r="G47" s="804"/>
      <c r="H47" s="853"/>
      <c r="I47" s="854"/>
      <c r="J47" s="807"/>
      <c r="K47" s="855">
        <v>0.98</v>
      </c>
      <c r="L47" s="853">
        <v>4</v>
      </c>
      <c r="M47" s="853">
        <v>34</v>
      </c>
      <c r="N47" s="856">
        <v>11.34</v>
      </c>
      <c r="O47" s="853" t="s">
        <v>6382</v>
      </c>
      <c r="P47" s="857" t="s">
        <v>6467</v>
      </c>
      <c r="Q47" s="858">
        <f t="shared" si="0"/>
        <v>-1</v>
      </c>
      <c r="R47" s="858">
        <f t="shared" si="0"/>
        <v>-1.21</v>
      </c>
      <c r="S47" s="849" t="str">
        <f t="shared" si="1"/>
        <v/>
      </c>
      <c r="T47" s="849" t="str">
        <f t="shared" si="2"/>
        <v/>
      </c>
      <c r="U47" s="849" t="str">
        <f t="shared" si="3"/>
        <v/>
      </c>
      <c r="V47" s="859" t="str">
        <f t="shared" si="4"/>
        <v/>
      </c>
      <c r="W47" s="806"/>
    </row>
    <row r="48" spans="1:23" ht="14.4" customHeight="1" x14ac:dyDescent="0.3">
      <c r="A48" s="865" t="s">
        <v>6468</v>
      </c>
      <c r="B48" s="808">
        <v>1</v>
      </c>
      <c r="C48" s="809">
        <v>4.67</v>
      </c>
      <c r="D48" s="810">
        <v>9</v>
      </c>
      <c r="E48" s="819"/>
      <c r="F48" s="798"/>
      <c r="G48" s="799"/>
      <c r="H48" s="797"/>
      <c r="I48" s="798"/>
      <c r="J48" s="799"/>
      <c r="K48" s="800">
        <v>4.67</v>
      </c>
      <c r="L48" s="797">
        <v>8</v>
      </c>
      <c r="M48" s="797">
        <v>68</v>
      </c>
      <c r="N48" s="801">
        <v>22.78</v>
      </c>
      <c r="O48" s="797" t="s">
        <v>6382</v>
      </c>
      <c r="P48" s="816" t="s">
        <v>6469</v>
      </c>
      <c r="Q48" s="802">
        <f t="shared" si="0"/>
        <v>-1</v>
      </c>
      <c r="R48" s="802">
        <f t="shared" si="0"/>
        <v>-4.67</v>
      </c>
      <c r="S48" s="813" t="str">
        <f t="shared" si="1"/>
        <v/>
      </c>
      <c r="T48" s="813" t="str">
        <f t="shared" si="2"/>
        <v/>
      </c>
      <c r="U48" s="813" t="str">
        <f t="shared" si="3"/>
        <v/>
      </c>
      <c r="V48" s="817" t="str">
        <f t="shared" si="4"/>
        <v/>
      </c>
      <c r="W48" s="803"/>
    </row>
    <row r="49" spans="1:23" ht="14.4" customHeight="1" x14ac:dyDescent="0.3">
      <c r="A49" s="865" t="s">
        <v>6470</v>
      </c>
      <c r="B49" s="813"/>
      <c r="C49" s="814"/>
      <c r="D49" s="815"/>
      <c r="E49" s="819"/>
      <c r="F49" s="798"/>
      <c r="G49" s="799"/>
      <c r="H49" s="794">
        <v>1</v>
      </c>
      <c r="I49" s="795">
        <v>5.25</v>
      </c>
      <c r="J49" s="812">
        <v>12</v>
      </c>
      <c r="K49" s="800">
        <v>5.25</v>
      </c>
      <c r="L49" s="797">
        <v>3</v>
      </c>
      <c r="M49" s="797">
        <v>31</v>
      </c>
      <c r="N49" s="801">
        <v>10.27</v>
      </c>
      <c r="O49" s="797" t="s">
        <v>6382</v>
      </c>
      <c r="P49" s="816" t="s">
        <v>6471</v>
      </c>
      <c r="Q49" s="802">
        <f t="shared" si="0"/>
        <v>1</v>
      </c>
      <c r="R49" s="802">
        <f t="shared" si="0"/>
        <v>5.25</v>
      </c>
      <c r="S49" s="813">
        <f t="shared" si="1"/>
        <v>10.27</v>
      </c>
      <c r="T49" s="813">
        <f t="shared" si="2"/>
        <v>12</v>
      </c>
      <c r="U49" s="813">
        <f t="shared" si="3"/>
        <v>1.7300000000000004</v>
      </c>
      <c r="V49" s="817">
        <f t="shared" si="4"/>
        <v>1.1684518013631937</v>
      </c>
      <c r="W49" s="803">
        <v>1.73</v>
      </c>
    </row>
    <row r="50" spans="1:23" ht="14.4" customHeight="1" x14ac:dyDescent="0.3">
      <c r="A50" s="865" t="s">
        <v>6472</v>
      </c>
      <c r="B50" s="808">
        <v>1</v>
      </c>
      <c r="C50" s="809">
        <v>3.08</v>
      </c>
      <c r="D50" s="810">
        <v>14</v>
      </c>
      <c r="E50" s="819"/>
      <c r="F50" s="798"/>
      <c r="G50" s="799"/>
      <c r="H50" s="797"/>
      <c r="I50" s="798"/>
      <c r="J50" s="799"/>
      <c r="K50" s="800">
        <v>3.08</v>
      </c>
      <c r="L50" s="797">
        <v>5</v>
      </c>
      <c r="M50" s="797">
        <v>42</v>
      </c>
      <c r="N50" s="801">
        <v>13.88</v>
      </c>
      <c r="O50" s="797" t="s">
        <v>6382</v>
      </c>
      <c r="P50" s="816" t="s">
        <v>6473</v>
      </c>
      <c r="Q50" s="802">
        <f t="shared" si="0"/>
        <v>-1</v>
      </c>
      <c r="R50" s="802">
        <f t="shared" si="0"/>
        <v>-3.08</v>
      </c>
      <c r="S50" s="813" t="str">
        <f t="shared" si="1"/>
        <v/>
      </c>
      <c r="T50" s="813" t="str">
        <f t="shared" si="2"/>
        <v/>
      </c>
      <c r="U50" s="813" t="str">
        <f t="shared" si="3"/>
        <v/>
      </c>
      <c r="V50" s="817" t="str">
        <f t="shared" si="4"/>
        <v/>
      </c>
      <c r="W50" s="803"/>
    </row>
    <row r="51" spans="1:23" ht="14.4" customHeight="1" x14ac:dyDescent="0.3">
      <c r="A51" s="865" t="s">
        <v>6474</v>
      </c>
      <c r="B51" s="808">
        <v>4</v>
      </c>
      <c r="C51" s="809">
        <v>11.92</v>
      </c>
      <c r="D51" s="810">
        <v>6.5</v>
      </c>
      <c r="E51" s="819"/>
      <c r="F51" s="798"/>
      <c r="G51" s="799"/>
      <c r="H51" s="797">
        <v>1</v>
      </c>
      <c r="I51" s="798">
        <v>2.98</v>
      </c>
      <c r="J51" s="799">
        <v>6</v>
      </c>
      <c r="K51" s="800">
        <v>2.98</v>
      </c>
      <c r="L51" s="797">
        <v>3</v>
      </c>
      <c r="M51" s="797">
        <v>27</v>
      </c>
      <c r="N51" s="801">
        <v>9.07</v>
      </c>
      <c r="O51" s="797" t="s">
        <v>6382</v>
      </c>
      <c r="P51" s="816" t="s">
        <v>6475</v>
      </c>
      <c r="Q51" s="802">
        <f t="shared" si="0"/>
        <v>-3</v>
      </c>
      <c r="R51" s="802">
        <f t="shared" si="0"/>
        <v>-8.94</v>
      </c>
      <c r="S51" s="813">
        <f t="shared" si="1"/>
        <v>9.07</v>
      </c>
      <c r="T51" s="813">
        <f t="shared" si="2"/>
        <v>6</v>
      </c>
      <c r="U51" s="813">
        <f t="shared" si="3"/>
        <v>-3.0700000000000003</v>
      </c>
      <c r="V51" s="817">
        <f t="shared" si="4"/>
        <v>0.66152149944873206</v>
      </c>
      <c r="W51" s="803"/>
    </row>
    <row r="52" spans="1:23" ht="14.4" customHeight="1" x14ac:dyDescent="0.3">
      <c r="A52" s="865" t="s">
        <v>6476</v>
      </c>
      <c r="B52" s="813">
        <v>1</v>
      </c>
      <c r="C52" s="814">
        <v>2.31</v>
      </c>
      <c r="D52" s="815">
        <v>24</v>
      </c>
      <c r="E52" s="794">
        <v>4</v>
      </c>
      <c r="F52" s="795">
        <v>11.09</v>
      </c>
      <c r="G52" s="796">
        <v>22.8</v>
      </c>
      <c r="H52" s="797">
        <v>1</v>
      </c>
      <c r="I52" s="798">
        <v>2.31</v>
      </c>
      <c r="J52" s="799">
        <v>14</v>
      </c>
      <c r="K52" s="800">
        <v>2.31</v>
      </c>
      <c r="L52" s="797">
        <v>7</v>
      </c>
      <c r="M52" s="797">
        <v>60</v>
      </c>
      <c r="N52" s="801">
        <v>19.920000000000002</v>
      </c>
      <c r="O52" s="797" t="s">
        <v>6382</v>
      </c>
      <c r="P52" s="816" t="s">
        <v>6477</v>
      </c>
      <c r="Q52" s="802">
        <f t="shared" si="0"/>
        <v>0</v>
      </c>
      <c r="R52" s="802">
        <f t="shared" si="0"/>
        <v>0</v>
      </c>
      <c r="S52" s="813">
        <f t="shared" si="1"/>
        <v>19.920000000000002</v>
      </c>
      <c r="T52" s="813">
        <f t="shared" si="2"/>
        <v>14</v>
      </c>
      <c r="U52" s="813">
        <f t="shared" si="3"/>
        <v>-5.9200000000000017</v>
      </c>
      <c r="V52" s="817">
        <f t="shared" si="4"/>
        <v>0.70281124497991965</v>
      </c>
      <c r="W52" s="803"/>
    </row>
    <row r="53" spans="1:23" ht="14.4" customHeight="1" x14ac:dyDescent="0.3">
      <c r="A53" s="864" t="s">
        <v>6478</v>
      </c>
      <c r="B53" s="849"/>
      <c r="C53" s="850"/>
      <c r="D53" s="818"/>
      <c r="E53" s="851">
        <v>1</v>
      </c>
      <c r="F53" s="852">
        <v>4.0999999999999996</v>
      </c>
      <c r="G53" s="804">
        <v>32</v>
      </c>
      <c r="H53" s="853"/>
      <c r="I53" s="854"/>
      <c r="J53" s="807"/>
      <c r="K53" s="855">
        <v>4.0999999999999996</v>
      </c>
      <c r="L53" s="853">
        <v>9</v>
      </c>
      <c r="M53" s="853">
        <v>85</v>
      </c>
      <c r="N53" s="856">
        <v>28.22</v>
      </c>
      <c r="O53" s="853" t="s">
        <v>6382</v>
      </c>
      <c r="P53" s="857" t="s">
        <v>6479</v>
      </c>
      <c r="Q53" s="858">
        <f t="shared" si="0"/>
        <v>0</v>
      </c>
      <c r="R53" s="858">
        <f t="shared" si="0"/>
        <v>0</v>
      </c>
      <c r="S53" s="849" t="str">
        <f t="shared" si="1"/>
        <v/>
      </c>
      <c r="T53" s="849" t="str">
        <f t="shared" si="2"/>
        <v/>
      </c>
      <c r="U53" s="849" t="str">
        <f t="shared" si="3"/>
        <v/>
      </c>
      <c r="V53" s="859" t="str">
        <f t="shared" si="4"/>
        <v/>
      </c>
      <c r="W53" s="806"/>
    </row>
    <row r="54" spans="1:23" ht="14.4" customHeight="1" x14ac:dyDescent="0.3">
      <c r="A54" s="865" t="s">
        <v>6480</v>
      </c>
      <c r="B54" s="808">
        <v>22</v>
      </c>
      <c r="C54" s="809">
        <v>49.21</v>
      </c>
      <c r="D54" s="810">
        <v>6.6</v>
      </c>
      <c r="E54" s="819">
        <v>25</v>
      </c>
      <c r="F54" s="798">
        <v>54.03</v>
      </c>
      <c r="G54" s="799">
        <v>8.4</v>
      </c>
      <c r="H54" s="797">
        <v>22</v>
      </c>
      <c r="I54" s="798">
        <v>47.16</v>
      </c>
      <c r="J54" s="799">
        <v>5.0999999999999996</v>
      </c>
      <c r="K54" s="800">
        <v>2.1800000000000002</v>
      </c>
      <c r="L54" s="797">
        <v>4</v>
      </c>
      <c r="M54" s="797">
        <v>36</v>
      </c>
      <c r="N54" s="801">
        <v>11.97</v>
      </c>
      <c r="O54" s="797" t="s">
        <v>6382</v>
      </c>
      <c r="P54" s="816" t="s">
        <v>6481</v>
      </c>
      <c r="Q54" s="802">
        <f t="shared" si="0"/>
        <v>0</v>
      </c>
      <c r="R54" s="802">
        <f t="shared" si="0"/>
        <v>-2.0500000000000043</v>
      </c>
      <c r="S54" s="813">
        <f t="shared" si="1"/>
        <v>263.34000000000003</v>
      </c>
      <c r="T54" s="813">
        <f t="shared" si="2"/>
        <v>112.19999999999999</v>
      </c>
      <c r="U54" s="813">
        <f t="shared" si="3"/>
        <v>-151.14000000000004</v>
      </c>
      <c r="V54" s="817">
        <f t="shared" si="4"/>
        <v>0.42606516290726809</v>
      </c>
      <c r="W54" s="803"/>
    </row>
    <row r="55" spans="1:23" ht="14.4" customHeight="1" x14ac:dyDescent="0.3">
      <c r="A55" s="864" t="s">
        <v>6482</v>
      </c>
      <c r="B55" s="861">
        <v>16</v>
      </c>
      <c r="C55" s="862">
        <v>41.29</v>
      </c>
      <c r="D55" s="811">
        <v>9.6</v>
      </c>
      <c r="E55" s="860">
        <v>5</v>
      </c>
      <c r="F55" s="854">
        <v>11.81</v>
      </c>
      <c r="G55" s="807">
        <v>7.4</v>
      </c>
      <c r="H55" s="853">
        <v>14</v>
      </c>
      <c r="I55" s="854">
        <v>34.6</v>
      </c>
      <c r="J55" s="807">
        <v>7.8</v>
      </c>
      <c r="K55" s="855">
        <v>2.5299999999999998</v>
      </c>
      <c r="L55" s="853">
        <v>5</v>
      </c>
      <c r="M55" s="853">
        <v>42</v>
      </c>
      <c r="N55" s="856">
        <v>13.92</v>
      </c>
      <c r="O55" s="853" t="s">
        <v>6382</v>
      </c>
      <c r="P55" s="857" t="s">
        <v>6483</v>
      </c>
      <c r="Q55" s="858">
        <f t="shared" si="0"/>
        <v>-2</v>
      </c>
      <c r="R55" s="858">
        <f t="shared" si="0"/>
        <v>-6.6899999999999977</v>
      </c>
      <c r="S55" s="849">
        <f t="shared" si="1"/>
        <v>194.88</v>
      </c>
      <c r="T55" s="849">
        <f t="shared" si="2"/>
        <v>109.2</v>
      </c>
      <c r="U55" s="849">
        <f t="shared" si="3"/>
        <v>-85.679999999999993</v>
      </c>
      <c r="V55" s="859">
        <f t="shared" si="4"/>
        <v>0.56034482758620696</v>
      </c>
      <c r="W55" s="806">
        <v>2.08</v>
      </c>
    </row>
    <row r="56" spans="1:23" ht="14.4" customHeight="1" x14ac:dyDescent="0.3">
      <c r="A56" s="864" t="s">
        <v>6484</v>
      </c>
      <c r="B56" s="861">
        <v>1</v>
      </c>
      <c r="C56" s="862">
        <v>3.24</v>
      </c>
      <c r="D56" s="811">
        <v>9</v>
      </c>
      <c r="E56" s="860">
        <v>2</v>
      </c>
      <c r="F56" s="854">
        <v>6.03</v>
      </c>
      <c r="G56" s="807">
        <v>7</v>
      </c>
      <c r="H56" s="853">
        <v>2</v>
      </c>
      <c r="I56" s="854">
        <v>6.47</v>
      </c>
      <c r="J56" s="807">
        <v>13</v>
      </c>
      <c r="K56" s="855">
        <v>3.24</v>
      </c>
      <c r="L56" s="853">
        <v>6</v>
      </c>
      <c r="M56" s="853">
        <v>52</v>
      </c>
      <c r="N56" s="856">
        <v>17.190000000000001</v>
      </c>
      <c r="O56" s="853" t="s">
        <v>6382</v>
      </c>
      <c r="P56" s="857" t="s">
        <v>6485</v>
      </c>
      <c r="Q56" s="858">
        <f t="shared" si="0"/>
        <v>1</v>
      </c>
      <c r="R56" s="858">
        <f t="shared" si="0"/>
        <v>3.2299999999999995</v>
      </c>
      <c r="S56" s="849">
        <f t="shared" si="1"/>
        <v>34.380000000000003</v>
      </c>
      <c r="T56" s="849">
        <f t="shared" si="2"/>
        <v>26</v>
      </c>
      <c r="U56" s="849">
        <f t="shared" si="3"/>
        <v>-8.3800000000000026</v>
      </c>
      <c r="V56" s="859">
        <f t="shared" si="4"/>
        <v>0.75625363583478766</v>
      </c>
      <c r="W56" s="806"/>
    </row>
    <row r="57" spans="1:23" ht="14.4" customHeight="1" x14ac:dyDescent="0.3">
      <c r="A57" s="865" t="s">
        <v>6486</v>
      </c>
      <c r="B57" s="813"/>
      <c r="C57" s="814"/>
      <c r="D57" s="815"/>
      <c r="E57" s="819">
        <v>3</v>
      </c>
      <c r="F57" s="798">
        <v>2.5099999999999998</v>
      </c>
      <c r="G57" s="799">
        <v>4.3</v>
      </c>
      <c r="H57" s="794">
        <v>4</v>
      </c>
      <c r="I57" s="795">
        <v>3.29</v>
      </c>
      <c r="J57" s="796">
        <v>3</v>
      </c>
      <c r="K57" s="800">
        <v>0.79</v>
      </c>
      <c r="L57" s="797">
        <v>2</v>
      </c>
      <c r="M57" s="797">
        <v>18</v>
      </c>
      <c r="N57" s="801">
        <v>5.88</v>
      </c>
      <c r="O57" s="797" t="s">
        <v>6382</v>
      </c>
      <c r="P57" s="816" t="s">
        <v>6487</v>
      </c>
      <c r="Q57" s="802">
        <f t="shared" si="0"/>
        <v>4</v>
      </c>
      <c r="R57" s="802">
        <f t="shared" si="0"/>
        <v>3.29</v>
      </c>
      <c r="S57" s="813">
        <f t="shared" si="1"/>
        <v>23.52</v>
      </c>
      <c r="T57" s="813">
        <f t="shared" si="2"/>
        <v>12</v>
      </c>
      <c r="U57" s="813">
        <f t="shared" si="3"/>
        <v>-11.52</v>
      </c>
      <c r="V57" s="817">
        <f t="shared" si="4"/>
        <v>0.51020408163265307</v>
      </c>
      <c r="W57" s="803"/>
    </row>
    <row r="58" spans="1:23" ht="14.4" customHeight="1" x14ac:dyDescent="0.3">
      <c r="A58" s="864" t="s">
        <v>6488</v>
      </c>
      <c r="B58" s="849">
        <v>3</v>
      </c>
      <c r="C58" s="850">
        <v>6.29</v>
      </c>
      <c r="D58" s="818">
        <v>25</v>
      </c>
      <c r="E58" s="860">
        <v>1</v>
      </c>
      <c r="F58" s="854">
        <v>2.17</v>
      </c>
      <c r="G58" s="807">
        <v>20</v>
      </c>
      <c r="H58" s="851">
        <v>2</v>
      </c>
      <c r="I58" s="852">
        <v>4.41</v>
      </c>
      <c r="J58" s="805">
        <v>22.5</v>
      </c>
      <c r="K58" s="855">
        <v>1.78</v>
      </c>
      <c r="L58" s="853">
        <v>5</v>
      </c>
      <c r="M58" s="853">
        <v>45</v>
      </c>
      <c r="N58" s="856">
        <v>14.94</v>
      </c>
      <c r="O58" s="853" t="s">
        <v>6382</v>
      </c>
      <c r="P58" s="857" t="s">
        <v>6487</v>
      </c>
      <c r="Q58" s="858">
        <f t="shared" si="0"/>
        <v>-1</v>
      </c>
      <c r="R58" s="858">
        <f t="shared" si="0"/>
        <v>-1.88</v>
      </c>
      <c r="S58" s="849">
        <f t="shared" si="1"/>
        <v>29.88</v>
      </c>
      <c r="T58" s="849">
        <f t="shared" si="2"/>
        <v>45</v>
      </c>
      <c r="U58" s="849">
        <f t="shared" si="3"/>
        <v>15.120000000000001</v>
      </c>
      <c r="V58" s="859">
        <f t="shared" si="4"/>
        <v>1.5060240963855422</v>
      </c>
      <c r="W58" s="806">
        <v>15.12</v>
      </c>
    </row>
    <row r="59" spans="1:23" ht="14.4" customHeight="1" x14ac:dyDescent="0.3">
      <c r="A59" s="864" t="s">
        <v>6489</v>
      </c>
      <c r="B59" s="849">
        <v>2</v>
      </c>
      <c r="C59" s="850">
        <v>8.44</v>
      </c>
      <c r="D59" s="818">
        <v>27</v>
      </c>
      <c r="E59" s="860"/>
      <c r="F59" s="854"/>
      <c r="G59" s="807"/>
      <c r="H59" s="851"/>
      <c r="I59" s="852"/>
      <c r="J59" s="804"/>
      <c r="K59" s="855">
        <v>3.55</v>
      </c>
      <c r="L59" s="853">
        <v>9</v>
      </c>
      <c r="M59" s="853">
        <v>79</v>
      </c>
      <c r="N59" s="856">
        <v>26.35</v>
      </c>
      <c r="O59" s="853" t="s">
        <v>6382</v>
      </c>
      <c r="P59" s="857" t="s">
        <v>6487</v>
      </c>
      <c r="Q59" s="858">
        <f t="shared" si="0"/>
        <v>-2</v>
      </c>
      <c r="R59" s="858">
        <f t="shared" si="0"/>
        <v>-8.44</v>
      </c>
      <c r="S59" s="849" t="str">
        <f t="shared" si="1"/>
        <v/>
      </c>
      <c r="T59" s="849" t="str">
        <f t="shared" si="2"/>
        <v/>
      </c>
      <c r="U59" s="849" t="str">
        <f t="shared" si="3"/>
        <v/>
      </c>
      <c r="V59" s="859" t="str">
        <f t="shared" si="4"/>
        <v/>
      </c>
      <c r="W59" s="806"/>
    </row>
    <row r="60" spans="1:23" ht="14.4" customHeight="1" x14ac:dyDescent="0.3">
      <c r="A60" s="865" t="s">
        <v>6490</v>
      </c>
      <c r="B60" s="813">
        <v>100</v>
      </c>
      <c r="C60" s="814">
        <v>109.71</v>
      </c>
      <c r="D60" s="815">
        <v>4.3</v>
      </c>
      <c r="E60" s="794">
        <v>111</v>
      </c>
      <c r="F60" s="795">
        <v>119.37</v>
      </c>
      <c r="G60" s="796">
        <v>4.4000000000000004</v>
      </c>
      <c r="H60" s="797">
        <v>88</v>
      </c>
      <c r="I60" s="798">
        <v>95.66</v>
      </c>
      <c r="J60" s="799">
        <v>4.2</v>
      </c>
      <c r="K60" s="800">
        <v>1.06</v>
      </c>
      <c r="L60" s="797">
        <v>2</v>
      </c>
      <c r="M60" s="797">
        <v>18</v>
      </c>
      <c r="N60" s="801">
        <v>5.99</v>
      </c>
      <c r="O60" s="797" t="s">
        <v>6382</v>
      </c>
      <c r="P60" s="816" t="s">
        <v>6491</v>
      </c>
      <c r="Q60" s="802">
        <f t="shared" si="0"/>
        <v>-12</v>
      </c>
      <c r="R60" s="802">
        <f t="shared" si="0"/>
        <v>-14.049999999999997</v>
      </c>
      <c r="S60" s="813">
        <f t="shared" si="1"/>
        <v>527.12</v>
      </c>
      <c r="T60" s="813">
        <f t="shared" si="2"/>
        <v>369.6</v>
      </c>
      <c r="U60" s="813">
        <f t="shared" si="3"/>
        <v>-157.51999999999998</v>
      </c>
      <c r="V60" s="817">
        <f t="shared" si="4"/>
        <v>0.70116861435726219</v>
      </c>
      <c r="W60" s="803">
        <v>22.27</v>
      </c>
    </row>
    <row r="61" spans="1:23" ht="14.4" customHeight="1" x14ac:dyDescent="0.3">
      <c r="A61" s="864" t="s">
        <v>6492</v>
      </c>
      <c r="B61" s="849">
        <v>6</v>
      </c>
      <c r="C61" s="850">
        <v>7.98</v>
      </c>
      <c r="D61" s="818">
        <v>6</v>
      </c>
      <c r="E61" s="851">
        <v>15</v>
      </c>
      <c r="F61" s="852">
        <v>19.25</v>
      </c>
      <c r="G61" s="804">
        <v>7.3</v>
      </c>
      <c r="H61" s="853">
        <v>9</v>
      </c>
      <c r="I61" s="854">
        <v>13.2</v>
      </c>
      <c r="J61" s="805">
        <v>8.3000000000000007</v>
      </c>
      <c r="K61" s="855">
        <v>1.25</v>
      </c>
      <c r="L61" s="853">
        <v>3</v>
      </c>
      <c r="M61" s="853">
        <v>25</v>
      </c>
      <c r="N61" s="856">
        <v>8.25</v>
      </c>
      <c r="O61" s="853" t="s">
        <v>6382</v>
      </c>
      <c r="P61" s="857" t="s">
        <v>6493</v>
      </c>
      <c r="Q61" s="858">
        <f t="shared" si="0"/>
        <v>3</v>
      </c>
      <c r="R61" s="858">
        <f t="shared" si="0"/>
        <v>5.2199999999999989</v>
      </c>
      <c r="S61" s="849">
        <f t="shared" si="1"/>
        <v>74.25</v>
      </c>
      <c r="T61" s="849">
        <f t="shared" si="2"/>
        <v>74.7</v>
      </c>
      <c r="U61" s="849">
        <f t="shared" si="3"/>
        <v>0.45000000000000284</v>
      </c>
      <c r="V61" s="859">
        <f t="shared" si="4"/>
        <v>1.0060606060606061</v>
      </c>
      <c r="W61" s="806">
        <v>18.239999999999998</v>
      </c>
    </row>
    <row r="62" spans="1:23" ht="14.4" customHeight="1" x14ac:dyDescent="0.3">
      <c r="A62" s="864" t="s">
        <v>6494</v>
      </c>
      <c r="B62" s="849">
        <v>1</v>
      </c>
      <c r="C62" s="850">
        <v>1.85</v>
      </c>
      <c r="D62" s="818">
        <v>11</v>
      </c>
      <c r="E62" s="851">
        <v>1</v>
      </c>
      <c r="F62" s="852">
        <v>0.86</v>
      </c>
      <c r="G62" s="804">
        <v>2</v>
      </c>
      <c r="H62" s="853">
        <v>2</v>
      </c>
      <c r="I62" s="854">
        <v>3</v>
      </c>
      <c r="J62" s="807">
        <v>9.5</v>
      </c>
      <c r="K62" s="855">
        <v>1.5</v>
      </c>
      <c r="L62" s="853">
        <v>4</v>
      </c>
      <c r="M62" s="853">
        <v>32</v>
      </c>
      <c r="N62" s="856">
        <v>10.62</v>
      </c>
      <c r="O62" s="853" t="s">
        <v>6382</v>
      </c>
      <c r="P62" s="857" t="s">
        <v>6495</v>
      </c>
      <c r="Q62" s="858">
        <f t="shared" si="0"/>
        <v>1</v>
      </c>
      <c r="R62" s="858">
        <f t="shared" si="0"/>
        <v>1.1499999999999999</v>
      </c>
      <c r="S62" s="849">
        <f t="shared" si="1"/>
        <v>21.24</v>
      </c>
      <c r="T62" s="849">
        <f t="shared" si="2"/>
        <v>19</v>
      </c>
      <c r="U62" s="849">
        <f t="shared" si="3"/>
        <v>-2.2399999999999984</v>
      </c>
      <c r="V62" s="859">
        <f t="shared" si="4"/>
        <v>0.8945386064030133</v>
      </c>
      <c r="W62" s="806">
        <v>4.38</v>
      </c>
    </row>
    <row r="63" spans="1:23" ht="14.4" customHeight="1" x14ac:dyDescent="0.3">
      <c r="A63" s="865" t="s">
        <v>6496</v>
      </c>
      <c r="B63" s="813">
        <v>92</v>
      </c>
      <c r="C63" s="814">
        <v>34.979999999999997</v>
      </c>
      <c r="D63" s="815">
        <v>3.2</v>
      </c>
      <c r="E63" s="794">
        <v>90</v>
      </c>
      <c r="F63" s="795">
        <v>32.29</v>
      </c>
      <c r="G63" s="796">
        <v>3.1</v>
      </c>
      <c r="H63" s="797">
        <v>82</v>
      </c>
      <c r="I63" s="798">
        <v>30.16</v>
      </c>
      <c r="J63" s="799">
        <v>2.8</v>
      </c>
      <c r="K63" s="800">
        <v>0.36</v>
      </c>
      <c r="L63" s="797">
        <v>1</v>
      </c>
      <c r="M63" s="797">
        <v>10</v>
      </c>
      <c r="N63" s="801">
        <v>3.42</v>
      </c>
      <c r="O63" s="797" t="s">
        <v>6382</v>
      </c>
      <c r="P63" s="816" t="s">
        <v>6497</v>
      </c>
      <c r="Q63" s="802">
        <f t="shared" si="0"/>
        <v>-10</v>
      </c>
      <c r="R63" s="802">
        <f t="shared" si="0"/>
        <v>-4.8199999999999967</v>
      </c>
      <c r="S63" s="813">
        <f t="shared" si="1"/>
        <v>280.44</v>
      </c>
      <c r="T63" s="813">
        <f t="shared" si="2"/>
        <v>229.6</v>
      </c>
      <c r="U63" s="813">
        <f t="shared" si="3"/>
        <v>-50.84</v>
      </c>
      <c r="V63" s="817">
        <f t="shared" si="4"/>
        <v>0.81871345029239762</v>
      </c>
      <c r="W63" s="803">
        <v>9.6300000000000008</v>
      </c>
    </row>
    <row r="64" spans="1:23" ht="14.4" customHeight="1" x14ac:dyDescent="0.3">
      <c r="A64" s="864" t="s">
        <v>6498</v>
      </c>
      <c r="B64" s="849">
        <v>12</v>
      </c>
      <c r="C64" s="850">
        <v>5.55</v>
      </c>
      <c r="D64" s="818">
        <v>3.5</v>
      </c>
      <c r="E64" s="851">
        <v>18</v>
      </c>
      <c r="F64" s="852">
        <v>11.93</v>
      </c>
      <c r="G64" s="804">
        <v>7.3</v>
      </c>
      <c r="H64" s="853">
        <v>19</v>
      </c>
      <c r="I64" s="854">
        <v>10.53</v>
      </c>
      <c r="J64" s="805">
        <v>5.2</v>
      </c>
      <c r="K64" s="855">
        <v>0.41</v>
      </c>
      <c r="L64" s="853">
        <v>1</v>
      </c>
      <c r="M64" s="853">
        <v>12</v>
      </c>
      <c r="N64" s="856">
        <v>3.87</v>
      </c>
      <c r="O64" s="853" t="s">
        <v>6382</v>
      </c>
      <c r="P64" s="857" t="s">
        <v>6499</v>
      </c>
      <c r="Q64" s="858">
        <f t="shared" si="0"/>
        <v>7</v>
      </c>
      <c r="R64" s="858">
        <f t="shared" si="0"/>
        <v>4.9799999999999995</v>
      </c>
      <c r="S64" s="849">
        <f t="shared" si="1"/>
        <v>73.53</v>
      </c>
      <c r="T64" s="849">
        <f t="shared" si="2"/>
        <v>98.8</v>
      </c>
      <c r="U64" s="849">
        <f t="shared" si="3"/>
        <v>25.269999999999996</v>
      </c>
      <c r="V64" s="859">
        <f t="shared" si="4"/>
        <v>1.3436692506459949</v>
      </c>
      <c r="W64" s="806">
        <v>36.14</v>
      </c>
    </row>
    <row r="65" spans="1:23" ht="14.4" customHeight="1" x14ac:dyDescent="0.3">
      <c r="A65" s="864" t="s">
        <v>6500</v>
      </c>
      <c r="B65" s="849">
        <v>3</v>
      </c>
      <c r="C65" s="850">
        <v>3.08</v>
      </c>
      <c r="D65" s="818">
        <v>10.3</v>
      </c>
      <c r="E65" s="851"/>
      <c r="F65" s="852"/>
      <c r="G65" s="804"/>
      <c r="H65" s="853"/>
      <c r="I65" s="854"/>
      <c r="J65" s="807"/>
      <c r="K65" s="855">
        <v>0.49</v>
      </c>
      <c r="L65" s="853">
        <v>2</v>
      </c>
      <c r="M65" s="853">
        <v>14</v>
      </c>
      <c r="N65" s="856">
        <v>4.8099999999999996</v>
      </c>
      <c r="O65" s="853" t="s">
        <v>6382</v>
      </c>
      <c r="P65" s="857" t="s">
        <v>6501</v>
      </c>
      <c r="Q65" s="858">
        <f t="shared" si="0"/>
        <v>-3</v>
      </c>
      <c r="R65" s="858">
        <f t="shared" si="0"/>
        <v>-3.08</v>
      </c>
      <c r="S65" s="849" t="str">
        <f t="shared" si="1"/>
        <v/>
      </c>
      <c r="T65" s="849" t="str">
        <f t="shared" si="2"/>
        <v/>
      </c>
      <c r="U65" s="849" t="str">
        <f t="shared" si="3"/>
        <v/>
      </c>
      <c r="V65" s="859" t="str">
        <f t="shared" si="4"/>
        <v/>
      </c>
      <c r="W65" s="806"/>
    </row>
    <row r="66" spans="1:23" ht="14.4" customHeight="1" x14ac:dyDescent="0.3">
      <c r="A66" s="865" t="s">
        <v>6502</v>
      </c>
      <c r="B66" s="808">
        <v>21</v>
      </c>
      <c r="C66" s="809">
        <v>18.03</v>
      </c>
      <c r="D66" s="810">
        <v>4.8</v>
      </c>
      <c r="E66" s="819">
        <v>5</v>
      </c>
      <c r="F66" s="798">
        <v>4.32</v>
      </c>
      <c r="G66" s="799">
        <v>5</v>
      </c>
      <c r="H66" s="797">
        <v>6</v>
      </c>
      <c r="I66" s="798">
        <v>5.41</v>
      </c>
      <c r="J66" s="799">
        <v>4</v>
      </c>
      <c r="K66" s="800">
        <v>0.65</v>
      </c>
      <c r="L66" s="797">
        <v>2</v>
      </c>
      <c r="M66" s="797">
        <v>15</v>
      </c>
      <c r="N66" s="801">
        <v>4.9400000000000004</v>
      </c>
      <c r="O66" s="797" t="s">
        <v>6382</v>
      </c>
      <c r="P66" s="816" t="s">
        <v>6503</v>
      </c>
      <c r="Q66" s="802">
        <f t="shared" si="0"/>
        <v>-15</v>
      </c>
      <c r="R66" s="802">
        <f t="shared" si="0"/>
        <v>-12.620000000000001</v>
      </c>
      <c r="S66" s="813">
        <f t="shared" si="1"/>
        <v>29.64</v>
      </c>
      <c r="T66" s="813">
        <f t="shared" si="2"/>
        <v>24</v>
      </c>
      <c r="U66" s="813">
        <f t="shared" si="3"/>
        <v>-5.6400000000000006</v>
      </c>
      <c r="V66" s="817">
        <f t="shared" si="4"/>
        <v>0.80971659919028338</v>
      </c>
      <c r="W66" s="803">
        <v>2.06</v>
      </c>
    </row>
    <row r="67" spans="1:23" ht="14.4" customHeight="1" x14ac:dyDescent="0.3">
      <c r="A67" s="864" t="s">
        <v>6504</v>
      </c>
      <c r="B67" s="861">
        <v>14</v>
      </c>
      <c r="C67" s="862">
        <v>15.88</v>
      </c>
      <c r="D67" s="811">
        <v>4.9000000000000004</v>
      </c>
      <c r="E67" s="860">
        <v>5</v>
      </c>
      <c r="F67" s="854">
        <v>6.2</v>
      </c>
      <c r="G67" s="807">
        <v>6</v>
      </c>
      <c r="H67" s="853">
        <v>2</v>
      </c>
      <c r="I67" s="854">
        <v>3.83</v>
      </c>
      <c r="J67" s="807">
        <v>6</v>
      </c>
      <c r="K67" s="855">
        <v>1.1200000000000001</v>
      </c>
      <c r="L67" s="853">
        <v>2</v>
      </c>
      <c r="M67" s="853">
        <v>22</v>
      </c>
      <c r="N67" s="856">
        <v>7.43</v>
      </c>
      <c r="O67" s="853" t="s">
        <v>6382</v>
      </c>
      <c r="P67" s="857" t="s">
        <v>6505</v>
      </c>
      <c r="Q67" s="858">
        <f t="shared" si="0"/>
        <v>-12</v>
      </c>
      <c r="R67" s="858">
        <f t="shared" si="0"/>
        <v>-12.05</v>
      </c>
      <c r="S67" s="849">
        <f t="shared" si="1"/>
        <v>14.86</v>
      </c>
      <c r="T67" s="849">
        <f t="shared" si="2"/>
        <v>12</v>
      </c>
      <c r="U67" s="849">
        <f t="shared" si="3"/>
        <v>-2.8599999999999994</v>
      </c>
      <c r="V67" s="859">
        <f t="shared" si="4"/>
        <v>0.80753701211305517</v>
      </c>
      <c r="W67" s="806"/>
    </row>
    <row r="68" spans="1:23" ht="14.4" customHeight="1" x14ac:dyDescent="0.3">
      <c r="A68" s="864" t="s">
        <v>6506</v>
      </c>
      <c r="B68" s="861"/>
      <c r="C68" s="862"/>
      <c r="D68" s="811"/>
      <c r="E68" s="860"/>
      <c r="F68" s="854"/>
      <c r="G68" s="807"/>
      <c r="H68" s="853">
        <v>1</v>
      </c>
      <c r="I68" s="854">
        <v>3.09</v>
      </c>
      <c r="J68" s="805">
        <v>48</v>
      </c>
      <c r="K68" s="855">
        <v>2.0299999999999998</v>
      </c>
      <c r="L68" s="853">
        <v>4</v>
      </c>
      <c r="M68" s="853">
        <v>36</v>
      </c>
      <c r="N68" s="856">
        <v>11.96</v>
      </c>
      <c r="O68" s="853" t="s">
        <v>6382</v>
      </c>
      <c r="P68" s="857" t="s">
        <v>6507</v>
      </c>
      <c r="Q68" s="858">
        <f t="shared" si="0"/>
        <v>1</v>
      </c>
      <c r="R68" s="858">
        <f t="shared" si="0"/>
        <v>3.09</v>
      </c>
      <c r="S68" s="849">
        <f t="shared" si="1"/>
        <v>11.96</v>
      </c>
      <c r="T68" s="849">
        <f t="shared" si="2"/>
        <v>48</v>
      </c>
      <c r="U68" s="849">
        <f t="shared" si="3"/>
        <v>36.04</v>
      </c>
      <c r="V68" s="859">
        <f t="shared" si="4"/>
        <v>4.0133779264214047</v>
      </c>
      <c r="W68" s="806">
        <v>36.04</v>
      </c>
    </row>
    <row r="69" spans="1:23" ht="14.4" customHeight="1" x14ac:dyDescent="0.3">
      <c r="A69" s="865" t="s">
        <v>6508</v>
      </c>
      <c r="B69" s="813">
        <v>10</v>
      </c>
      <c r="C69" s="814">
        <v>7.68</v>
      </c>
      <c r="D69" s="815">
        <v>5.3</v>
      </c>
      <c r="E69" s="819">
        <v>14</v>
      </c>
      <c r="F69" s="798">
        <v>9.69</v>
      </c>
      <c r="G69" s="799">
        <v>4.5</v>
      </c>
      <c r="H69" s="794">
        <v>21</v>
      </c>
      <c r="I69" s="795">
        <v>15.67</v>
      </c>
      <c r="J69" s="796">
        <v>4.4000000000000004</v>
      </c>
      <c r="K69" s="800">
        <v>0.55000000000000004</v>
      </c>
      <c r="L69" s="797">
        <v>2</v>
      </c>
      <c r="M69" s="797">
        <v>14</v>
      </c>
      <c r="N69" s="801">
        <v>4.71</v>
      </c>
      <c r="O69" s="797" t="s">
        <v>6382</v>
      </c>
      <c r="P69" s="816" t="s">
        <v>6509</v>
      </c>
      <c r="Q69" s="802">
        <f t="shared" si="0"/>
        <v>11</v>
      </c>
      <c r="R69" s="802">
        <f t="shared" si="0"/>
        <v>7.99</v>
      </c>
      <c r="S69" s="813">
        <f t="shared" si="1"/>
        <v>98.91</v>
      </c>
      <c r="T69" s="813">
        <f t="shared" si="2"/>
        <v>92.4</v>
      </c>
      <c r="U69" s="813">
        <f t="shared" si="3"/>
        <v>-6.5099999999999909</v>
      </c>
      <c r="V69" s="817">
        <f t="shared" si="4"/>
        <v>0.93418259023354577</v>
      </c>
      <c r="W69" s="803">
        <v>12.64</v>
      </c>
    </row>
    <row r="70" spans="1:23" ht="14.4" customHeight="1" x14ac:dyDescent="0.3">
      <c r="A70" s="864" t="s">
        <v>6510</v>
      </c>
      <c r="B70" s="849">
        <v>3</v>
      </c>
      <c r="C70" s="850">
        <v>2.71</v>
      </c>
      <c r="D70" s="818">
        <v>7.3</v>
      </c>
      <c r="E70" s="860">
        <v>2</v>
      </c>
      <c r="F70" s="854">
        <v>1.46</v>
      </c>
      <c r="G70" s="807">
        <v>7</v>
      </c>
      <c r="H70" s="851">
        <v>4</v>
      </c>
      <c r="I70" s="852">
        <v>3.84</v>
      </c>
      <c r="J70" s="805">
        <v>5.5</v>
      </c>
      <c r="K70" s="855">
        <v>0.6</v>
      </c>
      <c r="L70" s="853">
        <v>2</v>
      </c>
      <c r="M70" s="853">
        <v>16</v>
      </c>
      <c r="N70" s="856">
        <v>5.45</v>
      </c>
      <c r="O70" s="853" t="s">
        <v>6382</v>
      </c>
      <c r="P70" s="857" t="s">
        <v>6511</v>
      </c>
      <c r="Q70" s="858">
        <f t="shared" ref="Q70:R133" si="5">H70-B70</f>
        <v>1</v>
      </c>
      <c r="R70" s="858">
        <f t="shared" si="5"/>
        <v>1.1299999999999999</v>
      </c>
      <c r="S70" s="849">
        <f t="shared" ref="S70:S133" si="6">IF(H70=0,"",H70*N70)</f>
        <v>21.8</v>
      </c>
      <c r="T70" s="849">
        <f t="shared" ref="T70:T133" si="7">IF(H70=0,"",H70*J70)</f>
        <v>22</v>
      </c>
      <c r="U70" s="849">
        <f t="shared" ref="U70:U133" si="8">IF(H70=0,"",T70-S70)</f>
        <v>0.19999999999999929</v>
      </c>
      <c r="V70" s="859">
        <f t="shared" ref="V70:V133" si="9">IF(H70=0,"",T70/S70)</f>
        <v>1.0091743119266054</v>
      </c>
      <c r="W70" s="806">
        <v>1.1000000000000001</v>
      </c>
    </row>
    <row r="71" spans="1:23" ht="14.4" customHeight="1" x14ac:dyDescent="0.3">
      <c r="A71" s="865" t="s">
        <v>6512</v>
      </c>
      <c r="B71" s="813">
        <v>169</v>
      </c>
      <c r="C71" s="814">
        <v>142.78</v>
      </c>
      <c r="D71" s="815">
        <v>3.1</v>
      </c>
      <c r="E71" s="794">
        <v>199</v>
      </c>
      <c r="F71" s="795">
        <v>172.36</v>
      </c>
      <c r="G71" s="796">
        <v>3.3</v>
      </c>
      <c r="H71" s="797">
        <v>189</v>
      </c>
      <c r="I71" s="798">
        <v>158.65</v>
      </c>
      <c r="J71" s="799">
        <v>3.1</v>
      </c>
      <c r="K71" s="800">
        <v>0.81</v>
      </c>
      <c r="L71" s="797">
        <v>2</v>
      </c>
      <c r="M71" s="797">
        <v>14</v>
      </c>
      <c r="N71" s="801">
        <v>4.75</v>
      </c>
      <c r="O71" s="797" t="s">
        <v>6382</v>
      </c>
      <c r="P71" s="816" t="s">
        <v>6513</v>
      </c>
      <c r="Q71" s="802">
        <f t="shared" si="5"/>
        <v>20</v>
      </c>
      <c r="R71" s="802">
        <f t="shared" si="5"/>
        <v>15.870000000000005</v>
      </c>
      <c r="S71" s="813">
        <f t="shared" si="6"/>
        <v>897.75</v>
      </c>
      <c r="T71" s="813">
        <f t="shared" si="7"/>
        <v>585.9</v>
      </c>
      <c r="U71" s="813">
        <f t="shared" si="8"/>
        <v>-311.85000000000002</v>
      </c>
      <c r="V71" s="817">
        <f t="shared" si="9"/>
        <v>0.65263157894736834</v>
      </c>
      <c r="W71" s="803">
        <v>22.42</v>
      </c>
    </row>
    <row r="72" spans="1:23" ht="14.4" customHeight="1" x14ac:dyDescent="0.3">
      <c r="A72" s="864" t="s">
        <v>6514</v>
      </c>
      <c r="B72" s="849">
        <v>29</v>
      </c>
      <c r="C72" s="850">
        <v>37.32</v>
      </c>
      <c r="D72" s="818">
        <v>4.9000000000000004</v>
      </c>
      <c r="E72" s="851">
        <v>23</v>
      </c>
      <c r="F72" s="852">
        <v>27.66</v>
      </c>
      <c r="G72" s="804">
        <v>4.5999999999999996</v>
      </c>
      <c r="H72" s="853">
        <v>31</v>
      </c>
      <c r="I72" s="854">
        <v>38.700000000000003</v>
      </c>
      <c r="J72" s="807">
        <v>6.4</v>
      </c>
      <c r="K72" s="855">
        <v>1.1299999999999999</v>
      </c>
      <c r="L72" s="853">
        <v>2</v>
      </c>
      <c r="M72" s="853">
        <v>20</v>
      </c>
      <c r="N72" s="856">
        <v>6.79</v>
      </c>
      <c r="O72" s="853" t="s">
        <v>6382</v>
      </c>
      <c r="P72" s="857" t="s">
        <v>6515</v>
      </c>
      <c r="Q72" s="858">
        <f t="shared" si="5"/>
        <v>2</v>
      </c>
      <c r="R72" s="858">
        <f t="shared" si="5"/>
        <v>1.3800000000000026</v>
      </c>
      <c r="S72" s="849">
        <f t="shared" si="6"/>
        <v>210.49</v>
      </c>
      <c r="T72" s="849">
        <f t="shared" si="7"/>
        <v>198.4</v>
      </c>
      <c r="U72" s="849">
        <f t="shared" si="8"/>
        <v>-12.090000000000003</v>
      </c>
      <c r="V72" s="859">
        <f t="shared" si="9"/>
        <v>0.94256259204712811</v>
      </c>
      <c r="W72" s="806">
        <v>62.49</v>
      </c>
    </row>
    <row r="73" spans="1:23" ht="14.4" customHeight="1" x14ac:dyDescent="0.3">
      <c r="A73" s="864" t="s">
        <v>6516</v>
      </c>
      <c r="B73" s="849">
        <v>2</v>
      </c>
      <c r="C73" s="850">
        <v>3.41</v>
      </c>
      <c r="D73" s="818">
        <v>8.5</v>
      </c>
      <c r="E73" s="851">
        <v>1</v>
      </c>
      <c r="F73" s="852">
        <v>1.4</v>
      </c>
      <c r="G73" s="804">
        <v>3</v>
      </c>
      <c r="H73" s="853">
        <v>2</v>
      </c>
      <c r="I73" s="854">
        <v>2.8</v>
      </c>
      <c r="J73" s="807">
        <v>5.5</v>
      </c>
      <c r="K73" s="855">
        <v>1.4</v>
      </c>
      <c r="L73" s="853">
        <v>3</v>
      </c>
      <c r="M73" s="853">
        <v>26</v>
      </c>
      <c r="N73" s="856">
        <v>8.81</v>
      </c>
      <c r="O73" s="853" t="s">
        <v>6382</v>
      </c>
      <c r="P73" s="857" t="s">
        <v>6517</v>
      </c>
      <c r="Q73" s="858">
        <f t="shared" si="5"/>
        <v>0</v>
      </c>
      <c r="R73" s="858">
        <f t="shared" si="5"/>
        <v>-0.61000000000000032</v>
      </c>
      <c r="S73" s="849">
        <f t="shared" si="6"/>
        <v>17.62</v>
      </c>
      <c r="T73" s="849">
        <f t="shared" si="7"/>
        <v>11</v>
      </c>
      <c r="U73" s="849">
        <f t="shared" si="8"/>
        <v>-6.620000000000001</v>
      </c>
      <c r="V73" s="859">
        <f t="shared" si="9"/>
        <v>0.62429057888762762</v>
      </c>
      <c r="W73" s="806"/>
    </row>
    <row r="74" spans="1:23" ht="14.4" customHeight="1" x14ac:dyDescent="0.3">
      <c r="A74" s="865" t="s">
        <v>6518</v>
      </c>
      <c r="B74" s="808">
        <v>34</v>
      </c>
      <c r="C74" s="809">
        <v>17.71</v>
      </c>
      <c r="D74" s="810">
        <v>2.5</v>
      </c>
      <c r="E74" s="819">
        <v>32</v>
      </c>
      <c r="F74" s="798">
        <v>16.71</v>
      </c>
      <c r="G74" s="799">
        <v>2.8</v>
      </c>
      <c r="H74" s="797">
        <v>26</v>
      </c>
      <c r="I74" s="798">
        <v>13.14</v>
      </c>
      <c r="J74" s="799">
        <v>3</v>
      </c>
      <c r="K74" s="800">
        <v>0.5</v>
      </c>
      <c r="L74" s="797">
        <v>1</v>
      </c>
      <c r="M74" s="797">
        <v>13</v>
      </c>
      <c r="N74" s="801">
        <v>4.3</v>
      </c>
      <c r="O74" s="797" t="s">
        <v>6382</v>
      </c>
      <c r="P74" s="816" t="s">
        <v>6519</v>
      </c>
      <c r="Q74" s="802">
        <f t="shared" si="5"/>
        <v>-8</v>
      </c>
      <c r="R74" s="802">
        <f t="shared" si="5"/>
        <v>-4.57</v>
      </c>
      <c r="S74" s="813">
        <f t="shared" si="6"/>
        <v>111.8</v>
      </c>
      <c r="T74" s="813">
        <f t="shared" si="7"/>
        <v>78</v>
      </c>
      <c r="U74" s="813">
        <f t="shared" si="8"/>
        <v>-33.799999999999997</v>
      </c>
      <c r="V74" s="817">
        <f t="shared" si="9"/>
        <v>0.69767441860465118</v>
      </c>
      <c r="W74" s="803">
        <v>3.4</v>
      </c>
    </row>
    <row r="75" spans="1:23" ht="14.4" customHeight="1" x14ac:dyDescent="0.3">
      <c r="A75" s="864" t="s">
        <v>6520</v>
      </c>
      <c r="B75" s="861">
        <v>3</v>
      </c>
      <c r="C75" s="862">
        <v>3.08</v>
      </c>
      <c r="D75" s="811">
        <v>8.3000000000000007</v>
      </c>
      <c r="E75" s="860"/>
      <c r="F75" s="854"/>
      <c r="G75" s="807"/>
      <c r="H75" s="853">
        <v>2</v>
      </c>
      <c r="I75" s="854">
        <v>1.59</v>
      </c>
      <c r="J75" s="807">
        <v>3.5</v>
      </c>
      <c r="K75" s="855">
        <v>0.75</v>
      </c>
      <c r="L75" s="853">
        <v>2</v>
      </c>
      <c r="M75" s="853">
        <v>22</v>
      </c>
      <c r="N75" s="856">
        <v>7.33</v>
      </c>
      <c r="O75" s="853" t="s">
        <v>6382</v>
      </c>
      <c r="P75" s="857" t="s">
        <v>6521</v>
      </c>
      <c r="Q75" s="858">
        <f t="shared" si="5"/>
        <v>-1</v>
      </c>
      <c r="R75" s="858">
        <f t="shared" si="5"/>
        <v>-1.49</v>
      </c>
      <c r="S75" s="849">
        <f t="shared" si="6"/>
        <v>14.66</v>
      </c>
      <c r="T75" s="849">
        <f t="shared" si="7"/>
        <v>7</v>
      </c>
      <c r="U75" s="849">
        <f t="shared" si="8"/>
        <v>-7.66</v>
      </c>
      <c r="V75" s="859">
        <f t="shared" si="9"/>
        <v>0.47748976807639837</v>
      </c>
      <c r="W75" s="806"/>
    </row>
    <row r="76" spans="1:23" ht="14.4" customHeight="1" x14ac:dyDescent="0.3">
      <c r="A76" s="864" t="s">
        <v>6522</v>
      </c>
      <c r="B76" s="861"/>
      <c r="C76" s="862"/>
      <c r="D76" s="811"/>
      <c r="E76" s="860"/>
      <c r="F76" s="854"/>
      <c r="G76" s="807"/>
      <c r="H76" s="853">
        <v>1</v>
      </c>
      <c r="I76" s="854">
        <v>0.72</v>
      </c>
      <c r="J76" s="807">
        <v>2</v>
      </c>
      <c r="K76" s="855">
        <v>1.33</v>
      </c>
      <c r="L76" s="853">
        <v>4</v>
      </c>
      <c r="M76" s="853">
        <v>40</v>
      </c>
      <c r="N76" s="856">
        <v>13.27</v>
      </c>
      <c r="O76" s="853" t="s">
        <v>6382</v>
      </c>
      <c r="P76" s="857" t="s">
        <v>6523</v>
      </c>
      <c r="Q76" s="858">
        <f t="shared" si="5"/>
        <v>1</v>
      </c>
      <c r="R76" s="858">
        <f t="shared" si="5"/>
        <v>0.72</v>
      </c>
      <c r="S76" s="849">
        <f t="shared" si="6"/>
        <v>13.27</v>
      </c>
      <c r="T76" s="849">
        <f t="shared" si="7"/>
        <v>2</v>
      </c>
      <c r="U76" s="849">
        <f t="shared" si="8"/>
        <v>-11.27</v>
      </c>
      <c r="V76" s="859">
        <f t="shared" si="9"/>
        <v>0.15071590052750566</v>
      </c>
      <c r="W76" s="806"/>
    </row>
    <row r="77" spans="1:23" ht="14.4" customHeight="1" x14ac:dyDescent="0.3">
      <c r="A77" s="865" t="s">
        <v>6524</v>
      </c>
      <c r="B77" s="808">
        <v>14</v>
      </c>
      <c r="C77" s="809">
        <v>12.95</v>
      </c>
      <c r="D77" s="810">
        <v>7.6</v>
      </c>
      <c r="E77" s="819">
        <v>8</v>
      </c>
      <c r="F77" s="798">
        <v>7.34</v>
      </c>
      <c r="G77" s="799">
        <v>5.5</v>
      </c>
      <c r="H77" s="797">
        <v>10</v>
      </c>
      <c r="I77" s="798">
        <v>6.61</v>
      </c>
      <c r="J77" s="799">
        <v>3</v>
      </c>
      <c r="K77" s="800">
        <v>0.55000000000000004</v>
      </c>
      <c r="L77" s="797">
        <v>1</v>
      </c>
      <c r="M77" s="797">
        <v>13</v>
      </c>
      <c r="N77" s="801">
        <v>4.3099999999999996</v>
      </c>
      <c r="O77" s="797" t="s">
        <v>6382</v>
      </c>
      <c r="P77" s="816" t="s">
        <v>6525</v>
      </c>
      <c r="Q77" s="802">
        <f t="shared" si="5"/>
        <v>-4</v>
      </c>
      <c r="R77" s="802">
        <f t="shared" si="5"/>
        <v>-6.339999999999999</v>
      </c>
      <c r="S77" s="813">
        <f t="shared" si="6"/>
        <v>43.099999999999994</v>
      </c>
      <c r="T77" s="813">
        <f t="shared" si="7"/>
        <v>30</v>
      </c>
      <c r="U77" s="813">
        <f t="shared" si="8"/>
        <v>-13.099999999999994</v>
      </c>
      <c r="V77" s="817">
        <f t="shared" si="9"/>
        <v>0.69605568445475652</v>
      </c>
      <c r="W77" s="803">
        <v>1.38</v>
      </c>
    </row>
    <row r="78" spans="1:23" ht="14.4" customHeight="1" x14ac:dyDescent="0.3">
      <c r="A78" s="864" t="s">
        <v>6526</v>
      </c>
      <c r="B78" s="861">
        <v>2</v>
      </c>
      <c r="C78" s="862">
        <v>2.16</v>
      </c>
      <c r="D78" s="811">
        <v>11.5</v>
      </c>
      <c r="E78" s="860">
        <v>5</v>
      </c>
      <c r="F78" s="854">
        <v>7.94</v>
      </c>
      <c r="G78" s="807">
        <v>11.6</v>
      </c>
      <c r="H78" s="853">
        <v>2</v>
      </c>
      <c r="I78" s="854">
        <v>2.17</v>
      </c>
      <c r="J78" s="805">
        <v>8.5</v>
      </c>
      <c r="K78" s="855">
        <v>1.02</v>
      </c>
      <c r="L78" s="853">
        <v>3</v>
      </c>
      <c r="M78" s="853">
        <v>25</v>
      </c>
      <c r="N78" s="856">
        <v>8.2899999999999991</v>
      </c>
      <c r="O78" s="853" t="s">
        <v>6382</v>
      </c>
      <c r="P78" s="857" t="s">
        <v>6527</v>
      </c>
      <c r="Q78" s="858">
        <f t="shared" si="5"/>
        <v>0</v>
      </c>
      <c r="R78" s="858">
        <f t="shared" si="5"/>
        <v>9.9999999999997868E-3</v>
      </c>
      <c r="S78" s="849">
        <f t="shared" si="6"/>
        <v>16.579999999999998</v>
      </c>
      <c r="T78" s="849">
        <f t="shared" si="7"/>
        <v>17</v>
      </c>
      <c r="U78" s="849">
        <f t="shared" si="8"/>
        <v>0.42000000000000171</v>
      </c>
      <c r="V78" s="859">
        <f t="shared" si="9"/>
        <v>1.0253317249698433</v>
      </c>
      <c r="W78" s="806">
        <v>1.71</v>
      </c>
    </row>
    <row r="79" spans="1:23" ht="14.4" customHeight="1" x14ac:dyDescent="0.3">
      <c r="A79" s="864" t="s">
        <v>6528</v>
      </c>
      <c r="B79" s="861">
        <v>1</v>
      </c>
      <c r="C79" s="862">
        <v>1.96</v>
      </c>
      <c r="D79" s="811">
        <v>28</v>
      </c>
      <c r="E79" s="860">
        <v>1</v>
      </c>
      <c r="F79" s="854">
        <v>1.7</v>
      </c>
      <c r="G79" s="807">
        <v>10</v>
      </c>
      <c r="H79" s="853">
        <v>1</v>
      </c>
      <c r="I79" s="854">
        <v>1.7</v>
      </c>
      <c r="J79" s="807">
        <v>8</v>
      </c>
      <c r="K79" s="855">
        <v>1.7</v>
      </c>
      <c r="L79" s="853">
        <v>4</v>
      </c>
      <c r="M79" s="853">
        <v>37</v>
      </c>
      <c r="N79" s="856">
        <v>12.19</v>
      </c>
      <c r="O79" s="853" t="s">
        <v>6382</v>
      </c>
      <c r="P79" s="857" t="s">
        <v>6529</v>
      </c>
      <c r="Q79" s="858">
        <f t="shared" si="5"/>
        <v>0</v>
      </c>
      <c r="R79" s="858">
        <f t="shared" si="5"/>
        <v>-0.26</v>
      </c>
      <c r="S79" s="849">
        <f t="shared" si="6"/>
        <v>12.19</v>
      </c>
      <c r="T79" s="849">
        <f t="shared" si="7"/>
        <v>8</v>
      </c>
      <c r="U79" s="849">
        <f t="shared" si="8"/>
        <v>-4.1899999999999995</v>
      </c>
      <c r="V79" s="859">
        <f t="shared" si="9"/>
        <v>0.65627563576702219</v>
      </c>
      <c r="W79" s="806"/>
    </row>
    <row r="80" spans="1:23" ht="14.4" customHeight="1" x14ac:dyDescent="0.3">
      <c r="A80" s="865" t="s">
        <v>6530</v>
      </c>
      <c r="B80" s="813">
        <v>88</v>
      </c>
      <c r="C80" s="814">
        <v>45.66</v>
      </c>
      <c r="D80" s="815">
        <v>3.3</v>
      </c>
      <c r="E80" s="794">
        <v>96</v>
      </c>
      <c r="F80" s="795">
        <v>49.65</v>
      </c>
      <c r="G80" s="796">
        <v>3.1</v>
      </c>
      <c r="H80" s="797">
        <v>80</v>
      </c>
      <c r="I80" s="798">
        <v>40.520000000000003</v>
      </c>
      <c r="J80" s="799">
        <v>3</v>
      </c>
      <c r="K80" s="800">
        <v>0.5</v>
      </c>
      <c r="L80" s="797">
        <v>1</v>
      </c>
      <c r="M80" s="797">
        <v>11</v>
      </c>
      <c r="N80" s="801">
        <v>3.62</v>
      </c>
      <c r="O80" s="797" t="s">
        <v>6382</v>
      </c>
      <c r="P80" s="816" t="s">
        <v>6531</v>
      </c>
      <c r="Q80" s="802">
        <f t="shared" si="5"/>
        <v>-8</v>
      </c>
      <c r="R80" s="802">
        <f t="shared" si="5"/>
        <v>-5.1399999999999935</v>
      </c>
      <c r="S80" s="813">
        <f t="shared" si="6"/>
        <v>289.60000000000002</v>
      </c>
      <c r="T80" s="813">
        <f t="shared" si="7"/>
        <v>240</v>
      </c>
      <c r="U80" s="813">
        <f t="shared" si="8"/>
        <v>-49.600000000000023</v>
      </c>
      <c r="V80" s="817">
        <f t="shared" si="9"/>
        <v>0.82872928176795568</v>
      </c>
      <c r="W80" s="803">
        <v>7.79</v>
      </c>
    </row>
    <row r="81" spans="1:23" ht="14.4" customHeight="1" x14ac:dyDescent="0.3">
      <c r="A81" s="864" t="s">
        <v>6532</v>
      </c>
      <c r="B81" s="849">
        <v>4</v>
      </c>
      <c r="C81" s="850">
        <v>2.9</v>
      </c>
      <c r="D81" s="818">
        <v>10.3</v>
      </c>
      <c r="E81" s="851">
        <v>2</v>
      </c>
      <c r="F81" s="852">
        <v>1.08</v>
      </c>
      <c r="G81" s="804">
        <v>2.5</v>
      </c>
      <c r="H81" s="853">
        <v>3</v>
      </c>
      <c r="I81" s="854">
        <v>1.63</v>
      </c>
      <c r="J81" s="807">
        <v>4</v>
      </c>
      <c r="K81" s="855">
        <v>0.54</v>
      </c>
      <c r="L81" s="853">
        <v>1</v>
      </c>
      <c r="M81" s="853">
        <v>13</v>
      </c>
      <c r="N81" s="856">
        <v>4.18</v>
      </c>
      <c r="O81" s="853" t="s">
        <v>6382</v>
      </c>
      <c r="P81" s="857" t="s">
        <v>6533</v>
      </c>
      <c r="Q81" s="858">
        <f t="shared" si="5"/>
        <v>-1</v>
      </c>
      <c r="R81" s="858">
        <f t="shared" si="5"/>
        <v>-1.27</v>
      </c>
      <c r="S81" s="849">
        <f t="shared" si="6"/>
        <v>12.54</v>
      </c>
      <c r="T81" s="849">
        <f t="shared" si="7"/>
        <v>12</v>
      </c>
      <c r="U81" s="849">
        <f t="shared" si="8"/>
        <v>-0.53999999999999915</v>
      </c>
      <c r="V81" s="859">
        <f t="shared" si="9"/>
        <v>0.95693779904306231</v>
      </c>
      <c r="W81" s="806">
        <v>0.82</v>
      </c>
    </row>
    <row r="82" spans="1:23" ht="14.4" customHeight="1" x14ac:dyDescent="0.3">
      <c r="A82" s="864" t="s">
        <v>6534</v>
      </c>
      <c r="B82" s="849"/>
      <c r="C82" s="850"/>
      <c r="D82" s="818"/>
      <c r="E82" s="851">
        <v>1</v>
      </c>
      <c r="F82" s="852">
        <v>0.56000000000000005</v>
      </c>
      <c r="G82" s="804">
        <v>3</v>
      </c>
      <c r="H82" s="853">
        <v>1</v>
      </c>
      <c r="I82" s="854">
        <v>0.55000000000000004</v>
      </c>
      <c r="J82" s="807">
        <v>3</v>
      </c>
      <c r="K82" s="855">
        <v>0.55000000000000004</v>
      </c>
      <c r="L82" s="853">
        <v>1</v>
      </c>
      <c r="M82" s="853">
        <v>13</v>
      </c>
      <c r="N82" s="856">
        <v>4.22</v>
      </c>
      <c r="O82" s="853" t="s">
        <v>6382</v>
      </c>
      <c r="P82" s="857" t="s">
        <v>6535</v>
      </c>
      <c r="Q82" s="858">
        <f t="shared" si="5"/>
        <v>1</v>
      </c>
      <c r="R82" s="858">
        <f t="shared" si="5"/>
        <v>0.55000000000000004</v>
      </c>
      <c r="S82" s="849">
        <f t="shared" si="6"/>
        <v>4.22</v>
      </c>
      <c r="T82" s="849">
        <f t="shared" si="7"/>
        <v>3</v>
      </c>
      <c r="U82" s="849">
        <f t="shared" si="8"/>
        <v>-1.2199999999999998</v>
      </c>
      <c r="V82" s="859">
        <f t="shared" si="9"/>
        <v>0.7109004739336493</v>
      </c>
      <c r="W82" s="806"/>
    </row>
    <row r="83" spans="1:23" ht="14.4" customHeight="1" x14ac:dyDescent="0.3">
      <c r="A83" s="865" t="s">
        <v>6536</v>
      </c>
      <c r="B83" s="813">
        <v>2</v>
      </c>
      <c r="C83" s="814">
        <v>1.19</v>
      </c>
      <c r="D83" s="815">
        <v>4</v>
      </c>
      <c r="E83" s="794">
        <v>2</v>
      </c>
      <c r="F83" s="795">
        <v>1.19</v>
      </c>
      <c r="G83" s="796">
        <v>5</v>
      </c>
      <c r="H83" s="797"/>
      <c r="I83" s="798"/>
      <c r="J83" s="799"/>
      <c r="K83" s="800">
        <v>0.59</v>
      </c>
      <c r="L83" s="797">
        <v>3</v>
      </c>
      <c r="M83" s="797">
        <v>24</v>
      </c>
      <c r="N83" s="801">
        <v>8.1</v>
      </c>
      <c r="O83" s="797" t="s">
        <v>6382</v>
      </c>
      <c r="P83" s="816" t="s">
        <v>6537</v>
      </c>
      <c r="Q83" s="802">
        <f t="shared" si="5"/>
        <v>-2</v>
      </c>
      <c r="R83" s="802">
        <f t="shared" si="5"/>
        <v>-1.19</v>
      </c>
      <c r="S83" s="813" t="str">
        <f t="shared" si="6"/>
        <v/>
      </c>
      <c r="T83" s="813" t="str">
        <f t="shared" si="7"/>
        <v/>
      </c>
      <c r="U83" s="813" t="str">
        <f t="shared" si="8"/>
        <v/>
      </c>
      <c r="V83" s="817" t="str">
        <f t="shared" si="9"/>
        <v/>
      </c>
      <c r="W83" s="803"/>
    </row>
    <row r="84" spans="1:23" ht="14.4" customHeight="1" x14ac:dyDescent="0.3">
      <c r="A84" s="864" t="s">
        <v>6538</v>
      </c>
      <c r="B84" s="849"/>
      <c r="C84" s="850"/>
      <c r="D84" s="818"/>
      <c r="E84" s="851">
        <v>1</v>
      </c>
      <c r="F84" s="852">
        <v>0.69</v>
      </c>
      <c r="G84" s="804">
        <v>4</v>
      </c>
      <c r="H84" s="853"/>
      <c r="I84" s="854"/>
      <c r="J84" s="807"/>
      <c r="K84" s="855">
        <v>0.69</v>
      </c>
      <c r="L84" s="853">
        <v>3</v>
      </c>
      <c r="M84" s="853">
        <v>28</v>
      </c>
      <c r="N84" s="856">
        <v>9.27</v>
      </c>
      <c r="O84" s="853" t="s">
        <v>6382</v>
      </c>
      <c r="P84" s="857" t="s">
        <v>6539</v>
      </c>
      <c r="Q84" s="858">
        <f t="shared" si="5"/>
        <v>0</v>
      </c>
      <c r="R84" s="858">
        <f t="shared" si="5"/>
        <v>0</v>
      </c>
      <c r="S84" s="849" t="str">
        <f t="shared" si="6"/>
        <v/>
      </c>
      <c r="T84" s="849" t="str">
        <f t="shared" si="7"/>
        <v/>
      </c>
      <c r="U84" s="849" t="str">
        <f t="shared" si="8"/>
        <v/>
      </c>
      <c r="V84" s="859" t="str">
        <f t="shared" si="9"/>
        <v/>
      </c>
      <c r="W84" s="806"/>
    </row>
    <row r="85" spans="1:23" ht="14.4" customHeight="1" x14ac:dyDescent="0.3">
      <c r="A85" s="865" t="s">
        <v>6540</v>
      </c>
      <c r="B85" s="813">
        <v>6</v>
      </c>
      <c r="C85" s="814">
        <v>3.39</v>
      </c>
      <c r="D85" s="815">
        <v>4.7</v>
      </c>
      <c r="E85" s="819">
        <v>2</v>
      </c>
      <c r="F85" s="798">
        <v>1.1599999999999999</v>
      </c>
      <c r="G85" s="799">
        <v>7.5</v>
      </c>
      <c r="H85" s="794">
        <v>7</v>
      </c>
      <c r="I85" s="795">
        <v>4.08</v>
      </c>
      <c r="J85" s="796">
        <v>4.3</v>
      </c>
      <c r="K85" s="800">
        <v>0.57999999999999996</v>
      </c>
      <c r="L85" s="797">
        <v>3</v>
      </c>
      <c r="M85" s="797">
        <v>26</v>
      </c>
      <c r="N85" s="801">
        <v>8.74</v>
      </c>
      <c r="O85" s="797" t="s">
        <v>6382</v>
      </c>
      <c r="P85" s="816" t="s">
        <v>6541</v>
      </c>
      <c r="Q85" s="802">
        <f t="shared" si="5"/>
        <v>1</v>
      </c>
      <c r="R85" s="802">
        <f t="shared" si="5"/>
        <v>0.69</v>
      </c>
      <c r="S85" s="813">
        <f t="shared" si="6"/>
        <v>61.18</v>
      </c>
      <c r="T85" s="813">
        <f t="shared" si="7"/>
        <v>30.099999999999998</v>
      </c>
      <c r="U85" s="813">
        <f t="shared" si="8"/>
        <v>-31.080000000000002</v>
      </c>
      <c r="V85" s="817">
        <f t="shared" si="9"/>
        <v>0.49199084668192217</v>
      </c>
      <c r="W85" s="803"/>
    </row>
    <row r="86" spans="1:23" ht="14.4" customHeight="1" x14ac:dyDescent="0.3">
      <c r="A86" s="864" t="s">
        <v>6542</v>
      </c>
      <c r="B86" s="849"/>
      <c r="C86" s="850"/>
      <c r="D86" s="818"/>
      <c r="E86" s="860">
        <v>1</v>
      </c>
      <c r="F86" s="854">
        <v>0.71</v>
      </c>
      <c r="G86" s="807">
        <v>4</v>
      </c>
      <c r="H86" s="851">
        <v>1</v>
      </c>
      <c r="I86" s="852">
        <v>0.71</v>
      </c>
      <c r="J86" s="804">
        <v>5</v>
      </c>
      <c r="K86" s="855">
        <v>0.71</v>
      </c>
      <c r="L86" s="853">
        <v>3</v>
      </c>
      <c r="M86" s="853">
        <v>31</v>
      </c>
      <c r="N86" s="856">
        <v>10.34</v>
      </c>
      <c r="O86" s="853" t="s">
        <v>6382</v>
      </c>
      <c r="P86" s="857" t="s">
        <v>6543</v>
      </c>
      <c r="Q86" s="858">
        <f t="shared" si="5"/>
        <v>1</v>
      </c>
      <c r="R86" s="858">
        <f t="shared" si="5"/>
        <v>0.71</v>
      </c>
      <c r="S86" s="849">
        <f t="shared" si="6"/>
        <v>10.34</v>
      </c>
      <c r="T86" s="849">
        <f t="shared" si="7"/>
        <v>5</v>
      </c>
      <c r="U86" s="849">
        <f t="shared" si="8"/>
        <v>-5.34</v>
      </c>
      <c r="V86" s="859">
        <f t="shared" si="9"/>
        <v>0.48355899419729209</v>
      </c>
      <c r="W86" s="806"/>
    </row>
    <row r="87" spans="1:23" ht="14.4" customHeight="1" x14ac:dyDescent="0.3">
      <c r="A87" s="865" t="s">
        <v>6544</v>
      </c>
      <c r="B87" s="813">
        <v>23</v>
      </c>
      <c r="C87" s="814">
        <v>7.93</v>
      </c>
      <c r="D87" s="815">
        <v>3.1</v>
      </c>
      <c r="E87" s="819">
        <v>24</v>
      </c>
      <c r="F87" s="798">
        <v>8.26</v>
      </c>
      <c r="G87" s="799">
        <v>3.3</v>
      </c>
      <c r="H87" s="794">
        <v>23</v>
      </c>
      <c r="I87" s="795">
        <v>7.65</v>
      </c>
      <c r="J87" s="796">
        <v>3.1</v>
      </c>
      <c r="K87" s="800">
        <v>0.33</v>
      </c>
      <c r="L87" s="797">
        <v>1</v>
      </c>
      <c r="M87" s="797">
        <v>11</v>
      </c>
      <c r="N87" s="801">
        <v>3.69</v>
      </c>
      <c r="O87" s="797" t="s">
        <v>6382</v>
      </c>
      <c r="P87" s="816" t="s">
        <v>6545</v>
      </c>
      <c r="Q87" s="802">
        <f t="shared" si="5"/>
        <v>0</v>
      </c>
      <c r="R87" s="802">
        <f t="shared" si="5"/>
        <v>-0.27999999999999936</v>
      </c>
      <c r="S87" s="813">
        <f t="shared" si="6"/>
        <v>84.87</v>
      </c>
      <c r="T87" s="813">
        <f t="shared" si="7"/>
        <v>71.3</v>
      </c>
      <c r="U87" s="813">
        <f t="shared" si="8"/>
        <v>-13.570000000000007</v>
      </c>
      <c r="V87" s="817">
        <f t="shared" si="9"/>
        <v>0.84010840108401075</v>
      </c>
      <c r="W87" s="803">
        <v>7.47</v>
      </c>
    </row>
    <row r="88" spans="1:23" ht="14.4" customHeight="1" x14ac:dyDescent="0.3">
      <c r="A88" s="864" t="s">
        <v>6546</v>
      </c>
      <c r="B88" s="849">
        <v>3</v>
      </c>
      <c r="C88" s="850">
        <v>1.44</v>
      </c>
      <c r="D88" s="818">
        <v>3</v>
      </c>
      <c r="E88" s="860">
        <v>3</v>
      </c>
      <c r="F88" s="854">
        <v>1.56</v>
      </c>
      <c r="G88" s="807">
        <v>4.7</v>
      </c>
      <c r="H88" s="851">
        <v>6</v>
      </c>
      <c r="I88" s="852">
        <v>2.76</v>
      </c>
      <c r="J88" s="804">
        <v>4.5</v>
      </c>
      <c r="K88" s="855">
        <v>0.48</v>
      </c>
      <c r="L88" s="853">
        <v>2</v>
      </c>
      <c r="M88" s="853">
        <v>18</v>
      </c>
      <c r="N88" s="856">
        <v>5.92</v>
      </c>
      <c r="O88" s="853" t="s">
        <v>6382</v>
      </c>
      <c r="P88" s="857" t="s">
        <v>6547</v>
      </c>
      <c r="Q88" s="858">
        <f t="shared" si="5"/>
        <v>3</v>
      </c>
      <c r="R88" s="858">
        <f t="shared" si="5"/>
        <v>1.3199999999999998</v>
      </c>
      <c r="S88" s="849">
        <f t="shared" si="6"/>
        <v>35.519999999999996</v>
      </c>
      <c r="T88" s="849">
        <f t="shared" si="7"/>
        <v>27</v>
      </c>
      <c r="U88" s="849">
        <f t="shared" si="8"/>
        <v>-8.519999999999996</v>
      </c>
      <c r="V88" s="859">
        <f t="shared" si="9"/>
        <v>0.7601351351351352</v>
      </c>
      <c r="W88" s="806">
        <v>5.16</v>
      </c>
    </row>
    <row r="89" spans="1:23" ht="14.4" customHeight="1" x14ac:dyDescent="0.3">
      <c r="A89" s="864" t="s">
        <v>6548</v>
      </c>
      <c r="B89" s="849"/>
      <c r="C89" s="850"/>
      <c r="D89" s="818"/>
      <c r="E89" s="860">
        <v>1</v>
      </c>
      <c r="F89" s="854">
        <v>0.56999999999999995</v>
      </c>
      <c r="G89" s="807">
        <v>3</v>
      </c>
      <c r="H89" s="851">
        <v>3</v>
      </c>
      <c r="I89" s="852">
        <v>1.73</v>
      </c>
      <c r="J89" s="804">
        <v>2.7</v>
      </c>
      <c r="K89" s="855">
        <v>0.56999999999999995</v>
      </c>
      <c r="L89" s="853">
        <v>2</v>
      </c>
      <c r="M89" s="853">
        <v>21</v>
      </c>
      <c r="N89" s="856">
        <v>7.09</v>
      </c>
      <c r="O89" s="853" t="s">
        <v>6382</v>
      </c>
      <c r="P89" s="857" t="s">
        <v>6549</v>
      </c>
      <c r="Q89" s="858">
        <f t="shared" si="5"/>
        <v>3</v>
      </c>
      <c r="R89" s="858">
        <f t="shared" si="5"/>
        <v>1.73</v>
      </c>
      <c r="S89" s="849">
        <f t="shared" si="6"/>
        <v>21.27</v>
      </c>
      <c r="T89" s="849">
        <f t="shared" si="7"/>
        <v>8.1000000000000014</v>
      </c>
      <c r="U89" s="849">
        <f t="shared" si="8"/>
        <v>-13.169999999999998</v>
      </c>
      <c r="V89" s="859">
        <f t="shared" si="9"/>
        <v>0.38081805359661502</v>
      </c>
      <c r="W89" s="806"/>
    </row>
    <row r="90" spans="1:23" ht="14.4" customHeight="1" x14ac:dyDescent="0.3">
      <c r="A90" s="865" t="s">
        <v>6550</v>
      </c>
      <c r="B90" s="813"/>
      <c r="C90" s="814"/>
      <c r="D90" s="815"/>
      <c r="E90" s="819">
        <v>1</v>
      </c>
      <c r="F90" s="798">
        <v>0.77</v>
      </c>
      <c r="G90" s="799">
        <v>9</v>
      </c>
      <c r="H90" s="794">
        <v>1</v>
      </c>
      <c r="I90" s="795">
        <v>0.54</v>
      </c>
      <c r="J90" s="796">
        <v>2</v>
      </c>
      <c r="K90" s="800">
        <v>0.77</v>
      </c>
      <c r="L90" s="797">
        <v>3</v>
      </c>
      <c r="M90" s="797">
        <v>29</v>
      </c>
      <c r="N90" s="801">
        <v>9.8000000000000007</v>
      </c>
      <c r="O90" s="797" t="s">
        <v>6382</v>
      </c>
      <c r="P90" s="816" t="s">
        <v>6551</v>
      </c>
      <c r="Q90" s="802">
        <f t="shared" si="5"/>
        <v>1</v>
      </c>
      <c r="R90" s="802">
        <f t="shared" si="5"/>
        <v>0.54</v>
      </c>
      <c r="S90" s="813">
        <f t="shared" si="6"/>
        <v>9.8000000000000007</v>
      </c>
      <c r="T90" s="813">
        <f t="shared" si="7"/>
        <v>2</v>
      </c>
      <c r="U90" s="813">
        <f t="shared" si="8"/>
        <v>-7.8000000000000007</v>
      </c>
      <c r="V90" s="817">
        <f t="shared" si="9"/>
        <v>0.2040816326530612</v>
      </c>
      <c r="W90" s="803"/>
    </row>
    <row r="91" spans="1:23" ht="14.4" customHeight="1" x14ac:dyDescent="0.3">
      <c r="A91" s="864" t="s">
        <v>6552</v>
      </c>
      <c r="B91" s="849">
        <v>1</v>
      </c>
      <c r="C91" s="850">
        <v>0.88</v>
      </c>
      <c r="D91" s="818">
        <v>10</v>
      </c>
      <c r="E91" s="860">
        <v>1</v>
      </c>
      <c r="F91" s="854">
        <v>1.3</v>
      </c>
      <c r="G91" s="807">
        <v>4</v>
      </c>
      <c r="H91" s="851">
        <v>3</v>
      </c>
      <c r="I91" s="852">
        <v>2.56</v>
      </c>
      <c r="J91" s="804">
        <v>10</v>
      </c>
      <c r="K91" s="855">
        <v>0.88</v>
      </c>
      <c r="L91" s="853">
        <v>4</v>
      </c>
      <c r="M91" s="853">
        <v>35</v>
      </c>
      <c r="N91" s="856">
        <v>11.69</v>
      </c>
      <c r="O91" s="853" t="s">
        <v>6382</v>
      </c>
      <c r="P91" s="857" t="s">
        <v>6553</v>
      </c>
      <c r="Q91" s="858">
        <f t="shared" si="5"/>
        <v>2</v>
      </c>
      <c r="R91" s="858">
        <f t="shared" si="5"/>
        <v>1.6800000000000002</v>
      </c>
      <c r="S91" s="849">
        <f t="shared" si="6"/>
        <v>35.07</v>
      </c>
      <c r="T91" s="849">
        <f t="shared" si="7"/>
        <v>30</v>
      </c>
      <c r="U91" s="849">
        <f t="shared" si="8"/>
        <v>-5.07</v>
      </c>
      <c r="V91" s="859">
        <f t="shared" si="9"/>
        <v>0.85543199315654406</v>
      </c>
      <c r="W91" s="806">
        <v>9.31</v>
      </c>
    </row>
    <row r="92" spans="1:23" ht="14.4" customHeight="1" x14ac:dyDescent="0.3">
      <c r="A92" s="864" t="s">
        <v>6554</v>
      </c>
      <c r="B92" s="849">
        <v>1</v>
      </c>
      <c r="C92" s="850">
        <v>1.2</v>
      </c>
      <c r="D92" s="818">
        <v>14</v>
      </c>
      <c r="E92" s="860"/>
      <c r="F92" s="854"/>
      <c r="G92" s="807"/>
      <c r="H92" s="851"/>
      <c r="I92" s="852"/>
      <c r="J92" s="804"/>
      <c r="K92" s="855">
        <v>1.2</v>
      </c>
      <c r="L92" s="853">
        <v>5</v>
      </c>
      <c r="M92" s="853">
        <v>41</v>
      </c>
      <c r="N92" s="856">
        <v>13.65</v>
      </c>
      <c r="O92" s="853" t="s">
        <v>6382</v>
      </c>
      <c r="P92" s="857" t="s">
        <v>6555</v>
      </c>
      <c r="Q92" s="858">
        <f t="shared" si="5"/>
        <v>-1</v>
      </c>
      <c r="R92" s="858">
        <f t="shared" si="5"/>
        <v>-1.2</v>
      </c>
      <c r="S92" s="849" t="str">
        <f t="shared" si="6"/>
        <v/>
      </c>
      <c r="T92" s="849" t="str">
        <f t="shared" si="7"/>
        <v/>
      </c>
      <c r="U92" s="849" t="str">
        <f t="shared" si="8"/>
        <v/>
      </c>
      <c r="V92" s="859" t="str">
        <f t="shared" si="9"/>
        <v/>
      </c>
      <c r="W92" s="806"/>
    </row>
    <row r="93" spans="1:23" ht="14.4" customHeight="1" x14ac:dyDescent="0.3">
      <c r="A93" s="865" t="s">
        <v>6556</v>
      </c>
      <c r="B93" s="808">
        <v>5</v>
      </c>
      <c r="C93" s="809">
        <v>2.27</v>
      </c>
      <c r="D93" s="810">
        <v>3.6</v>
      </c>
      <c r="E93" s="819">
        <v>2</v>
      </c>
      <c r="F93" s="798">
        <v>0.9</v>
      </c>
      <c r="G93" s="799">
        <v>2.5</v>
      </c>
      <c r="H93" s="797">
        <v>2</v>
      </c>
      <c r="I93" s="798">
        <v>0.91</v>
      </c>
      <c r="J93" s="799">
        <v>3.5</v>
      </c>
      <c r="K93" s="800">
        <v>0.45</v>
      </c>
      <c r="L93" s="797">
        <v>2</v>
      </c>
      <c r="M93" s="797">
        <v>21</v>
      </c>
      <c r="N93" s="801">
        <v>7.12</v>
      </c>
      <c r="O93" s="797" t="s">
        <v>6382</v>
      </c>
      <c r="P93" s="816" t="s">
        <v>6557</v>
      </c>
      <c r="Q93" s="802">
        <f t="shared" si="5"/>
        <v>-3</v>
      </c>
      <c r="R93" s="802">
        <f t="shared" si="5"/>
        <v>-1.3599999999999999</v>
      </c>
      <c r="S93" s="813">
        <f t="shared" si="6"/>
        <v>14.24</v>
      </c>
      <c r="T93" s="813">
        <f t="shared" si="7"/>
        <v>7</v>
      </c>
      <c r="U93" s="813">
        <f t="shared" si="8"/>
        <v>-7.24</v>
      </c>
      <c r="V93" s="817">
        <f t="shared" si="9"/>
        <v>0.49157303370786515</v>
      </c>
      <c r="W93" s="803"/>
    </row>
    <row r="94" spans="1:23" ht="14.4" customHeight="1" x14ac:dyDescent="0.3">
      <c r="A94" s="864" t="s">
        <v>6558</v>
      </c>
      <c r="B94" s="861">
        <v>3</v>
      </c>
      <c r="C94" s="862">
        <v>1.6</v>
      </c>
      <c r="D94" s="811">
        <v>7.7</v>
      </c>
      <c r="E94" s="860">
        <v>2</v>
      </c>
      <c r="F94" s="854">
        <v>1.05</v>
      </c>
      <c r="G94" s="807">
        <v>3</v>
      </c>
      <c r="H94" s="853">
        <v>3</v>
      </c>
      <c r="I94" s="854">
        <v>1.41</v>
      </c>
      <c r="J94" s="807">
        <v>4</v>
      </c>
      <c r="K94" s="855">
        <v>0.52</v>
      </c>
      <c r="L94" s="853">
        <v>3</v>
      </c>
      <c r="M94" s="853">
        <v>25</v>
      </c>
      <c r="N94" s="856">
        <v>8.18</v>
      </c>
      <c r="O94" s="853" t="s">
        <v>6382</v>
      </c>
      <c r="P94" s="857" t="s">
        <v>6559</v>
      </c>
      <c r="Q94" s="858">
        <f t="shared" si="5"/>
        <v>0</v>
      </c>
      <c r="R94" s="858">
        <f t="shared" si="5"/>
        <v>-0.19000000000000017</v>
      </c>
      <c r="S94" s="849">
        <f t="shared" si="6"/>
        <v>24.54</v>
      </c>
      <c r="T94" s="849">
        <f t="shared" si="7"/>
        <v>12</v>
      </c>
      <c r="U94" s="849">
        <f t="shared" si="8"/>
        <v>-12.54</v>
      </c>
      <c r="V94" s="859">
        <f t="shared" si="9"/>
        <v>0.48899755501222497</v>
      </c>
      <c r="W94" s="806"/>
    </row>
    <row r="95" spans="1:23" ht="14.4" customHeight="1" x14ac:dyDescent="0.3">
      <c r="A95" s="864" t="s">
        <v>6560</v>
      </c>
      <c r="B95" s="861"/>
      <c r="C95" s="862"/>
      <c r="D95" s="811"/>
      <c r="E95" s="860"/>
      <c r="F95" s="854"/>
      <c r="G95" s="807"/>
      <c r="H95" s="853">
        <v>1</v>
      </c>
      <c r="I95" s="854">
        <v>0.59</v>
      </c>
      <c r="J95" s="807">
        <v>3</v>
      </c>
      <c r="K95" s="855">
        <v>0.59</v>
      </c>
      <c r="L95" s="853">
        <v>3</v>
      </c>
      <c r="M95" s="853">
        <v>27</v>
      </c>
      <c r="N95" s="856">
        <v>9.1199999999999992</v>
      </c>
      <c r="O95" s="853" t="s">
        <v>6382</v>
      </c>
      <c r="P95" s="857" t="s">
        <v>6561</v>
      </c>
      <c r="Q95" s="858">
        <f t="shared" si="5"/>
        <v>1</v>
      </c>
      <c r="R95" s="858">
        <f t="shared" si="5"/>
        <v>0.59</v>
      </c>
      <c r="S95" s="849">
        <f t="shared" si="6"/>
        <v>9.1199999999999992</v>
      </c>
      <c r="T95" s="849">
        <f t="shared" si="7"/>
        <v>3</v>
      </c>
      <c r="U95" s="849">
        <f t="shared" si="8"/>
        <v>-6.1199999999999992</v>
      </c>
      <c r="V95" s="859">
        <f t="shared" si="9"/>
        <v>0.32894736842105265</v>
      </c>
      <c r="W95" s="806"/>
    </row>
    <row r="96" spans="1:23" ht="14.4" customHeight="1" x14ac:dyDescent="0.3">
      <c r="A96" s="865" t="s">
        <v>6562</v>
      </c>
      <c r="B96" s="808">
        <v>1</v>
      </c>
      <c r="C96" s="809">
        <v>0.46</v>
      </c>
      <c r="D96" s="810">
        <v>4</v>
      </c>
      <c r="E96" s="819"/>
      <c r="F96" s="798"/>
      <c r="G96" s="799"/>
      <c r="H96" s="797"/>
      <c r="I96" s="798"/>
      <c r="J96" s="799"/>
      <c r="K96" s="800">
        <v>0.46</v>
      </c>
      <c r="L96" s="797">
        <v>2</v>
      </c>
      <c r="M96" s="797">
        <v>22</v>
      </c>
      <c r="N96" s="801">
        <v>7.19</v>
      </c>
      <c r="O96" s="797" t="s">
        <v>6382</v>
      </c>
      <c r="P96" s="816" t="s">
        <v>6563</v>
      </c>
      <c r="Q96" s="802">
        <f t="shared" si="5"/>
        <v>-1</v>
      </c>
      <c r="R96" s="802">
        <f t="shared" si="5"/>
        <v>-0.46</v>
      </c>
      <c r="S96" s="813" t="str">
        <f t="shared" si="6"/>
        <v/>
      </c>
      <c r="T96" s="813" t="str">
        <f t="shared" si="7"/>
        <v/>
      </c>
      <c r="U96" s="813" t="str">
        <f t="shared" si="8"/>
        <v/>
      </c>
      <c r="V96" s="817" t="str">
        <f t="shared" si="9"/>
        <v/>
      </c>
      <c r="W96" s="803"/>
    </row>
    <row r="97" spans="1:23" ht="14.4" customHeight="1" x14ac:dyDescent="0.3">
      <c r="A97" s="865" t="s">
        <v>6564</v>
      </c>
      <c r="B97" s="813"/>
      <c r="C97" s="814"/>
      <c r="D97" s="815"/>
      <c r="E97" s="819">
        <v>1</v>
      </c>
      <c r="F97" s="798">
        <v>0.79</v>
      </c>
      <c r="G97" s="799">
        <v>12</v>
      </c>
      <c r="H97" s="794">
        <v>4</v>
      </c>
      <c r="I97" s="795">
        <v>2.46</v>
      </c>
      <c r="J97" s="812">
        <v>11.5</v>
      </c>
      <c r="K97" s="800">
        <v>0.53</v>
      </c>
      <c r="L97" s="797">
        <v>3</v>
      </c>
      <c r="M97" s="797">
        <v>23</v>
      </c>
      <c r="N97" s="801">
        <v>7.76</v>
      </c>
      <c r="O97" s="797" t="s">
        <v>6382</v>
      </c>
      <c r="P97" s="816" t="s">
        <v>6565</v>
      </c>
      <c r="Q97" s="802">
        <f t="shared" si="5"/>
        <v>4</v>
      </c>
      <c r="R97" s="802">
        <f t="shared" si="5"/>
        <v>2.46</v>
      </c>
      <c r="S97" s="813">
        <f t="shared" si="6"/>
        <v>31.04</v>
      </c>
      <c r="T97" s="813">
        <f t="shared" si="7"/>
        <v>46</v>
      </c>
      <c r="U97" s="813">
        <f t="shared" si="8"/>
        <v>14.96</v>
      </c>
      <c r="V97" s="817">
        <f t="shared" si="9"/>
        <v>1.481958762886598</v>
      </c>
      <c r="W97" s="803">
        <v>19.48</v>
      </c>
    </row>
    <row r="98" spans="1:23" ht="14.4" customHeight="1" x14ac:dyDescent="0.3">
      <c r="A98" s="864" t="s">
        <v>6566</v>
      </c>
      <c r="B98" s="849"/>
      <c r="C98" s="850"/>
      <c r="D98" s="818"/>
      <c r="E98" s="860">
        <v>5</v>
      </c>
      <c r="F98" s="854">
        <v>3.73</v>
      </c>
      <c r="G98" s="807">
        <v>11.8</v>
      </c>
      <c r="H98" s="851">
        <v>3</v>
      </c>
      <c r="I98" s="852">
        <v>2.21</v>
      </c>
      <c r="J98" s="805">
        <v>10.3</v>
      </c>
      <c r="K98" s="855">
        <v>0.73</v>
      </c>
      <c r="L98" s="853">
        <v>3</v>
      </c>
      <c r="M98" s="853">
        <v>29</v>
      </c>
      <c r="N98" s="856">
        <v>9.76</v>
      </c>
      <c r="O98" s="853" t="s">
        <v>6382</v>
      </c>
      <c r="P98" s="857" t="s">
        <v>6567</v>
      </c>
      <c r="Q98" s="858">
        <f t="shared" si="5"/>
        <v>3</v>
      </c>
      <c r="R98" s="858">
        <f t="shared" si="5"/>
        <v>2.21</v>
      </c>
      <c r="S98" s="849">
        <f t="shared" si="6"/>
        <v>29.28</v>
      </c>
      <c r="T98" s="849">
        <f t="shared" si="7"/>
        <v>30.900000000000002</v>
      </c>
      <c r="U98" s="849">
        <f t="shared" si="8"/>
        <v>1.620000000000001</v>
      </c>
      <c r="V98" s="859">
        <f t="shared" si="9"/>
        <v>1.055327868852459</v>
      </c>
      <c r="W98" s="806">
        <v>14.24</v>
      </c>
    </row>
    <row r="99" spans="1:23" ht="14.4" customHeight="1" x14ac:dyDescent="0.3">
      <c r="A99" s="864" t="s">
        <v>6568</v>
      </c>
      <c r="B99" s="849"/>
      <c r="C99" s="850"/>
      <c r="D99" s="818"/>
      <c r="E99" s="860"/>
      <c r="F99" s="854"/>
      <c r="G99" s="807"/>
      <c r="H99" s="851">
        <v>1</v>
      </c>
      <c r="I99" s="852">
        <v>1.33</v>
      </c>
      <c r="J99" s="805">
        <v>21</v>
      </c>
      <c r="K99" s="855">
        <v>1.24</v>
      </c>
      <c r="L99" s="853">
        <v>5</v>
      </c>
      <c r="M99" s="853">
        <v>47</v>
      </c>
      <c r="N99" s="856">
        <v>15.56</v>
      </c>
      <c r="O99" s="853" t="s">
        <v>6382</v>
      </c>
      <c r="P99" s="857" t="s">
        <v>6569</v>
      </c>
      <c r="Q99" s="858">
        <f t="shared" si="5"/>
        <v>1</v>
      </c>
      <c r="R99" s="858">
        <f t="shared" si="5"/>
        <v>1.33</v>
      </c>
      <c r="S99" s="849">
        <f t="shared" si="6"/>
        <v>15.56</v>
      </c>
      <c r="T99" s="849">
        <f t="shared" si="7"/>
        <v>21</v>
      </c>
      <c r="U99" s="849">
        <f t="shared" si="8"/>
        <v>5.4399999999999995</v>
      </c>
      <c r="V99" s="859">
        <f t="shared" si="9"/>
        <v>1.3496143958868894</v>
      </c>
      <c r="W99" s="806">
        <v>5.44</v>
      </c>
    </row>
    <row r="100" spans="1:23" ht="14.4" customHeight="1" x14ac:dyDescent="0.3">
      <c r="A100" s="865" t="s">
        <v>6570</v>
      </c>
      <c r="B100" s="813">
        <v>4</v>
      </c>
      <c r="C100" s="814">
        <v>1.46</v>
      </c>
      <c r="D100" s="815">
        <v>3</v>
      </c>
      <c r="E100" s="794">
        <v>7</v>
      </c>
      <c r="F100" s="795">
        <v>2.61</v>
      </c>
      <c r="G100" s="796">
        <v>4.5999999999999996</v>
      </c>
      <c r="H100" s="797">
        <v>3</v>
      </c>
      <c r="I100" s="798">
        <v>1.1100000000000001</v>
      </c>
      <c r="J100" s="799">
        <v>3.3</v>
      </c>
      <c r="K100" s="800">
        <v>0.37</v>
      </c>
      <c r="L100" s="797">
        <v>2</v>
      </c>
      <c r="M100" s="797">
        <v>15</v>
      </c>
      <c r="N100" s="801">
        <v>4.92</v>
      </c>
      <c r="O100" s="797" t="s">
        <v>6382</v>
      </c>
      <c r="P100" s="816" t="s">
        <v>6571</v>
      </c>
      <c r="Q100" s="802">
        <f t="shared" si="5"/>
        <v>-1</v>
      </c>
      <c r="R100" s="802">
        <f t="shared" si="5"/>
        <v>-0.34999999999999987</v>
      </c>
      <c r="S100" s="813">
        <f t="shared" si="6"/>
        <v>14.76</v>
      </c>
      <c r="T100" s="813">
        <f t="shared" si="7"/>
        <v>9.8999999999999986</v>
      </c>
      <c r="U100" s="813">
        <f t="shared" si="8"/>
        <v>-4.8600000000000012</v>
      </c>
      <c r="V100" s="817">
        <f t="shared" si="9"/>
        <v>0.6707317073170731</v>
      </c>
      <c r="W100" s="803">
        <v>1.08</v>
      </c>
    </row>
    <row r="101" spans="1:23" ht="14.4" customHeight="1" x14ac:dyDescent="0.3">
      <c r="A101" s="864" t="s">
        <v>6572</v>
      </c>
      <c r="B101" s="849">
        <v>1</v>
      </c>
      <c r="C101" s="850">
        <v>0.52</v>
      </c>
      <c r="D101" s="818">
        <v>6</v>
      </c>
      <c r="E101" s="851"/>
      <c r="F101" s="852"/>
      <c r="G101" s="804"/>
      <c r="H101" s="853"/>
      <c r="I101" s="854"/>
      <c r="J101" s="807"/>
      <c r="K101" s="855">
        <v>0.49</v>
      </c>
      <c r="L101" s="853">
        <v>2</v>
      </c>
      <c r="M101" s="853">
        <v>21</v>
      </c>
      <c r="N101" s="856">
        <v>6.95</v>
      </c>
      <c r="O101" s="853" t="s">
        <v>6382</v>
      </c>
      <c r="P101" s="857" t="s">
        <v>6573</v>
      </c>
      <c r="Q101" s="858">
        <f t="shared" si="5"/>
        <v>-1</v>
      </c>
      <c r="R101" s="858">
        <f t="shared" si="5"/>
        <v>-0.52</v>
      </c>
      <c r="S101" s="849" t="str">
        <f t="shared" si="6"/>
        <v/>
      </c>
      <c r="T101" s="849" t="str">
        <f t="shared" si="7"/>
        <v/>
      </c>
      <c r="U101" s="849" t="str">
        <f t="shared" si="8"/>
        <v/>
      </c>
      <c r="V101" s="859" t="str">
        <f t="shared" si="9"/>
        <v/>
      </c>
      <c r="W101" s="806"/>
    </row>
    <row r="102" spans="1:23" ht="14.4" customHeight="1" x14ac:dyDescent="0.3">
      <c r="A102" s="865" t="s">
        <v>6574</v>
      </c>
      <c r="B102" s="813">
        <v>7</v>
      </c>
      <c r="C102" s="814">
        <v>2.91</v>
      </c>
      <c r="D102" s="815">
        <v>4.0999999999999996</v>
      </c>
      <c r="E102" s="794">
        <v>13</v>
      </c>
      <c r="F102" s="795">
        <v>4.97</v>
      </c>
      <c r="G102" s="796">
        <v>4.2</v>
      </c>
      <c r="H102" s="797">
        <v>4</v>
      </c>
      <c r="I102" s="798">
        <v>1.4</v>
      </c>
      <c r="J102" s="799">
        <v>2</v>
      </c>
      <c r="K102" s="800">
        <v>0.34</v>
      </c>
      <c r="L102" s="797">
        <v>1</v>
      </c>
      <c r="M102" s="797">
        <v>13</v>
      </c>
      <c r="N102" s="801">
        <v>4.3600000000000003</v>
      </c>
      <c r="O102" s="797" t="s">
        <v>6382</v>
      </c>
      <c r="P102" s="816" t="s">
        <v>6575</v>
      </c>
      <c r="Q102" s="802">
        <f t="shared" si="5"/>
        <v>-3</v>
      </c>
      <c r="R102" s="802">
        <f t="shared" si="5"/>
        <v>-1.5100000000000002</v>
      </c>
      <c r="S102" s="813">
        <f t="shared" si="6"/>
        <v>17.440000000000001</v>
      </c>
      <c r="T102" s="813">
        <f t="shared" si="7"/>
        <v>8</v>
      </c>
      <c r="U102" s="813">
        <f t="shared" si="8"/>
        <v>-9.4400000000000013</v>
      </c>
      <c r="V102" s="817">
        <f t="shared" si="9"/>
        <v>0.4587155963302752</v>
      </c>
      <c r="W102" s="803"/>
    </row>
    <row r="103" spans="1:23" ht="14.4" customHeight="1" x14ac:dyDescent="0.3">
      <c r="A103" s="864" t="s">
        <v>6576</v>
      </c>
      <c r="B103" s="849">
        <v>5</v>
      </c>
      <c r="C103" s="850">
        <v>3.15</v>
      </c>
      <c r="D103" s="818">
        <v>4.5999999999999996</v>
      </c>
      <c r="E103" s="851">
        <v>1</v>
      </c>
      <c r="F103" s="852">
        <v>0.52</v>
      </c>
      <c r="G103" s="804">
        <v>2</v>
      </c>
      <c r="H103" s="853">
        <v>1</v>
      </c>
      <c r="I103" s="854">
        <v>0.73</v>
      </c>
      <c r="J103" s="805">
        <v>7</v>
      </c>
      <c r="K103" s="855">
        <v>0.52</v>
      </c>
      <c r="L103" s="853">
        <v>2</v>
      </c>
      <c r="M103" s="853">
        <v>21</v>
      </c>
      <c r="N103" s="856">
        <v>6.93</v>
      </c>
      <c r="O103" s="853" t="s">
        <v>6382</v>
      </c>
      <c r="P103" s="857" t="s">
        <v>6577</v>
      </c>
      <c r="Q103" s="858">
        <f t="shared" si="5"/>
        <v>-4</v>
      </c>
      <c r="R103" s="858">
        <f t="shared" si="5"/>
        <v>-2.42</v>
      </c>
      <c r="S103" s="849">
        <f t="shared" si="6"/>
        <v>6.93</v>
      </c>
      <c r="T103" s="849">
        <f t="shared" si="7"/>
        <v>7</v>
      </c>
      <c r="U103" s="849">
        <f t="shared" si="8"/>
        <v>7.0000000000000284E-2</v>
      </c>
      <c r="V103" s="859">
        <f t="shared" si="9"/>
        <v>1.0101010101010102</v>
      </c>
      <c r="W103" s="806">
        <v>7.0000000000000007E-2</v>
      </c>
    </row>
    <row r="104" spans="1:23" ht="14.4" customHeight="1" x14ac:dyDescent="0.3">
      <c r="A104" s="864" t="s">
        <v>6578</v>
      </c>
      <c r="B104" s="849"/>
      <c r="C104" s="850"/>
      <c r="D104" s="818"/>
      <c r="E104" s="851">
        <v>1</v>
      </c>
      <c r="F104" s="852">
        <v>0.85</v>
      </c>
      <c r="G104" s="804">
        <v>4</v>
      </c>
      <c r="H104" s="853"/>
      <c r="I104" s="854"/>
      <c r="J104" s="807"/>
      <c r="K104" s="855">
        <v>0.72</v>
      </c>
      <c r="L104" s="853">
        <v>3</v>
      </c>
      <c r="M104" s="853">
        <v>27</v>
      </c>
      <c r="N104" s="856">
        <v>9.1</v>
      </c>
      <c r="O104" s="853" t="s">
        <v>6382</v>
      </c>
      <c r="P104" s="857" t="s">
        <v>6579</v>
      </c>
      <c r="Q104" s="858">
        <f t="shared" si="5"/>
        <v>0</v>
      </c>
      <c r="R104" s="858">
        <f t="shared" si="5"/>
        <v>0</v>
      </c>
      <c r="S104" s="849" t="str">
        <f t="shared" si="6"/>
        <v/>
      </c>
      <c r="T104" s="849" t="str">
        <f t="shared" si="7"/>
        <v/>
      </c>
      <c r="U104" s="849" t="str">
        <f t="shared" si="8"/>
        <v/>
      </c>
      <c r="V104" s="859" t="str">
        <f t="shared" si="9"/>
        <v/>
      </c>
      <c r="W104" s="806"/>
    </row>
    <row r="105" spans="1:23" ht="14.4" customHeight="1" x14ac:dyDescent="0.3">
      <c r="A105" s="865" t="s">
        <v>6580</v>
      </c>
      <c r="B105" s="808">
        <v>5</v>
      </c>
      <c r="C105" s="809">
        <v>5.84</v>
      </c>
      <c r="D105" s="810">
        <v>19.8</v>
      </c>
      <c r="E105" s="819"/>
      <c r="F105" s="798"/>
      <c r="G105" s="799"/>
      <c r="H105" s="797">
        <v>1</v>
      </c>
      <c r="I105" s="798">
        <v>1.36</v>
      </c>
      <c r="J105" s="812">
        <v>30</v>
      </c>
      <c r="K105" s="800">
        <v>1.05</v>
      </c>
      <c r="L105" s="797">
        <v>4</v>
      </c>
      <c r="M105" s="797">
        <v>32</v>
      </c>
      <c r="N105" s="801">
        <v>10.76</v>
      </c>
      <c r="O105" s="797" t="s">
        <v>6382</v>
      </c>
      <c r="P105" s="816" t="s">
        <v>6581</v>
      </c>
      <c r="Q105" s="802">
        <f t="shared" si="5"/>
        <v>-4</v>
      </c>
      <c r="R105" s="802">
        <f t="shared" si="5"/>
        <v>-4.4799999999999995</v>
      </c>
      <c r="S105" s="813">
        <f t="shared" si="6"/>
        <v>10.76</v>
      </c>
      <c r="T105" s="813">
        <f t="shared" si="7"/>
        <v>30</v>
      </c>
      <c r="U105" s="813">
        <f t="shared" si="8"/>
        <v>19.240000000000002</v>
      </c>
      <c r="V105" s="817">
        <f t="shared" si="9"/>
        <v>2.7881040892193307</v>
      </c>
      <c r="W105" s="803">
        <v>19.239999999999998</v>
      </c>
    </row>
    <row r="106" spans="1:23" ht="14.4" customHeight="1" x14ac:dyDescent="0.3">
      <c r="A106" s="864" t="s">
        <v>6582</v>
      </c>
      <c r="B106" s="861"/>
      <c r="C106" s="862"/>
      <c r="D106" s="811"/>
      <c r="E106" s="860">
        <v>1</v>
      </c>
      <c r="F106" s="854">
        <v>1.93</v>
      </c>
      <c r="G106" s="807">
        <v>17</v>
      </c>
      <c r="H106" s="853"/>
      <c r="I106" s="854"/>
      <c r="J106" s="807"/>
      <c r="K106" s="855">
        <v>1.93</v>
      </c>
      <c r="L106" s="853">
        <v>5</v>
      </c>
      <c r="M106" s="853">
        <v>49</v>
      </c>
      <c r="N106" s="856">
        <v>16.43</v>
      </c>
      <c r="O106" s="853" t="s">
        <v>6382</v>
      </c>
      <c r="P106" s="857" t="s">
        <v>6583</v>
      </c>
      <c r="Q106" s="858">
        <f t="shared" si="5"/>
        <v>0</v>
      </c>
      <c r="R106" s="858">
        <f t="shared" si="5"/>
        <v>0</v>
      </c>
      <c r="S106" s="849" t="str">
        <f t="shared" si="6"/>
        <v/>
      </c>
      <c r="T106" s="849" t="str">
        <f t="shared" si="7"/>
        <v/>
      </c>
      <c r="U106" s="849" t="str">
        <f t="shared" si="8"/>
        <v/>
      </c>
      <c r="V106" s="859" t="str">
        <f t="shared" si="9"/>
        <v/>
      </c>
      <c r="W106" s="806"/>
    </row>
    <row r="107" spans="1:23" ht="14.4" customHeight="1" x14ac:dyDescent="0.3">
      <c r="A107" s="865" t="s">
        <v>6584</v>
      </c>
      <c r="B107" s="813">
        <v>2</v>
      </c>
      <c r="C107" s="814">
        <v>1.01</v>
      </c>
      <c r="D107" s="815">
        <v>5</v>
      </c>
      <c r="E107" s="819">
        <v>1</v>
      </c>
      <c r="F107" s="798">
        <v>0.46</v>
      </c>
      <c r="G107" s="799">
        <v>7</v>
      </c>
      <c r="H107" s="794">
        <v>5</v>
      </c>
      <c r="I107" s="795">
        <v>2.09</v>
      </c>
      <c r="J107" s="796">
        <v>3.2</v>
      </c>
      <c r="K107" s="800">
        <v>0.46</v>
      </c>
      <c r="L107" s="797">
        <v>2</v>
      </c>
      <c r="M107" s="797">
        <v>15</v>
      </c>
      <c r="N107" s="801">
        <v>4.87</v>
      </c>
      <c r="O107" s="797" t="s">
        <v>6382</v>
      </c>
      <c r="P107" s="816" t="s">
        <v>6585</v>
      </c>
      <c r="Q107" s="802">
        <f t="shared" si="5"/>
        <v>3</v>
      </c>
      <c r="R107" s="802">
        <f t="shared" si="5"/>
        <v>1.0799999999999998</v>
      </c>
      <c r="S107" s="813">
        <f t="shared" si="6"/>
        <v>24.35</v>
      </c>
      <c r="T107" s="813">
        <f t="shared" si="7"/>
        <v>16</v>
      </c>
      <c r="U107" s="813">
        <f t="shared" si="8"/>
        <v>-8.3500000000000014</v>
      </c>
      <c r="V107" s="817">
        <f t="shared" si="9"/>
        <v>0.65708418891170428</v>
      </c>
      <c r="W107" s="803">
        <v>0.27</v>
      </c>
    </row>
    <row r="108" spans="1:23" ht="14.4" customHeight="1" x14ac:dyDescent="0.3">
      <c r="A108" s="864" t="s">
        <v>6586</v>
      </c>
      <c r="B108" s="849">
        <v>1</v>
      </c>
      <c r="C108" s="850">
        <v>0.78</v>
      </c>
      <c r="D108" s="818">
        <v>5</v>
      </c>
      <c r="E108" s="860"/>
      <c r="F108" s="854"/>
      <c r="G108" s="807"/>
      <c r="H108" s="851">
        <v>1</v>
      </c>
      <c r="I108" s="852">
        <v>0.28000000000000003</v>
      </c>
      <c r="J108" s="804">
        <v>1</v>
      </c>
      <c r="K108" s="855">
        <v>0.78</v>
      </c>
      <c r="L108" s="853">
        <v>3</v>
      </c>
      <c r="M108" s="853">
        <v>27</v>
      </c>
      <c r="N108" s="856">
        <v>9.1300000000000008</v>
      </c>
      <c r="O108" s="853" t="s">
        <v>6382</v>
      </c>
      <c r="P108" s="857" t="s">
        <v>6587</v>
      </c>
      <c r="Q108" s="858">
        <f t="shared" si="5"/>
        <v>0</v>
      </c>
      <c r="R108" s="858">
        <f t="shared" si="5"/>
        <v>-0.5</v>
      </c>
      <c r="S108" s="849">
        <f t="shared" si="6"/>
        <v>9.1300000000000008</v>
      </c>
      <c r="T108" s="849">
        <f t="shared" si="7"/>
        <v>1</v>
      </c>
      <c r="U108" s="849">
        <f t="shared" si="8"/>
        <v>-8.1300000000000008</v>
      </c>
      <c r="V108" s="859">
        <f t="shared" si="9"/>
        <v>0.10952902519167579</v>
      </c>
      <c r="W108" s="806"/>
    </row>
    <row r="109" spans="1:23" ht="14.4" customHeight="1" x14ac:dyDescent="0.3">
      <c r="A109" s="864" t="s">
        <v>6588</v>
      </c>
      <c r="B109" s="849"/>
      <c r="C109" s="850"/>
      <c r="D109" s="818"/>
      <c r="E109" s="860">
        <v>1</v>
      </c>
      <c r="F109" s="854">
        <v>1.53</v>
      </c>
      <c r="G109" s="807">
        <v>6</v>
      </c>
      <c r="H109" s="851"/>
      <c r="I109" s="852"/>
      <c r="J109" s="804"/>
      <c r="K109" s="855">
        <v>1.24</v>
      </c>
      <c r="L109" s="853">
        <v>4</v>
      </c>
      <c r="M109" s="853">
        <v>37</v>
      </c>
      <c r="N109" s="856">
        <v>12.38</v>
      </c>
      <c r="O109" s="853" t="s">
        <v>6382</v>
      </c>
      <c r="P109" s="857" t="s">
        <v>6589</v>
      </c>
      <c r="Q109" s="858">
        <f t="shared" si="5"/>
        <v>0</v>
      </c>
      <c r="R109" s="858">
        <f t="shared" si="5"/>
        <v>0</v>
      </c>
      <c r="S109" s="849" t="str">
        <f t="shared" si="6"/>
        <v/>
      </c>
      <c r="T109" s="849" t="str">
        <f t="shared" si="7"/>
        <v/>
      </c>
      <c r="U109" s="849" t="str">
        <f t="shared" si="8"/>
        <v/>
      </c>
      <c r="V109" s="859" t="str">
        <f t="shared" si="9"/>
        <v/>
      </c>
      <c r="W109" s="806"/>
    </row>
    <row r="110" spans="1:23" ht="14.4" customHeight="1" x14ac:dyDescent="0.3">
      <c r="A110" s="865" t="s">
        <v>6590</v>
      </c>
      <c r="B110" s="813"/>
      <c r="C110" s="814"/>
      <c r="D110" s="815"/>
      <c r="E110" s="819">
        <v>3</v>
      </c>
      <c r="F110" s="798">
        <v>1.72</v>
      </c>
      <c r="G110" s="799">
        <v>10.3</v>
      </c>
      <c r="H110" s="794">
        <v>3</v>
      </c>
      <c r="I110" s="795">
        <v>1.67</v>
      </c>
      <c r="J110" s="796">
        <v>5.7</v>
      </c>
      <c r="K110" s="800">
        <v>0.56000000000000005</v>
      </c>
      <c r="L110" s="797">
        <v>3</v>
      </c>
      <c r="M110" s="797">
        <v>24</v>
      </c>
      <c r="N110" s="801">
        <v>7.93</v>
      </c>
      <c r="O110" s="797" t="s">
        <v>6382</v>
      </c>
      <c r="P110" s="816" t="s">
        <v>6591</v>
      </c>
      <c r="Q110" s="802">
        <f t="shared" si="5"/>
        <v>3</v>
      </c>
      <c r="R110" s="802">
        <f t="shared" si="5"/>
        <v>1.67</v>
      </c>
      <c r="S110" s="813">
        <f t="shared" si="6"/>
        <v>23.79</v>
      </c>
      <c r="T110" s="813">
        <f t="shared" si="7"/>
        <v>17.100000000000001</v>
      </c>
      <c r="U110" s="813">
        <f t="shared" si="8"/>
        <v>-6.6899999999999977</v>
      </c>
      <c r="V110" s="817">
        <f t="shared" si="9"/>
        <v>0.71878940731399754</v>
      </c>
      <c r="W110" s="803">
        <v>7.0000000000000007E-2</v>
      </c>
    </row>
    <row r="111" spans="1:23" ht="14.4" customHeight="1" x14ac:dyDescent="0.3">
      <c r="A111" s="864" t="s">
        <v>6592</v>
      </c>
      <c r="B111" s="849">
        <v>4</v>
      </c>
      <c r="C111" s="850">
        <v>3.07</v>
      </c>
      <c r="D111" s="818">
        <v>13</v>
      </c>
      <c r="E111" s="860">
        <v>4</v>
      </c>
      <c r="F111" s="854">
        <v>3.19</v>
      </c>
      <c r="G111" s="807">
        <v>16.3</v>
      </c>
      <c r="H111" s="851">
        <v>6</v>
      </c>
      <c r="I111" s="852">
        <v>4.49</v>
      </c>
      <c r="J111" s="804">
        <v>9.8000000000000007</v>
      </c>
      <c r="K111" s="855">
        <v>0.74</v>
      </c>
      <c r="L111" s="853">
        <v>4</v>
      </c>
      <c r="M111" s="853">
        <v>32</v>
      </c>
      <c r="N111" s="856">
        <v>10.81</v>
      </c>
      <c r="O111" s="853" t="s">
        <v>6382</v>
      </c>
      <c r="P111" s="857" t="s">
        <v>6593</v>
      </c>
      <c r="Q111" s="858">
        <f t="shared" si="5"/>
        <v>2</v>
      </c>
      <c r="R111" s="858">
        <f t="shared" si="5"/>
        <v>1.4200000000000004</v>
      </c>
      <c r="S111" s="849">
        <f t="shared" si="6"/>
        <v>64.86</v>
      </c>
      <c r="T111" s="849">
        <f t="shared" si="7"/>
        <v>58.800000000000004</v>
      </c>
      <c r="U111" s="849">
        <f t="shared" si="8"/>
        <v>-6.0599999999999952</v>
      </c>
      <c r="V111" s="859">
        <f t="shared" si="9"/>
        <v>0.90656799259944498</v>
      </c>
      <c r="W111" s="806">
        <v>5.19</v>
      </c>
    </row>
    <row r="112" spans="1:23" ht="14.4" customHeight="1" x14ac:dyDescent="0.3">
      <c r="A112" s="864" t="s">
        <v>6594</v>
      </c>
      <c r="B112" s="849"/>
      <c r="C112" s="850"/>
      <c r="D112" s="818"/>
      <c r="E112" s="860">
        <v>1</v>
      </c>
      <c r="F112" s="854">
        <v>0.96</v>
      </c>
      <c r="G112" s="807">
        <v>22</v>
      </c>
      <c r="H112" s="851"/>
      <c r="I112" s="852"/>
      <c r="J112" s="804"/>
      <c r="K112" s="855">
        <v>0.93</v>
      </c>
      <c r="L112" s="853">
        <v>4</v>
      </c>
      <c r="M112" s="853">
        <v>37</v>
      </c>
      <c r="N112" s="856">
        <v>12.41</v>
      </c>
      <c r="O112" s="853" t="s">
        <v>6382</v>
      </c>
      <c r="P112" s="857" t="s">
        <v>6595</v>
      </c>
      <c r="Q112" s="858">
        <f t="shared" si="5"/>
        <v>0</v>
      </c>
      <c r="R112" s="858">
        <f t="shared" si="5"/>
        <v>0</v>
      </c>
      <c r="S112" s="849" t="str">
        <f t="shared" si="6"/>
        <v/>
      </c>
      <c r="T112" s="849" t="str">
        <f t="shared" si="7"/>
        <v/>
      </c>
      <c r="U112" s="849" t="str">
        <f t="shared" si="8"/>
        <v/>
      </c>
      <c r="V112" s="859" t="str">
        <f t="shared" si="9"/>
        <v/>
      </c>
      <c r="W112" s="806"/>
    </row>
    <row r="113" spans="1:23" ht="14.4" customHeight="1" x14ac:dyDescent="0.3">
      <c r="A113" s="865" t="s">
        <v>6596</v>
      </c>
      <c r="B113" s="813">
        <v>14</v>
      </c>
      <c r="C113" s="814">
        <v>4.0999999999999996</v>
      </c>
      <c r="D113" s="815">
        <v>3.9</v>
      </c>
      <c r="E113" s="794">
        <v>27</v>
      </c>
      <c r="F113" s="795">
        <v>7.26</v>
      </c>
      <c r="G113" s="796">
        <v>3.3</v>
      </c>
      <c r="H113" s="797">
        <v>22</v>
      </c>
      <c r="I113" s="798">
        <v>5.93</v>
      </c>
      <c r="J113" s="799">
        <v>2.7</v>
      </c>
      <c r="K113" s="800">
        <v>0.26</v>
      </c>
      <c r="L113" s="797">
        <v>1</v>
      </c>
      <c r="M113" s="797">
        <v>10</v>
      </c>
      <c r="N113" s="801">
        <v>3.3</v>
      </c>
      <c r="O113" s="797" t="s">
        <v>6382</v>
      </c>
      <c r="P113" s="816" t="s">
        <v>6597</v>
      </c>
      <c r="Q113" s="802">
        <f t="shared" si="5"/>
        <v>8</v>
      </c>
      <c r="R113" s="802">
        <f t="shared" si="5"/>
        <v>1.83</v>
      </c>
      <c r="S113" s="813">
        <f t="shared" si="6"/>
        <v>72.599999999999994</v>
      </c>
      <c r="T113" s="813">
        <f t="shared" si="7"/>
        <v>59.400000000000006</v>
      </c>
      <c r="U113" s="813">
        <f t="shared" si="8"/>
        <v>-13.199999999999989</v>
      </c>
      <c r="V113" s="817">
        <f t="shared" si="9"/>
        <v>0.81818181818181834</v>
      </c>
      <c r="W113" s="803">
        <v>4.09</v>
      </c>
    </row>
    <row r="114" spans="1:23" ht="14.4" customHeight="1" x14ac:dyDescent="0.3">
      <c r="A114" s="864" t="s">
        <v>6598</v>
      </c>
      <c r="B114" s="849">
        <v>9</v>
      </c>
      <c r="C114" s="850">
        <v>3.29</v>
      </c>
      <c r="D114" s="818">
        <v>5.8</v>
      </c>
      <c r="E114" s="851">
        <v>4</v>
      </c>
      <c r="F114" s="852">
        <v>1.49</v>
      </c>
      <c r="G114" s="804">
        <v>3.8</v>
      </c>
      <c r="H114" s="853">
        <v>7</v>
      </c>
      <c r="I114" s="854">
        <v>2.4500000000000002</v>
      </c>
      <c r="J114" s="807">
        <v>4</v>
      </c>
      <c r="K114" s="855">
        <v>0.34</v>
      </c>
      <c r="L114" s="853">
        <v>1</v>
      </c>
      <c r="M114" s="853">
        <v>13</v>
      </c>
      <c r="N114" s="856">
        <v>4.24</v>
      </c>
      <c r="O114" s="853" t="s">
        <v>6382</v>
      </c>
      <c r="P114" s="857" t="s">
        <v>6599</v>
      </c>
      <c r="Q114" s="858">
        <f t="shared" si="5"/>
        <v>-2</v>
      </c>
      <c r="R114" s="858">
        <f t="shared" si="5"/>
        <v>-0.83999999999999986</v>
      </c>
      <c r="S114" s="849">
        <f t="shared" si="6"/>
        <v>29.68</v>
      </c>
      <c r="T114" s="849">
        <f t="shared" si="7"/>
        <v>28</v>
      </c>
      <c r="U114" s="849">
        <f t="shared" si="8"/>
        <v>-1.6799999999999997</v>
      </c>
      <c r="V114" s="859">
        <f t="shared" si="9"/>
        <v>0.94339622641509435</v>
      </c>
      <c r="W114" s="806">
        <v>4.76</v>
      </c>
    </row>
    <row r="115" spans="1:23" ht="14.4" customHeight="1" x14ac:dyDescent="0.3">
      <c r="A115" s="864" t="s">
        <v>6600</v>
      </c>
      <c r="B115" s="849">
        <v>1</v>
      </c>
      <c r="C115" s="850">
        <v>0.53</v>
      </c>
      <c r="D115" s="818">
        <v>4</v>
      </c>
      <c r="E115" s="851">
        <v>1</v>
      </c>
      <c r="F115" s="852">
        <v>0.56999999999999995</v>
      </c>
      <c r="G115" s="804">
        <v>13</v>
      </c>
      <c r="H115" s="853"/>
      <c r="I115" s="854"/>
      <c r="J115" s="807"/>
      <c r="K115" s="855">
        <v>0.53</v>
      </c>
      <c r="L115" s="853">
        <v>2</v>
      </c>
      <c r="M115" s="853">
        <v>20</v>
      </c>
      <c r="N115" s="856">
        <v>6.74</v>
      </c>
      <c r="O115" s="853" t="s">
        <v>6382</v>
      </c>
      <c r="P115" s="857" t="s">
        <v>6601</v>
      </c>
      <c r="Q115" s="858">
        <f t="shared" si="5"/>
        <v>-1</v>
      </c>
      <c r="R115" s="858">
        <f t="shared" si="5"/>
        <v>-0.53</v>
      </c>
      <c r="S115" s="849" t="str">
        <f t="shared" si="6"/>
        <v/>
      </c>
      <c r="T115" s="849" t="str">
        <f t="shared" si="7"/>
        <v/>
      </c>
      <c r="U115" s="849" t="str">
        <f t="shared" si="8"/>
        <v/>
      </c>
      <c r="V115" s="859" t="str">
        <f t="shared" si="9"/>
        <v/>
      </c>
      <c r="W115" s="806"/>
    </row>
    <row r="116" spans="1:23" ht="14.4" customHeight="1" x14ac:dyDescent="0.3">
      <c r="A116" s="865" t="s">
        <v>6602</v>
      </c>
      <c r="B116" s="808">
        <v>1</v>
      </c>
      <c r="C116" s="809">
        <v>2.82</v>
      </c>
      <c r="D116" s="810">
        <v>9</v>
      </c>
      <c r="E116" s="819"/>
      <c r="F116" s="798"/>
      <c r="G116" s="799"/>
      <c r="H116" s="797"/>
      <c r="I116" s="798"/>
      <c r="J116" s="799"/>
      <c r="K116" s="800">
        <v>1.98</v>
      </c>
      <c r="L116" s="797">
        <v>3</v>
      </c>
      <c r="M116" s="797">
        <v>29</v>
      </c>
      <c r="N116" s="801">
        <v>9.83</v>
      </c>
      <c r="O116" s="797" t="s">
        <v>6382</v>
      </c>
      <c r="P116" s="816" t="s">
        <v>6603</v>
      </c>
      <c r="Q116" s="802">
        <f t="shared" si="5"/>
        <v>-1</v>
      </c>
      <c r="R116" s="802">
        <f t="shared" si="5"/>
        <v>-2.82</v>
      </c>
      <c r="S116" s="813" t="str">
        <f t="shared" si="6"/>
        <v/>
      </c>
      <c r="T116" s="813" t="str">
        <f t="shared" si="7"/>
        <v/>
      </c>
      <c r="U116" s="813" t="str">
        <f t="shared" si="8"/>
        <v/>
      </c>
      <c r="V116" s="817" t="str">
        <f t="shared" si="9"/>
        <v/>
      </c>
      <c r="W116" s="803"/>
    </row>
    <row r="117" spans="1:23" ht="14.4" customHeight="1" x14ac:dyDescent="0.3">
      <c r="A117" s="865" t="s">
        <v>6604</v>
      </c>
      <c r="B117" s="813"/>
      <c r="C117" s="814"/>
      <c r="D117" s="815"/>
      <c r="E117" s="819"/>
      <c r="F117" s="798"/>
      <c r="G117" s="799"/>
      <c r="H117" s="794">
        <v>1</v>
      </c>
      <c r="I117" s="795">
        <v>0.27</v>
      </c>
      <c r="J117" s="796">
        <v>3</v>
      </c>
      <c r="K117" s="800">
        <v>0.26</v>
      </c>
      <c r="L117" s="797">
        <v>1</v>
      </c>
      <c r="M117" s="797">
        <v>10</v>
      </c>
      <c r="N117" s="801">
        <v>3.3</v>
      </c>
      <c r="O117" s="797" t="s">
        <v>6382</v>
      </c>
      <c r="P117" s="816" t="s">
        <v>6605</v>
      </c>
      <c r="Q117" s="802">
        <f t="shared" si="5"/>
        <v>1</v>
      </c>
      <c r="R117" s="802">
        <f t="shared" si="5"/>
        <v>0.27</v>
      </c>
      <c r="S117" s="813">
        <f t="shared" si="6"/>
        <v>3.3</v>
      </c>
      <c r="T117" s="813">
        <f t="shared" si="7"/>
        <v>3</v>
      </c>
      <c r="U117" s="813">
        <f t="shared" si="8"/>
        <v>-0.29999999999999982</v>
      </c>
      <c r="V117" s="817">
        <f t="shared" si="9"/>
        <v>0.90909090909090917</v>
      </c>
      <c r="W117" s="803"/>
    </row>
    <row r="118" spans="1:23" ht="14.4" customHeight="1" x14ac:dyDescent="0.3">
      <c r="A118" s="864" t="s">
        <v>6606</v>
      </c>
      <c r="B118" s="849"/>
      <c r="C118" s="850"/>
      <c r="D118" s="818"/>
      <c r="E118" s="860"/>
      <c r="F118" s="854"/>
      <c r="G118" s="807"/>
      <c r="H118" s="851">
        <v>1</v>
      </c>
      <c r="I118" s="852">
        <v>0.46</v>
      </c>
      <c r="J118" s="805">
        <v>14</v>
      </c>
      <c r="K118" s="855">
        <v>0.33</v>
      </c>
      <c r="L118" s="853">
        <v>2</v>
      </c>
      <c r="M118" s="853">
        <v>14</v>
      </c>
      <c r="N118" s="856">
        <v>4.51</v>
      </c>
      <c r="O118" s="853" t="s">
        <v>6382</v>
      </c>
      <c r="P118" s="857" t="s">
        <v>6607</v>
      </c>
      <c r="Q118" s="858">
        <f t="shared" si="5"/>
        <v>1</v>
      </c>
      <c r="R118" s="858">
        <f t="shared" si="5"/>
        <v>0.46</v>
      </c>
      <c r="S118" s="849">
        <f t="shared" si="6"/>
        <v>4.51</v>
      </c>
      <c r="T118" s="849">
        <f t="shared" si="7"/>
        <v>14</v>
      </c>
      <c r="U118" s="849">
        <f t="shared" si="8"/>
        <v>9.49</v>
      </c>
      <c r="V118" s="859">
        <f t="shared" si="9"/>
        <v>3.1042128603104215</v>
      </c>
      <c r="W118" s="806">
        <v>9.49</v>
      </c>
    </row>
    <row r="119" spans="1:23" ht="14.4" customHeight="1" x14ac:dyDescent="0.3">
      <c r="A119" s="865" t="s">
        <v>6608</v>
      </c>
      <c r="B119" s="813"/>
      <c r="C119" s="814"/>
      <c r="D119" s="815"/>
      <c r="E119" s="819"/>
      <c r="F119" s="798"/>
      <c r="G119" s="799"/>
      <c r="H119" s="794">
        <v>1</v>
      </c>
      <c r="I119" s="795">
        <v>0.72</v>
      </c>
      <c r="J119" s="812">
        <v>13</v>
      </c>
      <c r="K119" s="800">
        <v>0.72</v>
      </c>
      <c r="L119" s="797">
        <v>2</v>
      </c>
      <c r="M119" s="797">
        <v>21</v>
      </c>
      <c r="N119" s="801">
        <v>6.93</v>
      </c>
      <c r="O119" s="797" t="s">
        <v>6382</v>
      </c>
      <c r="P119" s="816" t="s">
        <v>6609</v>
      </c>
      <c r="Q119" s="802">
        <f t="shared" si="5"/>
        <v>1</v>
      </c>
      <c r="R119" s="802">
        <f t="shared" si="5"/>
        <v>0.72</v>
      </c>
      <c r="S119" s="813">
        <f t="shared" si="6"/>
        <v>6.93</v>
      </c>
      <c r="T119" s="813">
        <f t="shared" si="7"/>
        <v>13</v>
      </c>
      <c r="U119" s="813">
        <f t="shared" si="8"/>
        <v>6.07</v>
      </c>
      <c r="V119" s="817">
        <f t="shared" si="9"/>
        <v>1.875901875901876</v>
      </c>
      <c r="W119" s="803">
        <v>6.07</v>
      </c>
    </row>
    <row r="120" spans="1:23" ht="14.4" customHeight="1" x14ac:dyDescent="0.3">
      <c r="A120" s="865" t="s">
        <v>6610</v>
      </c>
      <c r="B120" s="813"/>
      <c r="C120" s="814"/>
      <c r="D120" s="815"/>
      <c r="E120" s="819"/>
      <c r="F120" s="798"/>
      <c r="G120" s="799"/>
      <c r="H120" s="794">
        <v>2</v>
      </c>
      <c r="I120" s="795">
        <v>6.27</v>
      </c>
      <c r="J120" s="796">
        <v>16</v>
      </c>
      <c r="K120" s="800">
        <v>3.13</v>
      </c>
      <c r="L120" s="797">
        <v>6</v>
      </c>
      <c r="M120" s="797">
        <v>54</v>
      </c>
      <c r="N120" s="801">
        <v>17.98</v>
      </c>
      <c r="O120" s="797" t="s">
        <v>6382</v>
      </c>
      <c r="P120" s="816" t="s">
        <v>6611</v>
      </c>
      <c r="Q120" s="802">
        <f t="shared" si="5"/>
        <v>2</v>
      </c>
      <c r="R120" s="802">
        <f t="shared" si="5"/>
        <v>6.27</v>
      </c>
      <c r="S120" s="813">
        <f t="shared" si="6"/>
        <v>35.96</v>
      </c>
      <c r="T120" s="813">
        <f t="shared" si="7"/>
        <v>32</v>
      </c>
      <c r="U120" s="813">
        <f t="shared" si="8"/>
        <v>-3.9600000000000009</v>
      </c>
      <c r="V120" s="817">
        <f t="shared" si="9"/>
        <v>0.88987764182424911</v>
      </c>
      <c r="W120" s="803"/>
    </row>
    <row r="121" spans="1:23" ht="14.4" customHeight="1" x14ac:dyDescent="0.3">
      <c r="A121" s="865" t="s">
        <v>6612</v>
      </c>
      <c r="B121" s="813">
        <v>1</v>
      </c>
      <c r="C121" s="814">
        <v>1.24</v>
      </c>
      <c r="D121" s="815">
        <v>4</v>
      </c>
      <c r="E121" s="794">
        <v>2</v>
      </c>
      <c r="F121" s="795">
        <v>2.4900000000000002</v>
      </c>
      <c r="G121" s="796">
        <v>7.5</v>
      </c>
      <c r="H121" s="797">
        <v>1</v>
      </c>
      <c r="I121" s="798">
        <v>1.24</v>
      </c>
      <c r="J121" s="799">
        <v>8</v>
      </c>
      <c r="K121" s="800">
        <v>1.24</v>
      </c>
      <c r="L121" s="797">
        <v>4</v>
      </c>
      <c r="M121" s="797">
        <v>35</v>
      </c>
      <c r="N121" s="801">
        <v>11.83</v>
      </c>
      <c r="O121" s="797" t="s">
        <v>6382</v>
      </c>
      <c r="P121" s="816" t="s">
        <v>6613</v>
      </c>
      <c r="Q121" s="802">
        <f t="shared" si="5"/>
        <v>0</v>
      </c>
      <c r="R121" s="802">
        <f t="shared" si="5"/>
        <v>0</v>
      </c>
      <c r="S121" s="813">
        <f t="shared" si="6"/>
        <v>11.83</v>
      </c>
      <c r="T121" s="813">
        <f t="shared" si="7"/>
        <v>8</v>
      </c>
      <c r="U121" s="813">
        <f t="shared" si="8"/>
        <v>-3.83</v>
      </c>
      <c r="V121" s="817">
        <f t="shared" si="9"/>
        <v>0.67624683009298392</v>
      </c>
      <c r="W121" s="803"/>
    </row>
    <row r="122" spans="1:23" ht="14.4" customHeight="1" x14ac:dyDescent="0.3">
      <c r="A122" s="864" t="s">
        <v>6614</v>
      </c>
      <c r="B122" s="849">
        <v>1</v>
      </c>
      <c r="C122" s="850">
        <v>2.69</v>
      </c>
      <c r="D122" s="818">
        <v>46</v>
      </c>
      <c r="E122" s="851">
        <v>3</v>
      </c>
      <c r="F122" s="852">
        <v>7.33</v>
      </c>
      <c r="G122" s="804">
        <v>27.3</v>
      </c>
      <c r="H122" s="853">
        <v>1</v>
      </c>
      <c r="I122" s="854">
        <v>0.72</v>
      </c>
      <c r="J122" s="807">
        <v>2</v>
      </c>
      <c r="K122" s="855">
        <v>1.88</v>
      </c>
      <c r="L122" s="853">
        <v>6</v>
      </c>
      <c r="M122" s="853">
        <v>55</v>
      </c>
      <c r="N122" s="856">
        <v>18.22</v>
      </c>
      <c r="O122" s="853" t="s">
        <v>6382</v>
      </c>
      <c r="P122" s="857" t="s">
        <v>6615</v>
      </c>
      <c r="Q122" s="858">
        <f t="shared" si="5"/>
        <v>0</v>
      </c>
      <c r="R122" s="858">
        <f t="shared" si="5"/>
        <v>-1.97</v>
      </c>
      <c r="S122" s="849">
        <f t="shared" si="6"/>
        <v>18.22</v>
      </c>
      <c r="T122" s="849">
        <f t="shared" si="7"/>
        <v>2</v>
      </c>
      <c r="U122" s="849">
        <f t="shared" si="8"/>
        <v>-16.22</v>
      </c>
      <c r="V122" s="859">
        <f t="shared" si="9"/>
        <v>0.10976948408342481</v>
      </c>
      <c r="W122" s="806"/>
    </row>
    <row r="123" spans="1:23" ht="14.4" customHeight="1" x14ac:dyDescent="0.3">
      <c r="A123" s="864" t="s">
        <v>6616</v>
      </c>
      <c r="B123" s="849"/>
      <c r="C123" s="850"/>
      <c r="D123" s="818"/>
      <c r="E123" s="851"/>
      <c r="F123" s="852"/>
      <c r="G123" s="804"/>
      <c r="H123" s="853">
        <v>1</v>
      </c>
      <c r="I123" s="854">
        <v>4.12</v>
      </c>
      <c r="J123" s="807">
        <v>24</v>
      </c>
      <c r="K123" s="855">
        <v>4.12</v>
      </c>
      <c r="L123" s="853">
        <v>10</v>
      </c>
      <c r="M123" s="853">
        <v>91</v>
      </c>
      <c r="N123" s="856">
        <v>30.32</v>
      </c>
      <c r="O123" s="853" t="s">
        <v>6382</v>
      </c>
      <c r="P123" s="857" t="s">
        <v>6617</v>
      </c>
      <c r="Q123" s="858">
        <f t="shared" si="5"/>
        <v>1</v>
      </c>
      <c r="R123" s="858">
        <f t="shared" si="5"/>
        <v>4.12</v>
      </c>
      <c r="S123" s="849">
        <f t="shared" si="6"/>
        <v>30.32</v>
      </c>
      <c r="T123" s="849">
        <f t="shared" si="7"/>
        <v>24</v>
      </c>
      <c r="U123" s="849">
        <f t="shared" si="8"/>
        <v>-6.32</v>
      </c>
      <c r="V123" s="859">
        <f t="shared" si="9"/>
        <v>0.79155672823218992</v>
      </c>
      <c r="W123" s="806"/>
    </row>
    <row r="124" spans="1:23" ht="14.4" customHeight="1" x14ac:dyDescent="0.3">
      <c r="A124" s="865" t="s">
        <v>6618</v>
      </c>
      <c r="B124" s="813"/>
      <c r="C124" s="814"/>
      <c r="D124" s="815"/>
      <c r="E124" s="819"/>
      <c r="F124" s="798"/>
      <c r="G124" s="799"/>
      <c r="H124" s="794">
        <v>1</v>
      </c>
      <c r="I124" s="795">
        <v>1.1399999999999999</v>
      </c>
      <c r="J124" s="812">
        <v>12</v>
      </c>
      <c r="K124" s="800">
        <v>1.1399999999999999</v>
      </c>
      <c r="L124" s="797">
        <v>4</v>
      </c>
      <c r="M124" s="797">
        <v>36</v>
      </c>
      <c r="N124" s="801">
        <v>11.9</v>
      </c>
      <c r="O124" s="797" t="s">
        <v>6382</v>
      </c>
      <c r="P124" s="816" t="s">
        <v>6619</v>
      </c>
      <c r="Q124" s="802">
        <f t="shared" si="5"/>
        <v>1</v>
      </c>
      <c r="R124" s="802">
        <f t="shared" si="5"/>
        <v>1.1399999999999999</v>
      </c>
      <c r="S124" s="813">
        <f t="shared" si="6"/>
        <v>11.9</v>
      </c>
      <c r="T124" s="813">
        <f t="shared" si="7"/>
        <v>12</v>
      </c>
      <c r="U124" s="813">
        <f t="shared" si="8"/>
        <v>9.9999999999999645E-2</v>
      </c>
      <c r="V124" s="817">
        <f t="shared" si="9"/>
        <v>1.0084033613445378</v>
      </c>
      <c r="W124" s="803">
        <v>0.1</v>
      </c>
    </row>
    <row r="125" spans="1:23" ht="14.4" customHeight="1" x14ac:dyDescent="0.3">
      <c r="A125" s="865" t="s">
        <v>6620</v>
      </c>
      <c r="B125" s="813">
        <v>1</v>
      </c>
      <c r="C125" s="814">
        <v>0.73</v>
      </c>
      <c r="D125" s="815">
        <v>11</v>
      </c>
      <c r="E125" s="819"/>
      <c r="F125" s="798"/>
      <c r="G125" s="799"/>
      <c r="H125" s="794">
        <v>1</v>
      </c>
      <c r="I125" s="795">
        <v>0.49</v>
      </c>
      <c r="J125" s="796">
        <v>2</v>
      </c>
      <c r="K125" s="800">
        <v>0.71</v>
      </c>
      <c r="L125" s="797">
        <v>3</v>
      </c>
      <c r="M125" s="797">
        <v>29</v>
      </c>
      <c r="N125" s="801">
        <v>9.64</v>
      </c>
      <c r="O125" s="797" t="s">
        <v>6382</v>
      </c>
      <c r="P125" s="816" t="s">
        <v>6621</v>
      </c>
      <c r="Q125" s="802">
        <f t="shared" si="5"/>
        <v>0</v>
      </c>
      <c r="R125" s="802">
        <f t="shared" si="5"/>
        <v>-0.24</v>
      </c>
      <c r="S125" s="813">
        <f t="shared" si="6"/>
        <v>9.64</v>
      </c>
      <c r="T125" s="813">
        <f t="shared" si="7"/>
        <v>2</v>
      </c>
      <c r="U125" s="813">
        <f t="shared" si="8"/>
        <v>-7.6400000000000006</v>
      </c>
      <c r="V125" s="817">
        <f t="shared" si="9"/>
        <v>0.20746887966804978</v>
      </c>
      <c r="W125" s="803"/>
    </row>
    <row r="126" spans="1:23" ht="14.4" customHeight="1" x14ac:dyDescent="0.3">
      <c r="A126" s="864" t="s">
        <v>6622</v>
      </c>
      <c r="B126" s="849"/>
      <c r="C126" s="850"/>
      <c r="D126" s="818"/>
      <c r="E126" s="860">
        <v>1</v>
      </c>
      <c r="F126" s="854">
        <v>0.81</v>
      </c>
      <c r="G126" s="807">
        <v>5</v>
      </c>
      <c r="H126" s="851">
        <v>1</v>
      </c>
      <c r="I126" s="852">
        <v>0.81</v>
      </c>
      <c r="J126" s="804">
        <v>5</v>
      </c>
      <c r="K126" s="855">
        <v>0.81</v>
      </c>
      <c r="L126" s="853">
        <v>4</v>
      </c>
      <c r="M126" s="853">
        <v>32</v>
      </c>
      <c r="N126" s="856">
        <v>10.79</v>
      </c>
      <c r="O126" s="853" t="s">
        <v>6382</v>
      </c>
      <c r="P126" s="857" t="s">
        <v>6623</v>
      </c>
      <c r="Q126" s="858">
        <f t="shared" si="5"/>
        <v>1</v>
      </c>
      <c r="R126" s="858">
        <f t="shared" si="5"/>
        <v>0.81</v>
      </c>
      <c r="S126" s="849">
        <f t="shared" si="6"/>
        <v>10.79</v>
      </c>
      <c r="T126" s="849">
        <f t="shared" si="7"/>
        <v>5</v>
      </c>
      <c r="U126" s="849">
        <f t="shared" si="8"/>
        <v>-5.7899999999999991</v>
      </c>
      <c r="V126" s="859">
        <f t="shared" si="9"/>
        <v>0.46339202965708992</v>
      </c>
      <c r="W126" s="806"/>
    </row>
    <row r="127" spans="1:23" ht="14.4" customHeight="1" x14ac:dyDescent="0.3">
      <c r="A127" s="864" t="s">
        <v>6624</v>
      </c>
      <c r="B127" s="849">
        <v>1</v>
      </c>
      <c r="C127" s="850">
        <v>1.66</v>
      </c>
      <c r="D127" s="818">
        <v>10</v>
      </c>
      <c r="E127" s="860">
        <v>1</v>
      </c>
      <c r="F127" s="854">
        <v>1.41</v>
      </c>
      <c r="G127" s="807">
        <v>27</v>
      </c>
      <c r="H127" s="851">
        <v>1</v>
      </c>
      <c r="I127" s="852">
        <v>0.64</v>
      </c>
      <c r="J127" s="804">
        <v>2</v>
      </c>
      <c r="K127" s="855">
        <v>1.41</v>
      </c>
      <c r="L127" s="853">
        <v>5</v>
      </c>
      <c r="M127" s="853">
        <v>49</v>
      </c>
      <c r="N127" s="856">
        <v>16.25</v>
      </c>
      <c r="O127" s="853" t="s">
        <v>6382</v>
      </c>
      <c r="P127" s="857" t="s">
        <v>6625</v>
      </c>
      <c r="Q127" s="858">
        <f t="shared" si="5"/>
        <v>0</v>
      </c>
      <c r="R127" s="858">
        <f t="shared" si="5"/>
        <v>-1.02</v>
      </c>
      <c r="S127" s="849">
        <f t="shared" si="6"/>
        <v>16.25</v>
      </c>
      <c r="T127" s="849">
        <f t="shared" si="7"/>
        <v>2</v>
      </c>
      <c r="U127" s="849">
        <f t="shared" si="8"/>
        <v>-14.25</v>
      </c>
      <c r="V127" s="859">
        <f t="shared" si="9"/>
        <v>0.12307692307692308</v>
      </c>
      <c r="W127" s="806"/>
    </row>
    <row r="128" spans="1:23" ht="14.4" customHeight="1" x14ac:dyDescent="0.3">
      <c r="A128" s="865" t="s">
        <v>6626</v>
      </c>
      <c r="B128" s="808">
        <v>1</v>
      </c>
      <c r="C128" s="809">
        <v>1.21</v>
      </c>
      <c r="D128" s="810">
        <v>6</v>
      </c>
      <c r="E128" s="819"/>
      <c r="F128" s="798"/>
      <c r="G128" s="799"/>
      <c r="H128" s="797"/>
      <c r="I128" s="798"/>
      <c r="J128" s="799"/>
      <c r="K128" s="800">
        <v>1.2</v>
      </c>
      <c r="L128" s="797">
        <v>6</v>
      </c>
      <c r="M128" s="797">
        <v>58</v>
      </c>
      <c r="N128" s="801">
        <v>19.47</v>
      </c>
      <c r="O128" s="797" t="s">
        <v>6382</v>
      </c>
      <c r="P128" s="816" t="s">
        <v>6627</v>
      </c>
      <c r="Q128" s="802">
        <f t="shared" si="5"/>
        <v>-1</v>
      </c>
      <c r="R128" s="802">
        <f t="shared" si="5"/>
        <v>-1.21</v>
      </c>
      <c r="S128" s="813" t="str">
        <f t="shared" si="6"/>
        <v/>
      </c>
      <c r="T128" s="813" t="str">
        <f t="shared" si="7"/>
        <v/>
      </c>
      <c r="U128" s="813" t="str">
        <f t="shared" si="8"/>
        <v/>
      </c>
      <c r="V128" s="817" t="str">
        <f t="shared" si="9"/>
        <v/>
      </c>
      <c r="W128" s="803"/>
    </row>
    <row r="129" spans="1:23" ht="14.4" customHeight="1" x14ac:dyDescent="0.3">
      <c r="A129" s="865" t="s">
        <v>6628</v>
      </c>
      <c r="B129" s="808">
        <v>1</v>
      </c>
      <c r="C129" s="809">
        <v>0.87</v>
      </c>
      <c r="D129" s="810">
        <v>18</v>
      </c>
      <c r="E129" s="819"/>
      <c r="F129" s="798"/>
      <c r="G129" s="799"/>
      <c r="H129" s="797"/>
      <c r="I129" s="798"/>
      <c r="J129" s="799"/>
      <c r="K129" s="800">
        <v>0.87</v>
      </c>
      <c r="L129" s="797">
        <v>5</v>
      </c>
      <c r="M129" s="797">
        <v>41</v>
      </c>
      <c r="N129" s="801">
        <v>13.61</v>
      </c>
      <c r="O129" s="797" t="s">
        <v>6382</v>
      </c>
      <c r="P129" s="816" t="s">
        <v>6629</v>
      </c>
      <c r="Q129" s="802">
        <f t="shared" si="5"/>
        <v>-1</v>
      </c>
      <c r="R129" s="802">
        <f t="shared" si="5"/>
        <v>-0.87</v>
      </c>
      <c r="S129" s="813" t="str">
        <f t="shared" si="6"/>
        <v/>
      </c>
      <c r="T129" s="813" t="str">
        <f t="shared" si="7"/>
        <v/>
      </c>
      <c r="U129" s="813" t="str">
        <f t="shared" si="8"/>
        <v/>
      </c>
      <c r="V129" s="817" t="str">
        <f t="shared" si="9"/>
        <v/>
      </c>
      <c r="W129" s="803"/>
    </row>
    <row r="130" spans="1:23" ht="14.4" customHeight="1" x14ac:dyDescent="0.3">
      <c r="A130" s="865" t="s">
        <v>6630</v>
      </c>
      <c r="B130" s="808">
        <v>1</v>
      </c>
      <c r="C130" s="809">
        <v>0.39</v>
      </c>
      <c r="D130" s="810">
        <v>2</v>
      </c>
      <c r="E130" s="819"/>
      <c r="F130" s="798"/>
      <c r="G130" s="799"/>
      <c r="H130" s="797"/>
      <c r="I130" s="798"/>
      <c r="J130" s="799"/>
      <c r="K130" s="800">
        <v>0.37</v>
      </c>
      <c r="L130" s="797">
        <v>2</v>
      </c>
      <c r="M130" s="797">
        <v>14</v>
      </c>
      <c r="N130" s="801">
        <v>4.72</v>
      </c>
      <c r="O130" s="797" t="s">
        <v>6382</v>
      </c>
      <c r="P130" s="816" t="s">
        <v>6631</v>
      </c>
      <c r="Q130" s="802">
        <f t="shared" si="5"/>
        <v>-1</v>
      </c>
      <c r="R130" s="802">
        <f t="shared" si="5"/>
        <v>-0.39</v>
      </c>
      <c r="S130" s="813" t="str">
        <f t="shared" si="6"/>
        <v/>
      </c>
      <c r="T130" s="813" t="str">
        <f t="shared" si="7"/>
        <v/>
      </c>
      <c r="U130" s="813" t="str">
        <f t="shared" si="8"/>
        <v/>
      </c>
      <c r="V130" s="817" t="str">
        <f t="shared" si="9"/>
        <v/>
      </c>
      <c r="W130" s="803"/>
    </row>
    <row r="131" spans="1:23" ht="14.4" customHeight="1" x14ac:dyDescent="0.3">
      <c r="A131" s="865" t="s">
        <v>6632</v>
      </c>
      <c r="B131" s="808"/>
      <c r="C131" s="809"/>
      <c r="D131" s="810"/>
      <c r="E131" s="819">
        <v>1</v>
      </c>
      <c r="F131" s="798">
        <v>1.27</v>
      </c>
      <c r="G131" s="799">
        <v>4</v>
      </c>
      <c r="H131" s="797">
        <v>1</v>
      </c>
      <c r="I131" s="798">
        <v>1.19</v>
      </c>
      <c r="J131" s="799">
        <v>7</v>
      </c>
      <c r="K131" s="800">
        <v>1.19</v>
      </c>
      <c r="L131" s="797">
        <v>3</v>
      </c>
      <c r="M131" s="797">
        <v>28</v>
      </c>
      <c r="N131" s="801">
        <v>9.4499999999999993</v>
      </c>
      <c r="O131" s="797" t="s">
        <v>6382</v>
      </c>
      <c r="P131" s="816" t="s">
        <v>6633</v>
      </c>
      <c r="Q131" s="802">
        <f t="shared" si="5"/>
        <v>1</v>
      </c>
      <c r="R131" s="802">
        <f t="shared" si="5"/>
        <v>1.19</v>
      </c>
      <c r="S131" s="813">
        <f t="shared" si="6"/>
        <v>9.4499999999999993</v>
      </c>
      <c r="T131" s="813">
        <f t="shared" si="7"/>
        <v>7</v>
      </c>
      <c r="U131" s="813">
        <f t="shared" si="8"/>
        <v>-2.4499999999999993</v>
      </c>
      <c r="V131" s="817">
        <f t="shared" si="9"/>
        <v>0.74074074074074081</v>
      </c>
      <c r="W131" s="803"/>
    </row>
    <row r="132" spans="1:23" ht="14.4" customHeight="1" x14ac:dyDescent="0.3">
      <c r="A132" s="864" t="s">
        <v>6634</v>
      </c>
      <c r="B132" s="861">
        <v>5</v>
      </c>
      <c r="C132" s="862">
        <v>11.39</v>
      </c>
      <c r="D132" s="811">
        <v>8.6</v>
      </c>
      <c r="E132" s="860">
        <v>2</v>
      </c>
      <c r="F132" s="854">
        <v>4.5999999999999996</v>
      </c>
      <c r="G132" s="807">
        <v>6</v>
      </c>
      <c r="H132" s="853">
        <v>3</v>
      </c>
      <c r="I132" s="854">
        <v>7.22</v>
      </c>
      <c r="J132" s="807">
        <v>9.6999999999999993</v>
      </c>
      <c r="K132" s="855">
        <v>2.2999999999999998</v>
      </c>
      <c r="L132" s="853">
        <v>5</v>
      </c>
      <c r="M132" s="853">
        <v>43</v>
      </c>
      <c r="N132" s="856">
        <v>14.43</v>
      </c>
      <c r="O132" s="853" t="s">
        <v>6382</v>
      </c>
      <c r="P132" s="857" t="s">
        <v>6635</v>
      </c>
      <c r="Q132" s="858">
        <f t="shared" si="5"/>
        <v>-2</v>
      </c>
      <c r="R132" s="858">
        <f t="shared" si="5"/>
        <v>-4.1700000000000008</v>
      </c>
      <c r="S132" s="849">
        <f t="shared" si="6"/>
        <v>43.29</v>
      </c>
      <c r="T132" s="849">
        <f t="shared" si="7"/>
        <v>29.099999999999998</v>
      </c>
      <c r="U132" s="849">
        <f t="shared" si="8"/>
        <v>-14.190000000000001</v>
      </c>
      <c r="V132" s="859">
        <f t="shared" si="9"/>
        <v>0.67221067221067221</v>
      </c>
      <c r="W132" s="806"/>
    </row>
    <row r="133" spans="1:23" ht="14.4" customHeight="1" x14ac:dyDescent="0.3">
      <c r="A133" s="865" t="s">
        <v>6636</v>
      </c>
      <c r="B133" s="813"/>
      <c r="C133" s="814"/>
      <c r="D133" s="815"/>
      <c r="E133" s="819">
        <v>1</v>
      </c>
      <c r="F133" s="798">
        <v>0.65</v>
      </c>
      <c r="G133" s="799">
        <v>5</v>
      </c>
      <c r="H133" s="794">
        <v>1</v>
      </c>
      <c r="I133" s="795">
        <v>0.65</v>
      </c>
      <c r="J133" s="812">
        <v>7</v>
      </c>
      <c r="K133" s="800">
        <v>0.65</v>
      </c>
      <c r="L133" s="797">
        <v>2</v>
      </c>
      <c r="M133" s="797">
        <v>17</v>
      </c>
      <c r="N133" s="801">
        <v>5.7</v>
      </c>
      <c r="O133" s="797" t="s">
        <v>6382</v>
      </c>
      <c r="P133" s="816" t="s">
        <v>6637</v>
      </c>
      <c r="Q133" s="802">
        <f t="shared" si="5"/>
        <v>1</v>
      </c>
      <c r="R133" s="802">
        <f t="shared" si="5"/>
        <v>0.65</v>
      </c>
      <c r="S133" s="813">
        <f t="shared" si="6"/>
        <v>5.7</v>
      </c>
      <c r="T133" s="813">
        <f t="shared" si="7"/>
        <v>7</v>
      </c>
      <c r="U133" s="813">
        <f t="shared" si="8"/>
        <v>1.2999999999999998</v>
      </c>
      <c r="V133" s="817">
        <f t="shared" si="9"/>
        <v>1.2280701754385965</v>
      </c>
      <c r="W133" s="803">
        <v>1.3</v>
      </c>
    </row>
    <row r="134" spans="1:23" ht="14.4" customHeight="1" x14ac:dyDescent="0.3">
      <c r="A134" s="864" t="s">
        <v>6638</v>
      </c>
      <c r="B134" s="849"/>
      <c r="C134" s="850"/>
      <c r="D134" s="818"/>
      <c r="E134" s="860">
        <v>1</v>
      </c>
      <c r="F134" s="854">
        <v>3.28</v>
      </c>
      <c r="G134" s="807">
        <v>10</v>
      </c>
      <c r="H134" s="851">
        <v>1</v>
      </c>
      <c r="I134" s="852">
        <v>3.28</v>
      </c>
      <c r="J134" s="804">
        <v>5</v>
      </c>
      <c r="K134" s="855">
        <v>3.28</v>
      </c>
      <c r="L134" s="853">
        <v>4</v>
      </c>
      <c r="M134" s="853">
        <v>35</v>
      </c>
      <c r="N134" s="856">
        <v>11.54</v>
      </c>
      <c r="O134" s="853" t="s">
        <v>6382</v>
      </c>
      <c r="P134" s="857" t="s">
        <v>6639</v>
      </c>
      <c r="Q134" s="858">
        <f t="shared" ref="Q134:R167" si="10">H134-B134</f>
        <v>1</v>
      </c>
      <c r="R134" s="858">
        <f t="shared" si="10"/>
        <v>3.28</v>
      </c>
      <c r="S134" s="849">
        <f t="shared" ref="S134:S167" si="11">IF(H134=0,"",H134*N134)</f>
        <v>11.54</v>
      </c>
      <c r="T134" s="849">
        <f t="shared" ref="T134:T167" si="12">IF(H134=0,"",H134*J134)</f>
        <v>5</v>
      </c>
      <c r="U134" s="849">
        <f t="shared" ref="U134:U167" si="13">IF(H134=0,"",T134-S134)</f>
        <v>-6.5399999999999991</v>
      </c>
      <c r="V134" s="859">
        <f t="shared" ref="V134:V167" si="14">IF(H134=0,"",T134/S134)</f>
        <v>0.43327556325823224</v>
      </c>
      <c r="W134" s="806"/>
    </row>
    <row r="135" spans="1:23" ht="14.4" customHeight="1" x14ac:dyDescent="0.3">
      <c r="A135" s="865" t="s">
        <v>6640</v>
      </c>
      <c r="B135" s="813"/>
      <c r="C135" s="814"/>
      <c r="D135" s="815"/>
      <c r="E135" s="819">
        <v>1</v>
      </c>
      <c r="F135" s="798">
        <v>0.28000000000000003</v>
      </c>
      <c r="G135" s="799">
        <v>9</v>
      </c>
      <c r="H135" s="794">
        <v>1</v>
      </c>
      <c r="I135" s="795">
        <v>0.26</v>
      </c>
      <c r="J135" s="812">
        <v>4</v>
      </c>
      <c r="K135" s="800">
        <v>0.26</v>
      </c>
      <c r="L135" s="797">
        <v>1</v>
      </c>
      <c r="M135" s="797">
        <v>11</v>
      </c>
      <c r="N135" s="801">
        <v>3.82</v>
      </c>
      <c r="O135" s="797" t="s">
        <v>6382</v>
      </c>
      <c r="P135" s="816" t="s">
        <v>6641</v>
      </c>
      <c r="Q135" s="802">
        <f t="shared" si="10"/>
        <v>1</v>
      </c>
      <c r="R135" s="802">
        <f t="shared" si="10"/>
        <v>0.26</v>
      </c>
      <c r="S135" s="813">
        <f t="shared" si="11"/>
        <v>3.82</v>
      </c>
      <c r="T135" s="813">
        <f t="shared" si="12"/>
        <v>4</v>
      </c>
      <c r="U135" s="813">
        <f t="shared" si="13"/>
        <v>0.18000000000000016</v>
      </c>
      <c r="V135" s="817">
        <f t="shared" si="14"/>
        <v>1.0471204188481675</v>
      </c>
      <c r="W135" s="803">
        <v>0.18</v>
      </c>
    </row>
    <row r="136" spans="1:23" ht="14.4" customHeight="1" x14ac:dyDescent="0.3">
      <c r="A136" s="864" t="s">
        <v>6642</v>
      </c>
      <c r="B136" s="849"/>
      <c r="C136" s="850"/>
      <c r="D136" s="818"/>
      <c r="E136" s="860"/>
      <c r="F136" s="854"/>
      <c r="G136" s="807"/>
      <c r="H136" s="851">
        <v>1</v>
      </c>
      <c r="I136" s="852">
        <v>0.47</v>
      </c>
      <c r="J136" s="804">
        <v>4</v>
      </c>
      <c r="K136" s="855">
        <v>0.47</v>
      </c>
      <c r="L136" s="853">
        <v>2</v>
      </c>
      <c r="M136" s="853">
        <v>19</v>
      </c>
      <c r="N136" s="856">
        <v>6.25</v>
      </c>
      <c r="O136" s="853" t="s">
        <v>6382</v>
      </c>
      <c r="P136" s="857" t="s">
        <v>6643</v>
      </c>
      <c r="Q136" s="858">
        <f t="shared" si="10"/>
        <v>1</v>
      </c>
      <c r="R136" s="858">
        <f t="shared" si="10"/>
        <v>0.47</v>
      </c>
      <c r="S136" s="849">
        <f t="shared" si="11"/>
        <v>6.25</v>
      </c>
      <c r="T136" s="849">
        <f t="shared" si="12"/>
        <v>4</v>
      </c>
      <c r="U136" s="849">
        <f t="shared" si="13"/>
        <v>-2.25</v>
      </c>
      <c r="V136" s="859">
        <f t="shared" si="14"/>
        <v>0.64</v>
      </c>
      <c r="W136" s="806"/>
    </row>
    <row r="137" spans="1:23" ht="14.4" customHeight="1" x14ac:dyDescent="0.3">
      <c r="A137" s="865" t="s">
        <v>6644</v>
      </c>
      <c r="B137" s="813"/>
      <c r="C137" s="814"/>
      <c r="D137" s="815"/>
      <c r="E137" s="819"/>
      <c r="F137" s="798"/>
      <c r="G137" s="799"/>
      <c r="H137" s="794">
        <v>1</v>
      </c>
      <c r="I137" s="795">
        <v>0.33</v>
      </c>
      <c r="J137" s="796">
        <v>2</v>
      </c>
      <c r="K137" s="800">
        <v>0.28999999999999998</v>
      </c>
      <c r="L137" s="797">
        <v>1</v>
      </c>
      <c r="M137" s="797">
        <v>10</v>
      </c>
      <c r="N137" s="801">
        <v>3.42</v>
      </c>
      <c r="O137" s="797" t="s">
        <v>6382</v>
      </c>
      <c r="P137" s="816" t="s">
        <v>6645</v>
      </c>
      <c r="Q137" s="802">
        <f t="shared" si="10"/>
        <v>1</v>
      </c>
      <c r="R137" s="802">
        <f t="shared" si="10"/>
        <v>0.33</v>
      </c>
      <c r="S137" s="813">
        <f t="shared" si="11"/>
        <v>3.42</v>
      </c>
      <c r="T137" s="813">
        <f t="shared" si="12"/>
        <v>2</v>
      </c>
      <c r="U137" s="813">
        <f t="shared" si="13"/>
        <v>-1.42</v>
      </c>
      <c r="V137" s="817">
        <f t="shared" si="14"/>
        <v>0.58479532163742687</v>
      </c>
      <c r="W137" s="803"/>
    </row>
    <row r="138" spans="1:23" ht="14.4" customHeight="1" x14ac:dyDescent="0.3">
      <c r="A138" s="864" t="s">
        <v>6646</v>
      </c>
      <c r="B138" s="849">
        <v>1</v>
      </c>
      <c r="C138" s="850">
        <v>1.77</v>
      </c>
      <c r="D138" s="818">
        <v>22</v>
      </c>
      <c r="E138" s="860"/>
      <c r="F138" s="854"/>
      <c r="G138" s="807"/>
      <c r="H138" s="851"/>
      <c r="I138" s="852"/>
      <c r="J138" s="804"/>
      <c r="K138" s="855">
        <v>1.06</v>
      </c>
      <c r="L138" s="853">
        <v>2</v>
      </c>
      <c r="M138" s="853">
        <v>19</v>
      </c>
      <c r="N138" s="856">
        <v>6.32</v>
      </c>
      <c r="O138" s="853" t="s">
        <v>6382</v>
      </c>
      <c r="P138" s="857" t="s">
        <v>6647</v>
      </c>
      <c r="Q138" s="858">
        <f t="shared" si="10"/>
        <v>-1</v>
      </c>
      <c r="R138" s="858">
        <f t="shared" si="10"/>
        <v>-1.77</v>
      </c>
      <c r="S138" s="849" t="str">
        <f t="shared" si="11"/>
        <v/>
      </c>
      <c r="T138" s="849" t="str">
        <f t="shared" si="12"/>
        <v/>
      </c>
      <c r="U138" s="849" t="str">
        <f t="shared" si="13"/>
        <v/>
      </c>
      <c r="V138" s="859" t="str">
        <f t="shared" si="14"/>
        <v/>
      </c>
      <c r="W138" s="806"/>
    </row>
    <row r="139" spans="1:23" ht="14.4" customHeight="1" x14ac:dyDescent="0.3">
      <c r="A139" s="865" t="s">
        <v>6648</v>
      </c>
      <c r="B139" s="813"/>
      <c r="C139" s="814"/>
      <c r="D139" s="815"/>
      <c r="E139" s="794">
        <v>1</v>
      </c>
      <c r="F139" s="795">
        <v>0.34</v>
      </c>
      <c r="G139" s="796">
        <v>1</v>
      </c>
      <c r="H139" s="797"/>
      <c r="I139" s="798"/>
      <c r="J139" s="799"/>
      <c r="K139" s="800">
        <v>0.34</v>
      </c>
      <c r="L139" s="797">
        <v>0</v>
      </c>
      <c r="M139" s="797">
        <v>3</v>
      </c>
      <c r="N139" s="801">
        <v>1</v>
      </c>
      <c r="O139" s="797" t="s">
        <v>6382</v>
      </c>
      <c r="P139" s="816" t="s">
        <v>6649</v>
      </c>
      <c r="Q139" s="802">
        <f t="shared" si="10"/>
        <v>0</v>
      </c>
      <c r="R139" s="802">
        <f t="shared" si="10"/>
        <v>0</v>
      </c>
      <c r="S139" s="813" t="str">
        <f t="shared" si="11"/>
        <v/>
      </c>
      <c r="T139" s="813" t="str">
        <f t="shared" si="12"/>
        <v/>
      </c>
      <c r="U139" s="813" t="str">
        <f t="shared" si="13"/>
        <v/>
      </c>
      <c r="V139" s="817" t="str">
        <f t="shared" si="14"/>
        <v/>
      </c>
      <c r="W139" s="803"/>
    </row>
    <row r="140" spans="1:23" ht="14.4" customHeight="1" x14ac:dyDescent="0.3">
      <c r="A140" s="865" t="s">
        <v>6650</v>
      </c>
      <c r="B140" s="813"/>
      <c r="C140" s="814"/>
      <c r="D140" s="815"/>
      <c r="E140" s="819">
        <v>1</v>
      </c>
      <c r="F140" s="798">
        <v>0.82</v>
      </c>
      <c r="G140" s="799">
        <v>4</v>
      </c>
      <c r="H140" s="794">
        <v>1</v>
      </c>
      <c r="I140" s="795">
        <v>0.55000000000000004</v>
      </c>
      <c r="J140" s="796">
        <v>2</v>
      </c>
      <c r="K140" s="800">
        <v>0.82</v>
      </c>
      <c r="L140" s="797">
        <v>3</v>
      </c>
      <c r="M140" s="797">
        <v>29</v>
      </c>
      <c r="N140" s="801">
        <v>9.7100000000000009</v>
      </c>
      <c r="O140" s="797" t="s">
        <v>6382</v>
      </c>
      <c r="P140" s="816" t="s">
        <v>6651</v>
      </c>
      <c r="Q140" s="802">
        <f t="shared" si="10"/>
        <v>1</v>
      </c>
      <c r="R140" s="802">
        <f t="shared" si="10"/>
        <v>0.55000000000000004</v>
      </c>
      <c r="S140" s="813">
        <f t="shared" si="11"/>
        <v>9.7100000000000009</v>
      </c>
      <c r="T140" s="813">
        <f t="shared" si="12"/>
        <v>2</v>
      </c>
      <c r="U140" s="813">
        <f t="shared" si="13"/>
        <v>-7.7100000000000009</v>
      </c>
      <c r="V140" s="817">
        <f t="shared" si="14"/>
        <v>0.20597322348094746</v>
      </c>
      <c r="W140" s="803"/>
    </row>
    <row r="141" spans="1:23" ht="14.4" customHeight="1" x14ac:dyDescent="0.3">
      <c r="A141" s="865" t="s">
        <v>6652</v>
      </c>
      <c r="B141" s="813"/>
      <c r="C141" s="814"/>
      <c r="D141" s="815"/>
      <c r="E141" s="819"/>
      <c r="F141" s="798"/>
      <c r="G141" s="799"/>
      <c r="H141" s="794">
        <v>1</v>
      </c>
      <c r="I141" s="795">
        <v>0.57999999999999996</v>
      </c>
      <c r="J141" s="796">
        <v>2</v>
      </c>
      <c r="K141" s="800">
        <v>0.57999999999999996</v>
      </c>
      <c r="L141" s="797">
        <v>2</v>
      </c>
      <c r="M141" s="797">
        <v>18</v>
      </c>
      <c r="N141" s="801">
        <v>5.92</v>
      </c>
      <c r="O141" s="797" t="s">
        <v>6382</v>
      </c>
      <c r="P141" s="816" t="s">
        <v>6653</v>
      </c>
      <c r="Q141" s="802">
        <f t="shared" si="10"/>
        <v>1</v>
      </c>
      <c r="R141" s="802">
        <f t="shared" si="10"/>
        <v>0.57999999999999996</v>
      </c>
      <c r="S141" s="813">
        <f t="shared" si="11"/>
        <v>5.92</v>
      </c>
      <c r="T141" s="813">
        <f t="shared" si="12"/>
        <v>2</v>
      </c>
      <c r="U141" s="813">
        <f t="shared" si="13"/>
        <v>-3.92</v>
      </c>
      <c r="V141" s="817">
        <f t="shared" si="14"/>
        <v>0.33783783783783783</v>
      </c>
      <c r="W141" s="803"/>
    </row>
    <row r="142" spans="1:23" ht="14.4" customHeight="1" x14ac:dyDescent="0.3">
      <c r="A142" s="865" t="s">
        <v>6654</v>
      </c>
      <c r="B142" s="813"/>
      <c r="C142" s="814"/>
      <c r="D142" s="815"/>
      <c r="E142" s="794">
        <v>1</v>
      </c>
      <c r="F142" s="795">
        <v>0.66</v>
      </c>
      <c r="G142" s="796">
        <v>2</v>
      </c>
      <c r="H142" s="797"/>
      <c r="I142" s="798"/>
      <c r="J142" s="799"/>
      <c r="K142" s="800">
        <v>0.66</v>
      </c>
      <c r="L142" s="797">
        <v>2</v>
      </c>
      <c r="M142" s="797">
        <v>15</v>
      </c>
      <c r="N142" s="801">
        <v>5.13</v>
      </c>
      <c r="O142" s="797" t="s">
        <v>6382</v>
      </c>
      <c r="P142" s="816" t="s">
        <v>6655</v>
      </c>
      <c r="Q142" s="802">
        <f t="shared" si="10"/>
        <v>0</v>
      </c>
      <c r="R142" s="802">
        <f t="shared" si="10"/>
        <v>0</v>
      </c>
      <c r="S142" s="813" t="str">
        <f t="shared" si="11"/>
        <v/>
      </c>
      <c r="T142" s="813" t="str">
        <f t="shared" si="12"/>
        <v/>
      </c>
      <c r="U142" s="813" t="str">
        <f t="shared" si="13"/>
        <v/>
      </c>
      <c r="V142" s="817" t="str">
        <f t="shared" si="14"/>
        <v/>
      </c>
      <c r="W142" s="803"/>
    </row>
    <row r="143" spans="1:23" ht="14.4" customHeight="1" x14ac:dyDescent="0.3">
      <c r="A143" s="864" t="s">
        <v>6656</v>
      </c>
      <c r="B143" s="849">
        <v>2</v>
      </c>
      <c r="C143" s="850">
        <v>2.68</v>
      </c>
      <c r="D143" s="818">
        <v>5.5</v>
      </c>
      <c r="E143" s="851">
        <v>2</v>
      </c>
      <c r="F143" s="852">
        <v>2.2599999999999998</v>
      </c>
      <c r="G143" s="804">
        <v>3</v>
      </c>
      <c r="H143" s="853"/>
      <c r="I143" s="854"/>
      <c r="J143" s="807"/>
      <c r="K143" s="855">
        <v>1.32</v>
      </c>
      <c r="L143" s="853">
        <v>3</v>
      </c>
      <c r="M143" s="853">
        <v>29</v>
      </c>
      <c r="N143" s="856">
        <v>9.66</v>
      </c>
      <c r="O143" s="853" t="s">
        <v>6382</v>
      </c>
      <c r="P143" s="857" t="s">
        <v>6657</v>
      </c>
      <c r="Q143" s="858">
        <f t="shared" si="10"/>
        <v>-2</v>
      </c>
      <c r="R143" s="858">
        <f t="shared" si="10"/>
        <v>-2.68</v>
      </c>
      <c r="S143" s="849" t="str">
        <f t="shared" si="11"/>
        <v/>
      </c>
      <c r="T143" s="849" t="str">
        <f t="shared" si="12"/>
        <v/>
      </c>
      <c r="U143" s="849" t="str">
        <f t="shared" si="13"/>
        <v/>
      </c>
      <c r="V143" s="859" t="str">
        <f t="shared" si="14"/>
        <v/>
      </c>
      <c r="W143" s="806"/>
    </row>
    <row r="144" spans="1:23" ht="14.4" customHeight="1" x14ac:dyDescent="0.3">
      <c r="A144" s="865" t="s">
        <v>6658</v>
      </c>
      <c r="B144" s="808">
        <v>4</v>
      </c>
      <c r="C144" s="809">
        <v>3.87</v>
      </c>
      <c r="D144" s="810">
        <v>10</v>
      </c>
      <c r="E144" s="819"/>
      <c r="F144" s="798"/>
      <c r="G144" s="799"/>
      <c r="H144" s="797">
        <v>2</v>
      </c>
      <c r="I144" s="798">
        <v>1.94</v>
      </c>
      <c r="J144" s="799">
        <v>11.5</v>
      </c>
      <c r="K144" s="800">
        <v>0.97</v>
      </c>
      <c r="L144" s="797">
        <v>5</v>
      </c>
      <c r="M144" s="797">
        <v>44</v>
      </c>
      <c r="N144" s="801">
        <v>14.51</v>
      </c>
      <c r="O144" s="797" t="s">
        <v>6382</v>
      </c>
      <c r="P144" s="816" t="s">
        <v>6659</v>
      </c>
      <c r="Q144" s="802">
        <f t="shared" si="10"/>
        <v>-2</v>
      </c>
      <c r="R144" s="802">
        <f t="shared" si="10"/>
        <v>-1.9300000000000002</v>
      </c>
      <c r="S144" s="813">
        <f t="shared" si="11"/>
        <v>29.02</v>
      </c>
      <c r="T144" s="813">
        <f t="shared" si="12"/>
        <v>23</v>
      </c>
      <c r="U144" s="813">
        <f t="shared" si="13"/>
        <v>-6.02</v>
      </c>
      <c r="V144" s="817">
        <f t="shared" si="14"/>
        <v>0.79255685733976566</v>
      </c>
      <c r="W144" s="803"/>
    </row>
    <row r="145" spans="1:23" ht="14.4" customHeight="1" x14ac:dyDescent="0.3">
      <c r="A145" s="864" t="s">
        <v>6660</v>
      </c>
      <c r="B145" s="861"/>
      <c r="C145" s="862"/>
      <c r="D145" s="811"/>
      <c r="E145" s="860">
        <v>1</v>
      </c>
      <c r="F145" s="854">
        <v>1.04</v>
      </c>
      <c r="G145" s="807">
        <v>9</v>
      </c>
      <c r="H145" s="853"/>
      <c r="I145" s="854"/>
      <c r="J145" s="807"/>
      <c r="K145" s="855">
        <v>1.04</v>
      </c>
      <c r="L145" s="853">
        <v>5</v>
      </c>
      <c r="M145" s="853">
        <v>45</v>
      </c>
      <c r="N145" s="856">
        <v>15.15</v>
      </c>
      <c r="O145" s="853" t="s">
        <v>6382</v>
      </c>
      <c r="P145" s="857" t="s">
        <v>6661</v>
      </c>
      <c r="Q145" s="858">
        <f t="shared" si="10"/>
        <v>0</v>
      </c>
      <c r="R145" s="858">
        <f t="shared" si="10"/>
        <v>0</v>
      </c>
      <c r="S145" s="849" t="str">
        <f t="shared" si="11"/>
        <v/>
      </c>
      <c r="T145" s="849" t="str">
        <f t="shared" si="12"/>
        <v/>
      </c>
      <c r="U145" s="849" t="str">
        <f t="shared" si="13"/>
        <v/>
      </c>
      <c r="V145" s="859" t="str">
        <f t="shared" si="14"/>
        <v/>
      </c>
      <c r="W145" s="806"/>
    </row>
    <row r="146" spans="1:23" ht="14.4" customHeight="1" x14ac:dyDescent="0.3">
      <c r="A146" s="865" t="s">
        <v>6662</v>
      </c>
      <c r="B146" s="808">
        <v>1</v>
      </c>
      <c r="C146" s="809">
        <v>0.24</v>
      </c>
      <c r="D146" s="810">
        <v>5</v>
      </c>
      <c r="E146" s="819"/>
      <c r="F146" s="798"/>
      <c r="G146" s="799"/>
      <c r="H146" s="797"/>
      <c r="I146" s="798"/>
      <c r="J146" s="799"/>
      <c r="K146" s="800">
        <v>0.24</v>
      </c>
      <c r="L146" s="797">
        <v>1</v>
      </c>
      <c r="M146" s="797">
        <v>10</v>
      </c>
      <c r="N146" s="801">
        <v>3.44</v>
      </c>
      <c r="O146" s="797" t="s">
        <v>6382</v>
      </c>
      <c r="P146" s="816" t="s">
        <v>6663</v>
      </c>
      <c r="Q146" s="802">
        <f t="shared" si="10"/>
        <v>-1</v>
      </c>
      <c r="R146" s="802">
        <f t="shared" si="10"/>
        <v>-0.24</v>
      </c>
      <c r="S146" s="813" t="str">
        <f t="shared" si="11"/>
        <v/>
      </c>
      <c r="T146" s="813" t="str">
        <f t="shared" si="12"/>
        <v/>
      </c>
      <c r="U146" s="813" t="str">
        <f t="shared" si="13"/>
        <v/>
      </c>
      <c r="V146" s="817" t="str">
        <f t="shared" si="14"/>
        <v/>
      </c>
      <c r="W146" s="803"/>
    </row>
    <row r="147" spans="1:23" ht="14.4" customHeight="1" x14ac:dyDescent="0.3">
      <c r="A147" s="865" t="s">
        <v>6664</v>
      </c>
      <c r="B147" s="813"/>
      <c r="C147" s="814"/>
      <c r="D147" s="815"/>
      <c r="E147" s="819"/>
      <c r="F147" s="798"/>
      <c r="G147" s="799"/>
      <c r="H147" s="794">
        <v>1</v>
      </c>
      <c r="I147" s="795">
        <v>0.89</v>
      </c>
      <c r="J147" s="812">
        <v>20</v>
      </c>
      <c r="K147" s="800">
        <v>0.76</v>
      </c>
      <c r="L147" s="797">
        <v>5</v>
      </c>
      <c r="M147" s="797">
        <v>33</v>
      </c>
      <c r="N147" s="801">
        <v>10.87</v>
      </c>
      <c r="O147" s="797" t="s">
        <v>6382</v>
      </c>
      <c r="P147" s="816" t="s">
        <v>6665</v>
      </c>
      <c r="Q147" s="802">
        <f t="shared" si="10"/>
        <v>1</v>
      </c>
      <c r="R147" s="802">
        <f t="shared" si="10"/>
        <v>0.89</v>
      </c>
      <c r="S147" s="813">
        <f t="shared" si="11"/>
        <v>10.87</v>
      </c>
      <c r="T147" s="813">
        <f t="shared" si="12"/>
        <v>20</v>
      </c>
      <c r="U147" s="813">
        <f t="shared" si="13"/>
        <v>9.1300000000000008</v>
      </c>
      <c r="V147" s="817">
        <f t="shared" si="14"/>
        <v>1.8399264029438824</v>
      </c>
      <c r="W147" s="803">
        <v>9.1300000000000008</v>
      </c>
    </row>
    <row r="148" spans="1:23" ht="14.4" customHeight="1" x14ac:dyDescent="0.3">
      <c r="A148" s="865" t="s">
        <v>6666</v>
      </c>
      <c r="B148" s="808">
        <v>6</v>
      </c>
      <c r="C148" s="809">
        <v>25.57</v>
      </c>
      <c r="D148" s="810">
        <v>11.5</v>
      </c>
      <c r="E148" s="819"/>
      <c r="F148" s="798"/>
      <c r="G148" s="799"/>
      <c r="H148" s="797">
        <v>4</v>
      </c>
      <c r="I148" s="798">
        <v>17.05</v>
      </c>
      <c r="J148" s="799">
        <v>11</v>
      </c>
      <c r="K148" s="800">
        <v>4.26</v>
      </c>
      <c r="L148" s="797">
        <v>5</v>
      </c>
      <c r="M148" s="797">
        <v>46</v>
      </c>
      <c r="N148" s="801">
        <v>15.47</v>
      </c>
      <c r="O148" s="797" t="s">
        <v>6382</v>
      </c>
      <c r="P148" s="816" t="s">
        <v>6667</v>
      </c>
      <c r="Q148" s="802">
        <f t="shared" si="10"/>
        <v>-2</v>
      </c>
      <c r="R148" s="802">
        <f t="shared" si="10"/>
        <v>-8.52</v>
      </c>
      <c r="S148" s="813">
        <f t="shared" si="11"/>
        <v>61.88</v>
      </c>
      <c r="T148" s="813">
        <f t="shared" si="12"/>
        <v>44</v>
      </c>
      <c r="U148" s="813">
        <f t="shared" si="13"/>
        <v>-17.880000000000003</v>
      </c>
      <c r="V148" s="817">
        <f t="shared" si="14"/>
        <v>0.71105365223012273</v>
      </c>
      <c r="W148" s="803">
        <v>7.53</v>
      </c>
    </row>
    <row r="149" spans="1:23" ht="14.4" customHeight="1" x14ac:dyDescent="0.3">
      <c r="A149" s="864" t="s">
        <v>6668</v>
      </c>
      <c r="B149" s="861">
        <v>2</v>
      </c>
      <c r="C149" s="862">
        <v>14.88</v>
      </c>
      <c r="D149" s="811">
        <v>10.5</v>
      </c>
      <c r="E149" s="860">
        <v>2</v>
      </c>
      <c r="F149" s="854">
        <v>14.88</v>
      </c>
      <c r="G149" s="807">
        <v>19</v>
      </c>
      <c r="H149" s="853">
        <v>2</v>
      </c>
      <c r="I149" s="854">
        <v>14.76</v>
      </c>
      <c r="J149" s="807">
        <v>13</v>
      </c>
      <c r="K149" s="855">
        <v>7.44</v>
      </c>
      <c r="L149" s="853">
        <v>6</v>
      </c>
      <c r="M149" s="853">
        <v>56</v>
      </c>
      <c r="N149" s="856">
        <v>18.7</v>
      </c>
      <c r="O149" s="853" t="s">
        <v>6382</v>
      </c>
      <c r="P149" s="857" t="s">
        <v>6669</v>
      </c>
      <c r="Q149" s="858">
        <f t="shared" si="10"/>
        <v>0</v>
      </c>
      <c r="R149" s="858">
        <f t="shared" si="10"/>
        <v>-0.12000000000000099</v>
      </c>
      <c r="S149" s="849">
        <f t="shared" si="11"/>
        <v>37.4</v>
      </c>
      <c r="T149" s="849">
        <f t="shared" si="12"/>
        <v>26</v>
      </c>
      <c r="U149" s="849">
        <f t="shared" si="13"/>
        <v>-11.399999999999999</v>
      </c>
      <c r="V149" s="859">
        <f t="shared" si="14"/>
        <v>0.69518716577540107</v>
      </c>
      <c r="W149" s="806"/>
    </row>
    <row r="150" spans="1:23" ht="14.4" customHeight="1" x14ac:dyDescent="0.3">
      <c r="A150" s="865" t="s">
        <v>6670</v>
      </c>
      <c r="B150" s="813">
        <v>1</v>
      </c>
      <c r="C150" s="814">
        <v>3.97</v>
      </c>
      <c r="D150" s="815">
        <v>19</v>
      </c>
      <c r="E150" s="819"/>
      <c r="F150" s="798"/>
      <c r="G150" s="799"/>
      <c r="H150" s="794">
        <v>2</v>
      </c>
      <c r="I150" s="795">
        <v>6.88</v>
      </c>
      <c r="J150" s="796">
        <v>7</v>
      </c>
      <c r="K150" s="800">
        <v>3.44</v>
      </c>
      <c r="L150" s="797">
        <v>5</v>
      </c>
      <c r="M150" s="797">
        <v>49</v>
      </c>
      <c r="N150" s="801">
        <v>16.28</v>
      </c>
      <c r="O150" s="797" t="s">
        <v>6382</v>
      </c>
      <c r="P150" s="816" t="s">
        <v>6671</v>
      </c>
      <c r="Q150" s="802">
        <f t="shared" si="10"/>
        <v>1</v>
      </c>
      <c r="R150" s="802">
        <f t="shared" si="10"/>
        <v>2.9099999999999997</v>
      </c>
      <c r="S150" s="813">
        <f t="shared" si="11"/>
        <v>32.56</v>
      </c>
      <c r="T150" s="813">
        <f t="shared" si="12"/>
        <v>14</v>
      </c>
      <c r="U150" s="813">
        <f t="shared" si="13"/>
        <v>-18.560000000000002</v>
      </c>
      <c r="V150" s="817">
        <f t="shared" si="14"/>
        <v>0.42997542997542992</v>
      </c>
      <c r="W150" s="803"/>
    </row>
    <row r="151" spans="1:23" ht="14.4" customHeight="1" x14ac:dyDescent="0.3">
      <c r="A151" s="864" t="s">
        <v>6672</v>
      </c>
      <c r="B151" s="849">
        <v>6</v>
      </c>
      <c r="C151" s="850">
        <v>20.95</v>
      </c>
      <c r="D151" s="818">
        <v>12.2</v>
      </c>
      <c r="E151" s="860">
        <v>6</v>
      </c>
      <c r="F151" s="854">
        <v>19.510000000000002</v>
      </c>
      <c r="G151" s="807">
        <v>7.7</v>
      </c>
      <c r="H151" s="851">
        <v>8</v>
      </c>
      <c r="I151" s="852">
        <v>26.14</v>
      </c>
      <c r="J151" s="804">
        <v>8.6</v>
      </c>
      <c r="K151" s="855">
        <v>3.44</v>
      </c>
      <c r="L151" s="853">
        <v>5</v>
      </c>
      <c r="M151" s="853">
        <v>49</v>
      </c>
      <c r="N151" s="856">
        <v>16.28</v>
      </c>
      <c r="O151" s="853" t="s">
        <v>6382</v>
      </c>
      <c r="P151" s="857" t="s">
        <v>6673</v>
      </c>
      <c r="Q151" s="858">
        <f t="shared" si="10"/>
        <v>2</v>
      </c>
      <c r="R151" s="858">
        <f t="shared" si="10"/>
        <v>5.1900000000000013</v>
      </c>
      <c r="S151" s="849">
        <f t="shared" si="11"/>
        <v>130.24</v>
      </c>
      <c r="T151" s="849">
        <f t="shared" si="12"/>
        <v>68.8</v>
      </c>
      <c r="U151" s="849">
        <f t="shared" si="13"/>
        <v>-61.440000000000012</v>
      </c>
      <c r="V151" s="859">
        <f t="shared" si="14"/>
        <v>0.52825552825552824</v>
      </c>
      <c r="W151" s="806">
        <v>2.44</v>
      </c>
    </row>
    <row r="152" spans="1:23" ht="14.4" customHeight="1" x14ac:dyDescent="0.3">
      <c r="A152" s="864" t="s">
        <v>6674</v>
      </c>
      <c r="B152" s="849">
        <v>3</v>
      </c>
      <c r="C152" s="850">
        <v>17.28</v>
      </c>
      <c r="D152" s="818">
        <v>20.3</v>
      </c>
      <c r="E152" s="860">
        <v>4</v>
      </c>
      <c r="F152" s="854">
        <v>24.52</v>
      </c>
      <c r="G152" s="807">
        <v>15.5</v>
      </c>
      <c r="H152" s="851">
        <v>8</v>
      </c>
      <c r="I152" s="852">
        <v>45.35</v>
      </c>
      <c r="J152" s="804">
        <v>11</v>
      </c>
      <c r="K152" s="855">
        <v>5.76</v>
      </c>
      <c r="L152" s="853">
        <v>7</v>
      </c>
      <c r="M152" s="853">
        <v>62</v>
      </c>
      <c r="N152" s="856">
        <v>20.82</v>
      </c>
      <c r="O152" s="853" t="s">
        <v>6382</v>
      </c>
      <c r="P152" s="857" t="s">
        <v>6675</v>
      </c>
      <c r="Q152" s="858">
        <f t="shared" si="10"/>
        <v>5</v>
      </c>
      <c r="R152" s="858">
        <f t="shared" si="10"/>
        <v>28.07</v>
      </c>
      <c r="S152" s="849">
        <f t="shared" si="11"/>
        <v>166.56</v>
      </c>
      <c r="T152" s="849">
        <f t="shared" si="12"/>
        <v>88</v>
      </c>
      <c r="U152" s="849">
        <f t="shared" si="13"/>
        <v>-78.56</v>
      </c>
      <c r="V152" s="859">
        <f t="shared" si="14"/>
        <v>0.52833813640730065</v>
      </c>
      <c r="W152" s="806"/>
    </row>
    <row r="153" spans="1:23" ht="14.4" customHeight="1" x14ac:dyDescent="0.3">
      <c r="A153" s="865" t="s">
        <v>6676</v>
      </c>
      <c r="B153" s="808">
        <v>1</v>
      </c>
      <c r="C153" s="809">
        <v>23.25</v>
      </c>
      <c r="D153" s="810">
        <v>28</v>
      </c>
      <c r="E153" s="819"/>
      <c r="F153" s="798"/>
      <c r="G153" s="799"/>
      <c r="H153" s="797"/>
      <c r="I153" s="798"/>
      <c r="J153" s="799"/>
      <c r="K153" s="800">
        <v>23</v>
      </c>
      <c r="L153" s="797">
        <v>12</v>
      </c>
      <c r="M153" s="797">
        <v>107</v>
      </c>
      <c r="N153" s="801">
        <v>35.67</v>
      </c>
      <c r="O153" s="797" t="s">
        <v>6382</v>
      </c>
      <c r="P153" s="816" t="s">
        <v>6677</v>
      </c>
      <c r="Q153" s="802">
        <f t="shared" si="10"/>
        <v>-1</v>
      </c>
      <c r="R153" s="802">
        <f t="shared" si="10"/>
        <v>-23.25</v>
      </c>
      <c r="S153" s="813" t="str">
        <f t="shared" si="11"/>
        <v/>
      </c>
      <c r="T153" s="813" t="str">
        <f t="shared" si="12"/>
        <v/>
      </c>
      <c r="U153" s="813" t="str">
        <f t="shared" si="13"/>
        <v/>
      </c>
      <c r="V153" s="817" t="str">
        <f t="shared" si="14"/>
        <v/>
      </c>
      <c r="W153" s="803"/>
    </row>
    <row r="154" spans="1:23" ht="14.4" customHeight="1" x14ac:dyDescent="0.3">
      <c r="A154" s="865" t="s">
        <v>6678</v>
      </c>
      <c r="B154" s="813">
        <v>3</v>
      </c>
      <c r="C154" s="814">
        <v>48.7</v>
      </c>
      <c r="D154" s="815">
        <v>23.3</v>
      </c>
      <c r="E154" s="819">
        <v>1</v>
      </c>
      <c r="F154" s="798">
        <v>16.23</v>
      </c>
      <c r="G154" s="799">
        <v>21</v>
      </c>
      <c r="H154" s="794">
        <v>4</v>
      </c>
      <c r="I154" s="795">
        <v>64.099999999999994</v>
      </c>
      <c r="J154" s="812">
        <v>31</v>
      </c>
      <c r="K154" s="800">
        <v>16.23</v>
      </c>
      <c r="L154" s="797">
        <v>10</v>
      </c>
      <c r="M154" s="797">
        <v>86</v>
      </c>
      <c r="N154" s="801">
        <v>28.81</v>
      </c>
      <c r="O154" s="797" t="s">
        <v>6382</v>
      </c>
      <c r="P154" s="816" t="s">
        <v>6679</v>
      </c>
      <c r="Q154" s="802">
        <f t="shared" si="10"/>
        <v>1</v>
      </c>
      <c r="R154" s="802">
        <f t="shared" si="10"/>
        <v>15.399999999999991</v>
      </c>
      <c r="S154" s="813">
        <f t="shared" si="11"/>
        <v>115.24</v>
      </c>
      <c r="T154" s="813">
        <f t="shared" si="12"/>
        <v>124</v>
      </c>
      <c r="U154" s="813">
        <f t="shared" si="13"/>
        <v>8.7600000000000051</v>
      </c>
      <c r="V154" s="817">
        <f t="shared" si="14"/>
        <v>1.0760152724748351</v>
      </c>
      <c r="W154" s="803">
        <v>27.19</v>
      </c>
    </row>
    <row r="155" spans="1:23" ht="14.4" customHeight="1" x14ac:dyDescent="0.3">
      <c r="A155" s="865" t="s">
        <v>6680</v>
      </c>
      <c r="B155" s="808">
        <v>4</v>
      </c>
      <c r="C155" s="809">
        <v>3.57</v>
      </c>
      <c r="D155" s="810">
        <v>6.5</v>
      </c>
      <c r="E155" s="819">
        <v>3</v>
      </c>
      <c r="F155" s="798">
        <v>2.2799999999999998</v>
      </c>
      <c r="G155" s="799">
        <v>5.7</v>
      </c>
      <c r="H155" s="797"/>
      <c r="I155" s="798"/>
      <c r="J155" s="799"/>
      <c r="K155" s="800">
        <v>0.97</v>
      </c>
      <c r="L155" s="797">
        <v>3</v>
      </c>
      <c r="M155" s="797">
        <v>29</v>
      </c>
      <c r="N155" s="801">
        <v>9.5299999999999994</v>
      </c>
      <c r="O155" s="797" t="s">
        <v>6382</v>
      </c>
      <c r="P155" s="816" t="s">
        <v>6681</v>
      </c>
      <c r="Q155" s="802">
        <f t="shared" si="10"/>
        <v>-4</v>
      </c>
      <c r="R155" s="802">
        <f t="shared" si="10"/>
        <v>-3.57</v>
      </c>
      <c r="S155" s="813" t="str">
        <f t="shared" si="11"/>
        <v/>
      </c>
      <c r="T155" s="813" t="str">
        <f t="shared" si="12"/>
        <v/>
      </c>
      <c r="U155" s="813" t="str">
        <f t="shared" si="13"/>
        <v/>
      </c>
      <c r="V155" s="817" t="str">
        <f t="shared" si="14"/>
        <v/>
      </c>
      <c r="W155" s="803"/>
    </row>
    <row r="156" spans="1:23" ht="14.4" customHeight="1" x14ac:dyDescent="0.3">
      <c r="A156" s="864" t="s">
        <v>6682</v>
      </c>
      <c r="B156" s="861">
        <v>10</v>
      </c>
      <c r="C156" s="862">
        <v>9.9499999999999993</v>
      </c>
      <c r="D156" s="811">
        <v>5.2</v>
      </c>
      <c r="E156" s="860">
        <v>6</v>
      </c>
      <c r="F156" s="854">
        <v>5.51</v>
      </c>
      <c r="G156" s="807">
        <v>3.3</v>
      </c>
      <c r="H156" s="853">
        <v>11</v>
      </c>
      <c r="I156" s="854">
        <v>10.37</v>
      </c>
      <c r="J156" s="807">
        <v>4.3</v>
      </c>
      <c r="K156" s="855">
        <v>0.97</v>
      </c>
      <c r="L156" s="853">
        <v>3</v>
      </c>
      <c r="M156" s="853">
        <v>29</v>
      </c>
      <c r="N156" s="856">
        <v>9.5299999999999994</v>
      </c>
      <c r="O156" s="853" t="s">
        <v>6382</v>
      </c>
      <c r="P156" s="857" t="s">
        <v>6683</v>
      </c>
      <c r="Q156" s="858">
        <f t="shared" si="10"/>
        <v>1</v>
      </c>
      <c r="R156" s="858">
        <f t="shared" si="10"/>
        <v>0.41999999999999993</v>
      </c>
      <c r="S156" s="849">
        <f t="shared" si="11"/>
        <v>104.83</v>
      </c>
      <c r="T156" s="849">
        <f t="shared" si="12"/>
        <v>47.3</v>
      </c>
      <c r="U156" s="849">
        <f t="shared" si="13"/>
        <v>-57.53</v>
      </c>
      <c r="V156" s="859">
        <f t="shared" si="14"/>
        <v>0.45120671563483733</v>
      </c>
      <c r="W156" s="806"/>
    </row>
    <row r="157" spans="1:23" ht="14.4" customHeight="1" x14ac:dyDescent="0.3">
      <c r="A157" s="864" t="s">
        <v>6684</v>
      </c>
      <c r="B157" s="861">
        <v>7</v>
      </c>
      <c r="C157" s="862">
        <v>10.84</v>
      </c>
      <c r="D157" s="811">
        <v>7.6</v>
      </c>
      <c r="E157" s="860">
        <v>8</v>
      </c>
      <c r="F157" s="854">
        <v>14.09</v>
      </c>
      <c r="G157" s="807">
        <v>9</v>
      </c>
      <c r="H157" s="853">
        <v>9</v>
      </c>
      <c r="I157" s="854">
        <v>15</v>
      </c>
      <c r="J157" s="807">
        <v>9.3000000000000007</v>
      </c>
      <c r="K157" s="855">
        <v>1.76</v>
      </c>
      <c r="L157" s="853">
        <v>5</v>
      </c>
      <c r="M157" s="853">
        <v>42</v>
      </c>
      <c r="N157" s="856">
        <v>14.05</v>
      </c>
      <c r="O157" s="853" t="s">
        <v>6382</v>
      </c>
      <c r="P157" s="857" t="s">
        <v>6685</v>
      </c>
      <c r="Q157" s="858">
        <f t="shared" si="10"/>
        <v>2</v>
      </c>
      <c r="R157" s="858">
        <f t="shared" si="10"/>
        <v>4.16</v>
      </c>
      <c r="S157" s="849">
        <f t="shared" si="11"/>
        <v>126.45</v>
      </c>
      <c r="T157" s="849">
        <f t="shared" si="12"/>
        <v>83.7</v>
      </c>
      <c r="U157" s="849">
        <f t="shared" si="13"/>
        <v>-42.75</v>
      </c>
      <c r="V157" s="859">
        <f t="shared" si="14"/>
        <v>0.66192170818505336</v>
      </c>
      <c r="W157" s="806">
        <v>22.95</v>
      </c>
    </row>
    <row r="158" spans="1:23" ht="14.4" customHeight="1" x14ac:dyDescent="0.3">
      <c r="A158" s="865" t="s">
        <v>6686</v>
      </c>
      <c r="B158" s="813"/>
      <c r="C158" s="814"/>
      <c r="D158" s="815"/>
      <c r="E158" s="819">
        <v>1</v>
      </c>
      <c r="F158" s="798">
        <v>0.65</v>
      </c>
      <c r="G158" s="799">
        <v>2</v>
      </c>
      <c r="H158" s="794">
        <v>2</v>
      </c>
      <c r="I158" s="795">
        <v>1.92</v>
      </c>
      <c r="J158" s="796">
        <v>4.5</v>
      </c>
      <c r="K158" s="800">
        <v>0.96</v>
      </c>
      <c r="L158" s="797">
        <v>3</v>
      </c>
      <c r="M158" s="797">
        <v>29</v>
      </c>
      <c r="N158" s="801">
        <v>9.66</v>
      </c>
      <c r="O158" s="797" t="s">
        <v>6382</v>
      </c>
      <c r="P158" s="816" t="s">
        <v>6687</v>
      </c>
      <c r="Q158" s="802">
        <f t="shared" si="10"/>
        <v>2</v>
      </c>
      <c r="R158" s="802">
        <f t="shared" si="10"/>
        <v>1.92</v>
      </c>
      <c r="S158" s="813">
        <f t="shared" si="11"/>
        <v>19.32</v>
      </c>
      <c r="T158" s="813">
        <f t="shared" si="12"/>
        <v>9</v>
      </c>
      <c r="U158" s="813">
        <f t="shared" si="13"/>
        <v>-10.32</v>
      </c>
      <c r="V158" s="817">
        <f t="shared" si="14"/>
        <v>0.46583850931677018</v>
      </c>
      <c r="W158" s="803"/>
    </row>
    <row r="159" spans="1:23" ht="14.4" customHeight="1" x14ac:dyDescent="0.3">
      <c r="A159" s="864" t="s">
        <v>6688</v>
      </c>
      <c r="B159" s="849"/>
      <c r="C159" s="850"/>
      <c r="D159" s="818"/>
      <c r="E159" s="860"/>
      <c r="F159" s="854"/>
      <c r="G159" s="807"/>
      <c r="H159" s="851">
        <v>1</v>
      </c>
      <c r="I159" s="852">
        <v>1.23</v>
      </c>
      <c r="J159" s="805">
        <v>16</v>
      </c>
      <c r="K159" s="855">
        <v>1.23</v>
      </c>
      <c r="L159" s="853">
        <v>5</v>
      </c>
      <c r="M159" s="853">
        <v>41</v>
      </c>
      <c r="N159" s="856">
        <v>13.55</v>
      </c>
      <c r="O159" s="853" t="s">
        <v>6382</v>
      </c>
      <c r="P159" s="857" t="s">
        <v>6689</v>
      </c>
      <c r="Q159" s="858">
        <f t="shared" si="10"/>
        <v>1</v>
      </c>
      <c r="R159" s="858">
        <f t="shared" si="10"/>
        <v>1.23</v>
      </c>
      <c r="S159" s="849">
        <f t="shared" si="11"/>
        <v>13.55</v>
      </c>
      <c r="T159" s="849">
        <f t="shared" si="12"/>
        <v>16</v>
      </c>
      <c r="U159" s="849">
        <f t="shared" si="13"/>
        <v>2.4499999999999993</v>
      </c>
      <c r="V159" s="859">
        <f t="shared" si="14"/>
        <v>1.1808118081180812</v>
      </c>
      <c r="W159" s="806">
        <v>2.4500000000000002</v>
      </c>
    </row>
    <row r="160" spans="1:23" ht="14.4" customHeight="1" x14ac:dyDescent="0.3">
      <c r="A160" s="865" t="s">
        <v>6690</v>
      </c>
      <c r="B160" s="813"/>
      <c r="C160" s="814"/>
      <c r="D160" s="815"/>
      <c r="E160" s="819"/>
      <c r="F160" s="798"/>
      <c r="G160" s="799"/>
      <c r="H160" s="794">
        <v>1</v>
      </c>
      <c r="I160" s="795">
        <v>9.7899999999999991</v>
      </c>
      <c r="J160" s="812">
        <v>30</v>
      </c>
      <c r="K160" s="800">
        <v>7.65</v>
      </c>
      <c r="L160" s="797">
        <v>6</v>
      </c>
      <c r="M160" s="797">
        <v>53</v>
      </c>
      <c r="N160" s="801">
        <v>17.829999999999998</v>
      </c>
      <c r="O160" s="797" t="s">
        <v>6382</v>
      </c>
      <c r="P160" s="816" t="s">
        <v>6691</v>
      </c>
      <c r="Q160" s="802">
        <f t="shared" si="10"/>
        <v>1</v>
      </c>
      <c r="R160" s="802">
        <f t="shared" si="10"/>
        <v>9.7899999999999991</v>
      </c>
      <c r="S160" s="813">
        <f t="shared" si="11"/>
        <v>17.829999999999998</v>
      </c>
      <c r="T160" s="813">
        <f t="shared" si="12"/>
        <v>30</v>
      </c>
      <c r="U160" s="813">
        <f t="shared" si="13"/>
        <v>12.170000000000002</v>
      </c>
      <c r="V160" s="817">
        <f t="shared" si="14"/>
        <v>1.6825574873808189</v>
      </c>
      <c r="W160" s="803">
        <v>12.17</v>
      </c>
    </row>
    <row r="161" spans="1:23" ht="14.4" customHeight="1" x14ac:dyDescent="0.3">
      <c r="A161" s="864" t="s">
        <v>6692</v>
      </c>
      <c r="B161" s="849"/>
      <c r="C161" s="850"/>
      <c r="D161" s="818"/>
      <c r="E161" s="860"/>
      <c r="F161" s="854"/>
      <c r="G161" s="807"/>
      <c r="H161" s="851">
        <v>2</v>
      </c>
      <c r="I161" s="852">
        <v>15.31</v>
      </c>
      <c r="J161" s="804">
        <v>14.5</v>
      </c>
      <c r="K161" s="855">
        <v>7.65</v>
      </c>
      <c r="L161" s="853">
        <v>6</v>
      </c>
      <c r="M161" s="853">
        <v>53</v>
      </c>
      <c r="N161" s="856">
        <v>17.829999999999998</v>
      </c>
      <c r="O161" s="853" t="s">
        <v>6382</v>
      </c>
      <c r="P161" s="857" t="s">
        <v>6693</v>
      </c>
      <c r="Q161" s="858">
        <f t="shared" si="10"/>
        <v>2</v>
      </c>
      <c r="R161" s="858">
        <f t="shared" si="10"/>
        <v>15.31</v>
      </c>
      <c r="S161" s="849">
        <f t="shared" si="11"/>
        <v>35.659999999999997</v>
      </c>
      <c r="T161" s="849">
        <f t="shared" si="12"/>
        <v>29</v>
      </c>
      <c r="U161" s="849">
        <f t="shared" si="13"/>
        <v>-6.6599999999999966</v>
      </c>
      <c r="V161" s="859">
        <f t="shared" si="14"/>
        <v>0.81323611890072922</v>
      </c>
      <c r="W161" s="806"/>
    </row>
    <row r="162" spans="1:23" ht="14.4" customHeight="1" x14ac:dyDescent="0.3">
      <c r="A162" s="865" t="s">
        <v>6694</v>
      </c>
      <c r="B162" s="808">
        <v>3</v>
      </c>
      <c r="C162" s="809">
        <v>2.97</v>
      </c>
      <c r="D162" s="810">
        <v>5</v>
      </c>
      <c r="E162" s="819">
        <v>4</v>
      </c>
      <c r="F162" s="798">
        <v>3.95</v>
      </c>
      <c r="G162" s="799">
        <v>3</v>
      </c>
      <c r="H162" s="797">
        <v>3</v>
      </c>
      <c r="I162" s="798">
        <v>3.09</v>
      </c>
      <c r="J162" s="799">
        <v>4.3</v>
      </c>
      <c r="K162" s="800">
        <v>0.99</v>
      </c>
      <c r="L162" s="797">
        <v>2</v>
      </c>
      <c r="M162" s="797">
        <v>19</v>
      </c>
      <c r="N162" s="801">
        <v>6.35</v>
      </c>
      <c r="O162" s="797" t="s">
        <v>6382</v>
      </c>
      <c r="P162" s="816" t="s">
        <v>6695</v>
      </c>
      <c r="Q162" s="802">
        <f t="shared" si="10"/>
        <v>0</v>
      </c>
      <c r="R162" s="802">
        <f t="shared" si="10"/>
        <v>0.11999999999999966</v>
      </c>
      <c r="S162" s="813">
        <f t="shared" si="11"/>
        <v>19.049999999999997</v>
      </c>
      <c r="T162" s="813">
        <f t="shared" si="12"/>
        <v>12.899999999999999</v>
      </c>
      <c r="U162" s="813">
        <f t="shared" si="13"/>
        <v>-6.1499999999999986</v>
      </c>
      <c r="V162" s="817">
        <f t="shared" si="14"/>
        <v>0.67716535433070868</v>
      </c>
      <c r="W162" s="803"/>
    </row>
    <row r="163" spans="1:23" ht="14.4" customHeight="1" x14ac:dyDescent="0.3">
      <c r="A163" s="864" t="s">
        <v>6696</v>
      </c>
      <c r="B163" s="861">
        <v>7</v>
      </c>
      <c r="C163" s="862">
        <v>14.24</v>
      </c>
      <c r="D163" s="811">
        <v>6.9</v>
      </c>
      <c r="E163" s="860">
        <v>2</v>
      </c>
      <c r="F163" s="854">
        <v>4.57</v>
      </c>
      <c r="G163" s="807">
        <v>5.5</v>
      </c>
      <c r="H163" s="853">
        <v>2</v>
      </c>
      <c r="I163" s="854">
        <v>3.99</v>
      </c>
      <c r="J163" s="807">
        <v>6</v>
      </c>
      <c r="K163" s="855">
        <v>2</v>
      </c>
      <c r="L163" s="853">
        <v>4</v>
      </c>
      <c r="M163" s="853">
        <v>40</v>
      </c>
      <c r="N163" s="856">
        <v>13.31</v>
      </c>
      <c r="O163" s="853" t="s">
        <v>6382</v>
      </c>
      <c r="P163" s="857" t="s">
        <v>6697</v>
      </c>
      <c r="Q163" s="858">
        <f t="shared" si="10"/>
        <v>-5</v>
      </c>
      <c r="R163" s="858">
        <f t="shared" si="10"/>
        <v>-10.25</v>
      </c>
      <c r="S163" s="849">
        <f t="shared" si="11"/>
        <v>26.62</v>
      </c>
      <c r="T163" s="849">
        <f t="shared" si="12"/>
        <v>12</v>
      </c>
      <c r="U163" s="849">
        <f t="shared" si="13"/>
        <v>-14.620000000000001</v>
      </c>
      <c r="V163" s="859">
        <f t="shared" si="14"/>
        <v>0.45078888054094662</v>
      </c>
      <c r="W163" s="806"/>
    </row>
    <row r="164" spans="1:23" ht="14.4" customHeight="1" x14ac:dyDescent="0.3">
      <c r="A164" s="864" t="s">
        <v>6698</v>
      </c>
      <c r="B164" s="861">
        <v>1</v>
      </c>
      <c r="C164" s="862">
        <v>23.26</v>
      </c>
      <c r="D164" s="811">
        <v>17</v>
      </c>
      <c r="E164" s="860">
        <v>2</v>
      </c>
      <c r="F164" s="854">
        <v>9.43</v>
      </c>
      <c r="G164" s="807">
        <v>16</v>
      </c>
      <c r="H164" s="853">
        <v>1</v>
      </c>
      <c r="I164" s="854">
        <v>4.0999999999999996</v>
      </c>
      <c r="J164" s="807">
        <v>7</v>
      </c>
      <c r="K164" s="855">
        <v>4.0999999999999996</v>
      </c>
      <c r="L164" s="853">
        <v>6</v>
      </c>
      <c r="M164" s="853">
        <v>55</v>
      </c>
      <c r="N164" s="856">
        <v>18.37</v>
      </c>
      <c r="O164" s="853" t="s">
        <v>6382</v>
      </c>
      <c r="P164" s="857" t="s">
        <v>6699</v>
      </c>
      <c r="Q164" s="858">
        <f t="shared" si="10"/>
        <v>0</v>
      </c>
      <c r="R164" s="858">
        <f t="shared" si="10"/>
        <v>-19.160000000000004</v>
      </c>
      <c r="S164" s="849">
        <f t="shared" si="11"/>
        <v>18.37</v>
      </c>
      <c r="T164" s="849">
        <f t="shared" si="12"/>
        <v>7</v>
      </c>
      <c r="U164" s="849">
        <f t="shared" si="13"/>
        <v>-11.370000000000001</v>
      </c>
      <c r="V164" s="859">
        <f t="shared" si="14"/>
        <v>0.38105606967882416</v>
      </c>
      <c r="W164" s="806"/>
    </row>
    <row r="165" spans="1:23" ht="14.4" customHeight="1" x14ac:dyDescent="0.3">
      <c r="A165" s="865" t="s">
        <v>6700</v>
      </c>
      <c r="B165" s="813"/>
      <c r="C165" s="814"/>
      <c r="D165" s="815"/>
      <c r="E165" s="819">
        <v>3</v>
      </c>
      <c r="F165" s="798">
        <v>1.85</v>
      </c>
      <c r="G165" s="799">
        <v>2.7</v>
      </c>
      <c r="H165" s="794">
        <v>2</v>
      </c>
      <c r="I165" s="795">
        <v>2.48</v>
      </c>
      <c r="J165" s="812">
        <v>6.5</v>
      </c>
      <c r="K165" s="800">
        <v>0.62</v>
      </c>
      <c r="L165" s="797">
        <v>2</v>
      </c>
      <c r="M165" s="797">
        <v>17</v>
      </c>
      <c r="N165" s="801">
        <v>5.56</v>
      </c>
      <c r="O165" s="797" t="s">
        <v>6382</v>
      </c>
      <c r="P165" s="816" t="s">
        <v>6701</v>
      </c>
      <c r="Q165" s="802">
        <f t="shared" si="10"/>
        <v>2</v>
      </c>
      <c r="R165" s="802">
        <f t="shared" si="10"/>
        <v>2.48</v>
      </c>
      <c r="S165" s="813">
        <f t="shared" si="11"/>
        <v>11.12</v>
      </c>
      <c r="T165" s="813">
        <f t="shared" si="12"/>
        <v>13</v>
      </c>
      <c r="U165" s="813">
        <f t="shared" si="13"/>
        <v>1.8800000000000008</v>
      </c>
      <c r="V165" s="817">
        <f t="shared" si="14"/>
        <v>1.1690647482014389</v>
      </c>
      <c r="W165" s="803">
        <v>3.44</v>
      </c>
    </row>
    <row r="166" spans="1:23" ht="14.4" customHeight="1" x14ac:dyDescent="0.3">
      <c r="A166" s="864" t="s">
        <v>6702</v>
      </c>
      <c r="B166" s="849">
        <v>1</v>
      </c>
      <c r="C166" s="850">
        <v>1.38</v>
      </c>
      <c r="D166" s="818">
        <v>22</v>
      </c>
      <c r="E166" s="860"/>
      <c r="F166" s="854"/>
      <c r="G166" s="807"/>
      <c r="H166" s="851">
        <v>1</v>
      </c>
      <c r="I166" s="852">
        <v>1.1100000000000001</v>
      </c>
      <c r="J166" s="804">
        <v>5</v>
      </c>
      <c r="K166" s="855">
        <v>1.1100000000000001</v>
      </c>
      <c r="L166" s="853">
        <v>3</v>
      </c>
      <c r="M166" s="853">
        <v>31</v>
      </c>
      <c r="N166" s="856">
        <v>10.26</v>
      </c>
      <c r="O166" s="853" t="s">
        <v>6382</v>
      </c>
      <c r="P166" s="857" t="s">
        <v>6703</v>
      </c>
      <c r="Q166" s="858">
        <f t="shared" si="10"/>
        <v>0</v>
      </c>
      <c r="R166" s="858">
        <f t="shared" si="10"/>
        <v>-0.2699999999999998</v>
      </c>
      <c r="S166" s="849">
        <f t="shared" si="11"/>
        <v>10.26</v>
      </c>
      <c r="T166" s="849">
        <f t="shared" si="12"/>
        <v>5</v>
      </c>
      <c r="U166" s="849">
        <f t="shared" si="13"/>
        <v>-5.26</v>
      </c>
      <c r="V166" s="859">
        <f t="shared" si="14"/>
        <v>0.48732943469785578</v>
      </c>
      <c r="W166" s="806"/>
    </row>
    <row r="167" spans="1:23" ht="14.4" customHeight="1" thickBot="1" x14ac:dyDescent="0.35">
      <c r="A167" s="866" t="s">
        <v>6704</v>
      </c>
      <c r="B167" s="867">
        <v>2</v>
      </c>
      <c r="C167" s="868">
        <v>3.95</v>
      </c>
      <c r="D167" s="869">
        <v>18</v>
      </c>
      <c r="E167" s="870"/>
      <c r="F167" s="871"/>
      <c r="G167" s="872"/>
      <c r="H167" s="873"/>
      <c r="I167" s="874"/>
      <c r="J167" s="875"/>
      <c r="K167" s="876">
        <v>1.98</v>
      </c>
      <c r="L167" s="877">
        <v>5</v>
      </c>
      <c r="M167" s="877">
        <v>44</v>
      </c>
      <c r="N167" s="878">
        <v>14.74</v>
      </c>
      <c r="O167" s="877" t="s">
        <v>6382</v>
      </c>
      <c r="P167" s="879" t="s">
        <v>6705</v>
      </c>
      <c r="Q167" s="880">
        <f t="shared" si="10"/>
        <v>-2</v>
      </c>
      <c r="R167" s="880">
        <f t="shared" si="10"/>
        <v>-3.95</v>
      </c>
      <c r="S167" s="867" t="str">
        <f t="shared" si="11"/>
        <v/>
      </c>
      <c r="T167" s="867" t="str">
        <f t="shared" si="12"/>
        <v/>
      </c>
      <c r="U167" s="867" t="str">
        <f t="shared" si="13"/>
        <v/>
      </c>
      <c r="V167" s="881" t="str">
        <f t="shared" si="14"/>
        <v/>
      </c>
      <c r="W167" s="88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68:Q1048576">
    <cfRule type="cellIs" dxfId="12" priority="9" stopIfTrue="1" operator="lessThan">
      <formula>0</formula>
    </cfRule>
  </conditionalFormatting>
  <conditionalFormatting sqref="U168:U1048576">
    <cfRule type="cellIs" dxfId="11" priority="8" stopIfTrue="1" operator="greaterThan">
      <formula>0</formula>
    </cfRule>
  </conditionalFormatting>
  <conditionalFormatting sqref="V168:V1048576">
    <cfRule type="cellIs" dxfId="10" priority="7" stopIfTrue="1" operator="greaterThan">
      <formula>1</formula>
    </cfRule>
  </conditionalFormatting>
  <conditionalFormatting sqref="V168:V1048576">
    <cfRule type="cellIs" dxfId="9" priority="4" stopIfTrue="1" operator="greaterThan">
      <formula>1</formula>
    </cfRule>
  </conditionalFormatting>
  <conditionalFormatting sqref="U168:U1048576">
    <cfRule type="cellIs" dxfId="8" priority="5" stopIfTrue="1" operator="greaterThan">
      <formula>0</formula>
    </cfRule>
  </conditionalFormatting>
  <conditionalFormatting sqref="Q168:Q1048576">
    <cfRule type="cellIs" dxfId="7" priority="6" stopIfTrue="1" operator="lessThan">
      <formula>0</formula>
    </cfRule>
  </conditionalFormatting>
  <conditionalFormatting sqref="V5:V167">
    <cfRule type="cellIs" dxfId="6" priority="1" stopIfTrue="1" operator="greaterThan">
      <formula>1</formula>
    </cfRule>
  </conditionalFormatting>
  <conditionalFormatting sqref="U5:U167">
    <cfRule type="cellIs" dxfId="5" priority="2" stopIfTrue="1" operator="greaterThan">
      <formula>0</formula>
    </cfRule>
  </conditionalFormatting>
  <conditionalFormatting sqref="Q5:Q16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2973093</v>
      </c>
      <c r="C3" s="352">
        <f t="shared" ref="C3:L3" si="0">SUBTOTAL(9,C6:C1048576)</f>
        <v>8</v>
      </c>
      <c r="D3" s="352">
        <f t="shared" si="0"/>
        <v>2900425</v>
      </c>
      <c r="E3" s="352">
        <f t="shared" si="0"/>
        <v>9.3519165459834763</v>
      </c>
      <c r="F3" s="352">
        <f t="shared" si="0"/>
        <v>3588331</v>
      </c>
      <c r="G3" s="355">
        <f>IF(B3&lt;&gt;0,F3/B3,"")</f>
        <v>1.2069353363651927</v>
      </c>
      <c r="H3" s="351">
        <f t="shared" si="0"/>
        <v>317694.09999999998</v>
      </c>
      <c r="I3" s="352">
        <f t="shared" si="0"/>
        <v>2</v>
      </c>
      <c r="J3" s="352">
        <f t="shared" si="0"/>
        <v>155121.56</v>
      </c>
      <c r="K3" s="352">
        <f t="shared" si="0"/>
        <v>0.99309720660498824</v>
      </c>
      <c r="L3" s="352">
        <f t="shared" si="0"/>
        <v>391623.25</v>
      </c>
      <c r="M3" s="353">
        <f>IF(H3&lt;&gt;0,L3/H3,"")</f>
        <v>1.232705454712568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3"/>
      <c r="B5" s="884">
        <v>2012</v>
      </c>
      <c r="C5" s="885"/>
      <c r="D5" s="885">
        <v>2013</v>
      </c>
      <c r="E5" s="885"/>
      <c r="F5" s="885">
        <v>2014</v>
      </c>
      <c r="G5" s="774" t="s">
        <v>2</v>
      </c>
      <c r="H5" s="884">
        <v>2012</v>
      </c>
      <c r="I5" s="885"/>
      <c r="J5" s="885">
        <v>2013</v>
      </c>
      <c r="K5" s="885"/>
      <c r="L5" s="885">
        <v>2014</v>
      </c>
      <c r="M5" s="774" t="s">
        <v>2</v>
      </c>
    </row>
    <row r="6" spans="1:13" ht="14.4" customHeight="1" x14ac:dyDescent="0.3">
      <c r="A6" s="737" t="s">
        <v>5056</v>
      </c>
      <c r="B6" s="775"/>
      <c r="C6" s="723"/>
      <c r="D6" s="775">
        <v>126</v>
      </c>
      <c r="E6" s="723"/>
      <c r="F6" s="775"/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8" t="s">
        <v>5060</v>
      </c>
      <c r="B7" s="776"/>
      <c r="C7" s="650"/>
      <c r="D7" s="776"/>
      <c r="E7" s="650"/>
      <c r="F7" s="776">
        <v>557</v>
      </c>
      <c r="G7" s="666"/>
      <c r="H7" s="776"/>
      <c r="I7" s="650"/>
      <c r="J7" s="776"/>
      <c r="K7" s="650"/>
      <c r="L7" s="776">
        <v>546.08000000000004</v>
      </c>
      <c r="M7" s="689"/>
    </row>
    <row r="8" spans="1:13" ht="14.4" customHeight="1" x14ac:dyDescent="0.3">
      <c r="A8" s="678" t="s">
        <v>6707</v>
      </c>
      <c r="B8" s="776">
        <v>42904</v>
      </c>
      <c r="C8" s="650">
        <v>1</v>
      </c>
      <c r="D8" s="776">
        <v>34640</v>
      </c>
      <c r="E8" s="650">
        <v>0.80738392690658212</v>
      </c>
      <c r="F8" s="776">
        <v>53409</v>
      </c>
      <c r="G8" s="666">
        <v>1.2448489651314563</v>
      </c>
      <c r="H8" s="776">
        <v>168124.85</v>
      </c>
      <c r="I8" s="650">
        <v>1</v>
      </c>
      <c r="J8" s="776">
        <v>59661.83</v>
      </c>
      <c r="K8" s="650">
        <v>0.35486621995499179</v>
      </c>
      <c r="L8" s="776">
        <v>71496.94</v>
      </c>
      <c r="M8" s="689">
        <v>0.42526098908043636</v>
      </c>
    </row>
    <row r="9" spans="1:13" ht="14.4" customHeight="1" x14ac:dyDescent="0.3">
      <c r="A9" s="678" t="s">
        <v>5071</v>
      </c>
      <c r="B9" s="776">
        <v>208467</v>
      </c>
      <c r="C9" s="650">
        <v>1</v>
      </c>
      <c r="D9" s="776">
        <v>182032</v>
      </c>
      <c r="E9" s="650">
        <v>0.87319335914077523</v>
      </c>
      <c r="F9" s="776">
        <v>219866</v>
      </c>
      <c r="G9" s="666">
        <v>1.0546801172367808</v>
      </c>
      <c r="H9" s="776"/>
      <c r="I9" s="650"/>
      <c r="J9" s="776"/>
      <c r="K9" s="650"/>
      <c r="L9" s="776"/>
      <c r="M9" s="689"/>
    </row>
    <row r="10" spans="1:13" ht="14.4" customHeight="1" x14ac:dyDescent="0.3">
      <c r="A10" s="678" t="s">
        <v>6708</v>
      </c>
      <c r="B10" s="776">
        <v>445445</v>
      </c>
      <c r="C10" s="650">
        <v>1</v>
      </c>
      <c r="D10" s="776">
        <v>497563</v>
      </c>
      <c r="E10" s="650">
        <v>1.117002099024571</v>
      </c>
      <c r="F10" s="776">
        <v>529133</v>
      </c>
      <c r="G10" s="666">
        <v>1.1878750463020127</v>
      </c>
      <c r="H10" s="776"/>
      <c r="I10" s="650"/>
      <c r="J10" s="776"/>
      <c r="K10" s="650"/>
      <c r="L10" s="776"/>
      <c r="M10" s="689"/>
    </row>
    <row r="11" spans="1:13" ht="14.4" customHeight="1" x14ac:dyDescent="0.3">
      <c r="A11" s="678" t="s">
        <v>6709</v>
      </c>
      <c r="B11" s="776">
        <v>1817238</v>
      </c>
      <c r="C11" s="650">
        <v>1</v>
      </c>
      <c r="D11" s="776">
        <v>1792930</v>
      </c>
      <c r="E11" s="650">
        <v>0.98662365634000615</v>
      </c>
      <c r="F11" s="776">
        <v>2325237</v>
      </c>
      <c r="G11" s="666">
        <v>1.2795445615819172</v>
      </c>
      <c r="H11" s="776">
        <v>149569.25</v>
      </c>
      <c r="I11" s="650">
        <v>1</v>
      </c>
      <c r="J11" s="776">
        <v>95459.729999999981</v>
      </c>
      <c r="K11" s="650">
        <v>0.63823098664999645</v>
      </c>
      <c r="L11" s="776">
        <v>319580.23</v>
      </c>
      <c r="M11" s="689">
        <v>2.136670672614859</v>
      </c>
    </row>
    <row r="12" spans="1:13" ht="14.4" customHeight="1" x14ac:dyDescent="0.3">
      <c r="A12" s="678" t="s">
        <v>6710</v>
      </c>
      <c r="B12" s="776">
        <v>309837</v>
      </c>
      <c r="C12" s="650">
        <v>1</v>
      </c>
      <c r="D12" s="776">
        <v>237398</v>
      </c>
      <c r="E12" s="650">
        <v>0.76620287441461155</v>
      </c>
      <c r="F12" s="776">
        <v>288906</v>
      </c>
      <c r="G12" s="666">
        <v>0.93244512437184712</v>
      </c>
      <c r="H12" s="776"/>
      <c r="I12" s="650"/>
      <c r="J12" s="776"/>
      <c r="K12" s="650"/>
      <c r="L12" s="776"/>
      <c r="M12" s="689"/>
    </row>
    <row r="13" spans="1:13" ht="14.4" customHeight="1" x14ac:dyDescent="0.3">
      <c r="A13" s="678" t="s">
        <v>6711</v>
      </c>
      <c r="B13" s="776">
        <v>8854</v>
      </c>
      <c r="C13" s="650">
        <v>1</v>
      </c>
      <c r="D13" s="776">
        <v>34761</v>
      </c>
      <c r="E13" s="650">
        <v>3.9260221368872825</v>
      </c>
      <c r="F13" s="776">
        <v>29625</v>
      </c>
      <c r="G13" s="666">
        <v>3.3459453354416082</v>
      </c>
      <c r="H13" s="776"/>
      <c r="I13" s="650"/>
      <c r="J13" s="776"/>
      <c r="K13" s="650"/>
      <c r="L13" s="776"/>
      <c r="M13" s="689"/>
    </row>
    <row r="14" spans="1:13" ht="14.4" customHeight="1" x14ac:dyDescent="0.3">
      <c r="A14" s="678" t="s">
        <v>6712</v>
      </c>
      <c r="B14" s="776">
        <v>138180</v>
      </c>
      <c r="C14" s="650">
        <v>1</v>
      </c>
      <c r="D14" s="776">
        <v>120975</v>
      </c>
      <c r="E14" s="650">
        <v>0.87548849326964828</v>
      </c>
      <c r="F14" s="776">
        <v>141598</v>
      </c>
      <c r="G14" s="666">
        <v>1.0247358517875236</v>
      </c>
      <c r="H14" s="776"/>
      <c r="I14" s="650"/>
      <c r="J14" s="776"/>
      <c r="K14" s="650"/>
      <c r="L14" s="776"/>
      <c r="M14" s="689"/>
    </row>
    <row r="15" spans="1:13" ht="14.4" customHeight="1" thickBot="1" x14ac:dyDescent="0.35">
      <c r="A15" s="778" t="s">
        <v>6713</v>
      </c>
      <c r="B15" s="777">
        <v>2168</v>
      </c>
      <c r="C15" s="656">
        <v>1</v>
      </c>
      <c r="D15" s="777"/>
      <c r="E15" s="656"/>
      <c r="F15" s="777"/>
      <c r="G15" s="667"/>
      <c r="H15" s="777"/>
      <c r="I15" s="656"/>
      <c r="J15" s="777"/>
      <c r="K15" s="656"/>
      <c r="L15" s="777"/>
      <c r="M15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7228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29949.200000000001</v>
      </c>
      <c r="G3" s="215">
        <f t="shared" si="0"/>
        <v>3290787.0999999996</v>
      </c>
      <c r="H3" s="216"/>
      <c r="I3" s="216"/>
      <c r="J3" s="211">
        <f t="shared" si="0"/>
        <v>23430.37</v>
      </c>
      <c r="K3" s="215">
        <f t="shared" si="0"/>
        <v>3055546.56</v>
      </c>
      <c r="L3" s="216"/>
      <c r="M3" s="216"/>
      <c r="N3" s="211">
        <f t="shared" si="0"/>
        <v>25716.44</v>
      </c>
      <c r="O3" s="215">
        <f t="shared" si="0"/>
        <v>3979954.25</v>
      </c>
      <c r="P3" s="181">
        <f>IF(G3=0,"",O3/G3)</f>
        <v>1.2094231954416013</v>
      </c>
      <c r="Q3" s="213">
        <f>IF(N3=0,"",O3/N3)</f>
        <v>154.76303290813192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5080</v>
      </c>
      <c r="B6" s="723" t="s">
        <v>6714</v>
      </c>
      <c r="C6" s="723" t="s">
        <v>4855</v>
      </c>
      <c r="D6" s="723" t="s">
        <v>6715</v>
      </c>
      <c r="E6" s="723" t="s">
        <v>6716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28"/>
      <c r="Q6" s="736"/>
    </row>
    <row r="7" spans="1:17" ht="14.4" customHeight="1" x14ac:dyDescent="0.3">
      <c r="A7" s="649" t="s">
        <v>5096</v>
      </c>
      <c r="B7" s="650" t="s">
        <v>6717</v>
      </c>
      <c r="C7" s="650" t="s">
        <v>4864</v>
      </c>
      <c r="D7" s="650" t="s">
        <v>6718</v>
      </c>
      <c r="E7" s="650" t="s">
        <v>6719</v>
      </c>
      <c r="F7" s="653"/>
      <c r="G7" s="653"/>
      <c r="H7" s="653"/>
      <c r="I7" s="653"/>
      <c r="J7" s="653"/>
      <c r="K7" s="653"/>
      <c r="L7" s="653"/>
      <c r="M7" s="653"/>
      <c r="N7" s="653">
        <v>0.1</v>
      </c>
      <c r="O7" s="653">
        <v>546.08000000000004</v>
      </c>
      <c r="P7" s="666"/>
      <c r="Q7" s="654">
        <v>5460.8</v>
      </c>
    </row>
    <row r="8" spans="1:17" ht="14.4" customHeight="1" x14ac:dyDescent="0.3">
      <c r="A8" s="649" t="s">
        <v>5096</v>
      </c>
      <c r="B8" s="650" t="s">
        <v>6717</v>
      </c>
      <c r="C8" s="650" t="s">
        <v>4855</v>
      </c>
      <c r="D8" s="650" t="s">
        <v>6720</v>
      </c>
      <c r="E8" s="650" t="s">
        <v>6721</v>
      </c>
      <c r="F8" s="653"/>
      <c r="G8" s="653"/>
      <c r="H8" s="653"/>
      <c r="I8" s="653"/>
      <c r="J8" s="653"/>
      <c r="K8" s="653"/>
      <c r="L8" s="653"/>
      <c r="M8" s="653"/>
      <c r="N8" s="653">
        <v>1</v>
      </c>
      <c r="O8" s="653">
        <v>557</v>
      </c>
      <c r="P8" s="666"/>
      <c r="Q8" s="654">
        <v>557</v>
      </c>
    </row>
    <row r="9" spans="1:17" ht="14.4" customHeight="1" x14ac:dyDescent="0.3">
      <c r="A9" s="649" t="s">
        <v>6722</v>
      </c>
      <c r="B9" s="650" t="s">
        <v>1541</v>
      </c>
      <c r="C9" s="650" t="s">
        <v>4864</v>
      </c>
      <c r="D9" s="650" t="s">
        <v>6723</v>
      </c>
      <c r="E9" s="650" t="s">
        <v>6719</v>
      </c>
      <c r="F9" s="653"/>
      <c r="G9" s="653"/>
      <c r="H9" s="653"/>
      <c r="I9" s="653"/>
      <c r="J9" s="653">
        <v>0.5</v>
      </c>
      <c r="K9" s="653">
        <v>1092.1600000000001</v>
      </c>
      <c r="L9" s="653"/>
      <c r="M9" s="653">
        <v>2184.3200000000002</v>
      </c>
      <c r="N9" s="653">
        <v>0.5</v>
      </c>
      <c r="O9" s="653">
        <v>1092.1600000000001</v>
      </c>
      <c r="P9" s="666"/>
      <c r="Q9" s="654">
        <v>2184.3200000000002</v>
      </c>
    </row>
    <row r="10" spans="1:17" ht="14.4" customHeight="1" x14ac:dyDescent="0.3">
      <c r="A10" s="649" t="s">
        <v>6722</v>
      </c>
      <c r="B10" s="650" t="s">
        <v>1541</v>
      </c>
      <c r="C10" s="650" t="s">
        <v>4864</v>
      </c>
      <c r="D10" s="650" t="s">
        <v>6724</v>
      </c>
      <c r="E10" s="650" t="s">
        <v>6725</v>
      </c>
      <c r="F10" s="653">
        <v>0.05</v>
      </c>
      <c r="G10" s="653">
        <v>46.83</v>
      </c>
      <c r="H10" s="653">
        <v>1</v>
      </c>
      <c r="I10" s="653">
        <v>936.59999999999991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6722</v>
      </c>
      <c r="B11" s="650" t="s">
        <v>1541</v>
      </c>
      <c r="C11" s="650" t="s">
        <v>5237</v>
      </c>
      <c r="D11" s="650" t="s">
        <v>6726</v>
      </c>
      <c r="E11" s="650" t="s">
        <v>4850</v>
      </c>
      <c r="F11" s="653"/>
      <c r="G11" s="653"/>
      <c r="H11" s="653"/>
      <c r="I11" s="653"/>
      <c r="J11" s="653">
        <v>1000</v>
      </c>
      <c r="K11" s="653">
        <v>5530</v>
      </c>
      <c r="L11" s="653"/>
      <c r="M11" s="653">
        <v>5.53</v>
      </c>
      <c r="N11" s="653">
        <v>300</v>
      </c>
      <c r="O11" s="653">
        <v>1665</v>
      </c>
      <c r="P11" s="666"/>
      <c r="Q11" s="654">
        <v>5.55</v>
      </c>
    </row>
    <row r="12" spans="1:17" ht="14.4" customHeight="1" x14ac:dyDescent="0.3">
      <c r="A12" s="649" t="s">
        <v>6722</v>
      </c>
      <c r="B12" s="650" t="s">
        <v>1541</v>
      </c>
      <c r="C12" s="650" t="s">
        <v>5237</v>
      </c>
      <c r="D12" s="650" t="s">
        <v>6727</v>
      </c>
      <c r="E12" s="650" t="s">
        <v>4850</v>
      </c>
      <c r="F12" s="653">
        <v>5164</v>
      </c>
      <c r="G12" s="653">
        <v>83083.62000000001</v>
      </c>
      <c r="H12" s="653">
        <v>1</v>
      </c>
      <c r="I12" s="653">
        <v>16.089004647560031</v>
      </c>
      <c r="J12" s="653">
        <v>2306</v>
      </c>
      <c r="K12" s="653">
        <v>39542.47</v>
      </c>
      <c r="L12" s="653">
        <v>0.47593581021144715</v>
      </c>
      <c r="M12" s="653">
        <v>17.147645273200347</v>
      </c>
      <c r="N12" s="653">
        <v>2093</v>
      </c>
      <c r="O12" s="653">
        <v>40018.160000000003</v>
      </c>
      <c r="P12" s="666">
        <v>0.48166124682578826</v>
      </c>
      <c r="Q12" s="654">
        <v>19.12</v>
      </c>
    </row>
    <row r="13" spans="1:17" ht="14.4" customHeight="1" x14ac:dyDescent="0.3">
      <c r="A13" s="649" t="s">
        <v>6722</v>
      </c>
      <c r="B13" s="650" t="s">
        <v>1541</v>
      </c>
      <c r="C13" s="650" t="s">
        <v>5237</v>
      </c>
      <c r="D13" s="650" t="s">
        <v>6728</v>
      </c>
      <c r="E13" s="650" t="s">
        <v>4850</v>
      </c>
      <c r="F13" s="653">
        <v>680</v>
      </c>
      <c r="G13" s="653">
        <v>1999.2</v>
      </c>
      <c r="H13" s="653">
        <v>1</v>
      </c>
      <c r="I13" s="653">
        <v>2.94</v>
      </c>
      <c r="J13" s="653"/>
      <c r="K13" s="653"/>
      <c r="L13" s="653"/>
      <c r="M13" s="653"/>
      <c r="N13" s="653">
        <v>735</v>
      </c>
      <c r="O13" s="653">
        <v>2396.1</v>
      </c>
      <c r="P13" s="666">
        <v>1.1985294117647058</v>
      </c>
      <c r="Q13" s="654">
        <v>3.26</v>
      </c>
    </row>
    <row r="14" spans="1:17" ht="14.4" customHeight="1" x14ac:dyDescent="0.3">
      <c r="A14" s="649" t="s">
        <v>6722</v>
      </c>
      <c r="B14" s="650" t="s">
        <v>1541</v>
      </c>
      <c r="C14" s="650" t="s">
        <v>5237</v>
      </c>
      <c r="D14" s="650" t="s">
        <v>6729</v>
      </c>
      <c r="E14" s="650" t="s">
        <v>4850</v>
      </c>
      <c r="F14" s="653">
        <v>2618</v>
      </c>
      <c r="G14" s="653">
        <v>82995.199999999997</v>
      </c>
      <c r="H14" s="653">
        <v>1</v>
      </c>
      <c r="I14" s="653">
        <v>31.701757066462946</v>
      </c>
      <c r="J14" s="653">
        <v>410</v>
      </c>
      <c r="K14" s="653">
        <v>13497.2</v>
      </c>
      <c r="L14" s="653">
        <v>0.16262627236273908</v>
      </c>
      <c r="M14" s="653">
        <v>32.92</v>
      </c>
      <c r="N14" s="653">
        <v>764</v>
      </c>
      <c r="O14" s="653">
        <v>25441.200000000001</v>
      </c>
      <c r="P14" s="666">
        <v>0.30653820943861815</v>
      </c>
      <c r="Q14" s="654">
        <v>33.300000000000004</v>
      </c>
    </row>
    <row r="15" spans="1:17" ht="14.4" customHeight="1" x14ac:dyDescent="0.3">
      <c r="A15" s="649" t="s">
        <v>6722</v>
      </c>
      <c r="B15" s="650" t="s">
        <v>1541</v>
      </c>
      <c r="C15" s="650" t="s">
        <v>4890</v>
      </c>
      <c r="D15" s="650" t="s">
        <v>6730</v>
      </c>
      <c r="E15" s="650" t="s">
        <v>6731</v>
      </c>
      <c r="F15" s="653"/>
      <c r="G15" s="653"/>
      <c r="H15" s="653"/>
      <c r="I15" s="653"/>
      <c r="J15" s="653"/>
      <c r="K15" s="653"/>
      <c r="L15" s="653"/>
      <c r="M15" s="653"/>
      <c r="N15" s="653">
        <v>1</v>
      </c>
      <c r="O15" s="653">
        <v>884.32</v>
      </c>
      <c r="P15" s="666"/>
      <c r="Q15" s="654">
        <v>884.32</v>
      </c>
    </row>
    <row r="16" spans="1:17" ht="14.4" customHeight="1" x14ac:dyDescent="0.3">
      <c r="A16" s="649" t="s">
        <v>6722</v>
      </c>
      <c r="B16" s="650" t="s">
        <v>1541</v>
      </c>
      <c r="C16" s="650" t="s">
        <v>4855</v>
      </c>
      <c r="D16" s="650" t="s">
        <v>6732</v>
      </c>
      <c r="E16" s="650" t="s">
        <v>6733</v>
      </c>
      <c r="F16" s="653">
        <v>11</v>
      </c>
      <c r="G16" s="653">
        <v>19261</v>
      </c>
      <c r="H16" s="653">
        <v>1</v>
      </c>
      <c r="I16" s="653">
        <v>1751</v>
      </c>
      <c r="J16" s="653">
        <v>6</v>
      </c>
      <c r="K16" s="653">
        <v>10524</v>
      </c>
      <c r="L16" s="653">
        <v>0.54638907637194334</v>
      </c>
      <c r="M16" s="653">
        <v>1754</v>
      </c>
      <c r="N16" s="653">
        <v>8</v>
      </c>
      <c r="O16" s="653">
        <v>14062</v>
      </c>
      <c r="P16" s="666">
        <v>0.73007632002492084</v>
      </c>
      <c r="Q16" s="654">
        <v>1757.75</v>
      </c>
    </row>
    <row r="17" spans="1:17" ht="14.4" customHeight="1" x14ac:dyDescent="0.3">
      <c r="A17" s="649" t="s">
        <v>6722</v>
      </c>
      <c r="B17" s="650" t="s">
        <v>1541</v>
      </c>
      <c r="C17" s="650" t="s">
        <v>4855</v>
      </c>
      <c r="D17" s="650" t="s">
        <v>6734</v>
      </c>
      <c r="E17" s="650" t="s">
        <v>6735</v>
      </c>
      <c r="F17" s="653"/>
      <c r="G17" s="653"/>
      <c r="H17" s="653"/>
      <c r="I17" s="653"/>
      <c r="J17" s="653">
        <v>2</v>
      </c>
      <c r="K17" s="653">
        <v>820</v>
      </c>
      <c r="L17" s="653"/>
      <c r="M17" s="653">
        <v>410</v>
      </c>
      <c r="N17" s="653">
        <v>1</v>
      </c>
      <c r="O17" s="653">
        <v>412</v>
      </c>
      <c r="P17" s="666"/>
      <c r="Q17" s="654">
        <v>412</v>
      </c>
    </row>
    <row r="18" spans="1:17" ht="14.4" customHeight="1" x14ac:dyDescent="0.3">
      <c r="A18" s="649" t="s">
        <v>6722</v>
      </c>
      <c r="B18" s="650" t="s">
        <v>1541</v>
      </c>
      <c r="C18" s="650" t="s">
        <v>4855</v>
      </c>
      <c r="D18" s="650" t="s">
        <v>6736</v>
      </c>
      <c r="E18" s="650" t="s">
        <v>6737</v>
      </c>
      <c r="F18" s="653"/>
      <c r="G18" s="653"/>
      <c r="H18" s="653"/>
      <c r="I18" s="653"/>
      <c r="J18" s="653">
        <v>1</v>
      </c>
      <c r="K18" s="653">
        <v>14328</v>
      </c>
      <c r="L18" s="653"/>
      <c r="M18" s="653">
        <v>14328</v>
      </c>
      <c r="N18" s="653">
        <v>2</v>
      </c>
      <c r="O18" s="653">
        <v>28664</v>
      </c>
      <c r="P18" s="666"/>
      <c r="Q18" s="654">
        <v>14332</v>
      </c>
    </row>
    <row r="19" spans="1:17" ht="14.4" customHeight="1" x14ac:dyDescent="0.3">
      <c r="A19" s="649" t="s">
        <v>6722</v>
      </c>
      <c r="B19" s="650" t="s">
        <v>1541</v>
      </c>
      <c r="C19" s="650" t="s">
        <v>4855</v>
      </c>
      <c r="D19" s="650" t="s">
        <v>6738</v>
      </c>
      <c r="E19" s="650" t="s">
        <v>6739</v>
      </c>
      <c r="F19" s="653">
        <v>1</v>
      </c>
      <c r="G19" s="653">
        <v>1283</v>
      </c>
      <c r="H19" s="653">
        <v>1</v>
      </c>
      <c r="I19" s="653">
        <v>1283</v>
      </c>
      <c r="J19" s="653"/>
      <c r="K19" s="653"/>
      <c r="L19" s="653"/>
      <c r="M19" s="653"/>
      <c r="N19" s="653">
        <v>1</v>
      </c>
      <c r="O19" s="653">
        <v>1292</v>
      </c>
      <c r="P19" s="666">
        <v>1.0070148090413094</v>
      </c>
      <c r="Q19" s="654">
        <v>1292</v>
      </c>
    </row>
    <row r="20" spans="1:17" ht="14.4" customHeight="1" x14ac:dyDescent="0.3">
      <c r="A20" s="649" t="s">
        <v>6722</v>
      </c>
      <c r="B20" s="650" t="s">
        <v>1541</v>
      </c>
      <c r="C20" s="650" t="s">
        <v>4855</v>
      </c>
      <c r="D20" s="650" t="s">
        <v>6740</v>
      </c>
      <c r="E20" s="650" t="s">
        <v>6741</v>
      </c>
      <c r="F20" s="653">
        <v>10</v>
      </c>
      <c r="G20" s="653">
        <v>22360</v>
      </c>
      <c r="H20" s="653">
        <v>1</v>
      </c>
      <c r="I20" s="653">
        <v>2236</v>
      </c>
      <c r="J20" s="653">
        <v>4</v>
      </c>
      <c r="K20" s="653">
        <v>8968</v>
      </c>
      <c r="L20" s="653">
        <v>0.40107334525939176</v>
      </c>
      <c r="M20" s="653">
        <v>2242</v>
      </c>
      <c r="N20" s="653">
        <v>4</v>
      </c>
      <c r="O20" s="653">
        <v>8979</v>
      </c>
      <c r="P20" s="666">
        <v>0.40156529516994632</v>
      </c>
      <c r="Q20" s="654">
        <v>2244.75</v>
      </c>
    </row>
    <row r="21" spans="1:17" ht="14.4" customHeight="1" x14ac:dyDescent="0.3">
      <c r="A21" s="649" t="s">
        <v>6378</v>
      </c>
      <c r="B21" s="650" t="s">
        <v>6742</v>
      </c>
      <c r="C21" s="650" t="s">
        <v>4855</v>
      </c>
      <c r="D21" s="650" t="s">
        <v>6743</v>
      </c>
      <c r="E21" s="650" t="s">
        <v>6744</v>
      </c>
      <c r="F21" s="653"/>
      <c r="G21" s="653"/>
      <c r="H21" s="653"/>
      <c r="I21" s="653"/>
      <c r="J21" s="653">
        <v>2</v>
      </c>
      <c r="K21" s="653">
        <v>700</v>
      </c>
      <c r="L21" s="653"/>
      <c r="M21" s="653">
        <v>350</v>
      </c>
      <c r="N21" s="653">
        <v>11</v>
      </c>
      <c r="O21" s="653">
        <v>3855</v>
      </c>
      <c r="P21" s="666"/>
      <c r="Q21" s="654">
        <v>350.45454545454544</v>
      </c>
    </row>
    <row r="22" spans="1:17" ht="14.4" customHeight="1" x14ac:dyDescent="0.3">
      <c r="A22" s="649" t="s">
        <v>6378</v>
      </c>
      <c r="B22" s="650" t="s">
        <v>6742</v>
      </c>
      <c r="C22" s="650" t="s">
        <v>4855</v>
      </c>
      <c r="D22" s="650" t="s">
        <v>6745</v>
      </c>
      <c r="E22" s="650" t="s">
        <v>6746</v>
      </c>
      <c r="F22" s="653">
        <v>1505</v>
      </c>
      <c r="G22" s="653">
        <v>96320</v>
      </c>
      <c r="H22" s="653">
        <v>1</v>
      </c>
      <c r="I22" s="653">
        <v>64</v>
      </c>
      <c r="J22" s="653">
        <v>1367</v>
      </c>
      <c r="K22" s="653">
        <v>88855</v>
      </c>
      <c r="L22" s="653">
        <v>0.92249792358803984</v>
      </c>
      <c r="M22" s="653">
        <v>65</v>
      </c>
      <c r="N22" s="653">
        <v>1345</v>
      </c>
      <c r="O22" s="653">
        <v>87425</v>
      </c>
      <c r="P22" s="666">
        <v>0.90765157807308972</v>
      </c>
      <c r="Q22" s="654">
        <v>65</v>
      </c>
    </row>
    <row r="23" spans="1:17" ht="14.4" customHeight="1" x14ac:dyDescent="0.3">
      <c r="A23" s="649" t="s">
        <v>6378</v>
      </c>
      <c r="B23" s="650" t="s">
        <v>6742</v>
      </c>
      <c r="C23" s="650" t="s">
        <v>4855</v>
      </c>
      <c r="D23" s="650" t="s">
        <v>6747</v>
      </c>
      <c r="E23" s="650" t="s">
        <v>6748</v>
      </c>
      <c r="F23" s="653">
        <v>5</v>
      </c>
      <c r="G23" s="653">
        <v>2945</v>
      </c>
      <c r="H23" s="653">
        <v>1</v>
      </c>
      <c r="I23" s="653">
        <v>589</v>
      </c>
      <c r="J23" s="653">
        <v>1</v>
      </c>
      <c r="K23" s="653">
        <v>590</v>
      </c>
      <c r="L23" s="653">
        <v>0.20033955857385399</v>
      </c>
      <c r="M23" s="653">
        <v>590</v>
      </c>
      <c r="N23" s="653">
        <v>5</v>
      </c>
      <c r="O23" s="653">
        <v>2950</v>
      </c>
      <c r="P23" s="666">
        <v>1.0016977928692699</v>
      </c>
      <c r="Q23" s="654">
        <v>590</v>
      </c>
    </row>
    <row r="24" spans="1:17" ht="14.4" customHeight="1" x14ac:dyDescent="0.3">
      <c r="A24" s="649" t="s">
        <v>6378</v>
      </c>
      <c r="B24" s="650" t="s">
        <v>6742</v>
      </c>
      <c r="C24" s="650" t="s">
        <v>4855</v>
      </c>
      <c r="D24" s="650" t="s">
        <v>6749</v>
      </c>
      <c r="E24" s="650" t="s">
        <v>6750</v>
      </c>
      <c r="F24" s="653"/>
      <c r="G24" s="653"/>
      <c r="H24" s="653"/>
      <c r="I24" s="653"/>
      <c r="J24" s="653">
        <v>1</v>
      </c>
      <c r="K24" s="653">
        <v>615</v>
      </c>
      <c r="L24" s="653"/>
      <c r="M24" s="653">
        <v>615</v>
      </c>
      <c r="N24" s="653"/>
      <c r="O24" s="653"/>
      <c r="P24" s="666"/>
      <c r="Q24" s="654"/>
    </row>
    <row r="25" spans="1:17" ht="14.4" customHeight="1" x14ac:dyDescent="0.3">
      <c r="A25" s="649" t="s">
        <v>6378</v>
      </c>
      <c r="B25" s="650" t="s">
        <v>6742</v>
      </c>
      <c r="C25" s="650" t="s">
        <v>4855</v>
      </c>
      <c r="D25" s="650" t="s">
        <v>6751</v>
      </c>
      <c r="E25" s="650" t="s">
        <v>6752</v>
      </c>
      <c r="F25" s="653"/>
      <c r="G25" s="653"/>
      <c r="H25" s="653"/>
      <c r="I25" s="653"/>
      <c r="J25" s="653"/>
      <c r="K25" s="653"/>
      <c r="L25" s="653"/>
      <c r="M25" s="653"/>
      <c r="N25" s="653">
        <v>1</v>
      </c>
      <c r="O25" s="653">
        <v>149</v>
      </c>
      <c r="P25" s="666"/>
      <c r="Q25" s="654">
        <v>149</v>
      </c>
    </row>
    <row r="26" spans="1:17" ht="14.4" customHeight="1" x14ac:dyDescent="0.3">
      <c r="A26" s="649" t="s">
        <v>6378</v>
      </c>
      <c r="B26" s="650" t="s">
        <v>6742</v>
      </c>
      <c r="C26" s="650" t="s">
        <v>4855</v>
      </c>
      <c r="D26" s="650" t="s">
        <v>6753</v>
      </c>
      <c r="E26" s="650" t="s">
        <v>6754</v>
      </c>
      <c r="F26" s="653">
        <v>14</v>
      </c>
      <c r="G26" s="653">
        <v>322</v>
      </c>
      <c r="H26" s="653">
        <v>1</v>
      </c>
      <c r="I26" s="653">
        <v>23</v>
      </c>
      <c r="J26" s="653">
        <v>16</v>
      </c>
      <c r="K26" s="653">
        <v>368</v>
      </c>
      <c r="L26" s="653">
        <v>1.1428571428571428</v>
      </c>
      <c r="M26" s="653">
        <v>23</v>
      </c>
      <c r="N26" s="653">
        <v>14</v>
      </c>
      <c r="O26" s="653">
        <v>330</v>
      </c>
      <c r="P26" s="666">
        <v>1.0248447204968945</v>
      </c>
      <c r="Q26" s="654">
        <v>23.571428571428573</v>
      </c>
    </row>
    <row r="27" spans="1:17" ht="14.4" customHeight="1" x14ac:dyDescent="0.3">
      <c r="A27" s="649" t="s">
        <v>6378</v>
      </c>
      <c r="B27" s="650" t="s">
        <v>6742</v>
      </c>
      <c r="C27" s="650" t="s">
        <v>4855</v>
      </c>
      <c r="D27" s="650" t="s">
        <v>6755</v>
      </c>
      <c r="E27" s="650" t="s">
        <v>6756</v>
      </c>
      <c r="F27" s="653">
        <v>1</v>
      </c>
      <c r="G27" s="653">
        <v>54</v>
      </c>
      <c r="H27" s="653">
        <v>1</v>
      </c>
      <c r="I27" s="653">
        <v>54</v>
      </c>
      <c r="J27" s="653">
        <v>3</v>
      </c>
      <c r="K27" s="653">
        <v>162</v>
      </c>
      <c r="L27" s="653">
        <v>3</v>
      </c>
      <c r="M27" s="653">
        <v>54</v>
      </c>
      <c r="N27" s="653">
        <v>8</v>
      </c>
      <c r="O27" s="653">
        <v>432</v>
      </c>
      <c r="P27" s="666">
        <v>8</v>
      </c>
      <c r="Q27" s="654">
        <v>54</v>
      </c>
    </row>
    <row r="28" spans="1:17" ht="14.4" customHeight="1" x14ac:dyDescent="0.3">
      <c r="A28" s="649" t="s">
        <v>6378</v>
      </c>
      <c r="B28" s="650" t="s">
        <v>6742</v>
      </c>
      <c r="C28" s="650" t="s">
        <v>4855</v>
      </c>
      <c r="D28" s="650" t="s">
        <v>6757</v>
      </c>
      <c r="E28" s="650" t="s">
        <v>6758</v>
      </c>
      <c r="F28" s="653">
        <v>812</v>
      </c>
      <c r="G28" s="653">
        <v>62524</v>
      </c>
      <c r="H28" s="653">
        <v>1</v>
      </c>
      <c r="I28" s="653">
        <v>77</v>
      </c>
      <c r="J28" s="653">
        <v>715</v>
      </c>
      <c r="K28" s="653">
        <v>55055</v>
      </c>
      <c r="L28" s="653">
        <v>0.88054187192118227</v>
      </c>
      <c r="M28" s="653">
        <v>77</v>
      </c>
      <c r="N28" s="653">
        <v>760</v>
      </c>
      <c r="O28" s="653">
        <v>58520</v>
      </c>
      <c r="P28" s="666">
        <v>0.93596059113300489</v>
      </c>
      <c r="Q28" s="654">
        <v>77</v>
      </c>
    </row>
    <row r="29" spans="1:17" ht="14.4" customHeight="1" x14ac:dyDescent="0.3">
      <c r="A29" s="649" t="s">
        <v>6378</v>
      </c>
      <c r="B29" s="650" t="s">
        <v>6742</v>
      </c>
      <c r="C29" s="650" t="s">
        <v>4855</v>
      </c>
      <c r="D29" s="650" t="s">
        <v>6759</v>
      </c>
      <c r="E29" s="650" t="s">
        <v>6760</v>
      </c>
      <c r="F29" s="653">
        <v>120</v>
      </c>
      <c r="G29" s="653">
        <v>2640</v>
      </c>
      <c r="H29" s="653">
        <v>1</v>
      </c>
      <c r="I29" s="653">
        <v>22</v>
      </c>
      <c r="J29" s="653">
        <v>85</v>
      </c>
      <c r="K29" s="653">
        <v>1870</v>
      </c>
      <c r="L29" s="653">
        <v>0.70833333333333337</v>
      </c>
      <c r="M29" s="653">
        <v>22</v>
      </c>
      <c r="N29" s="653">
        <v>88</v>
      </c>
      <c r="O29" s="653">
        <v>1986</v>
      </c>
      <c r="P29" s="666">
        <v>0.75227272727272732</v>
      </c>
      <c r="Q29" s="654">
        <v>22.568181818181817</v>
      </c>
    </row>
    <row r="30" spans="1:17" ht="14.4" customHeight="1" x14ac:dyDescent="0.3">
      <c r="A30" s="649" t="s">
        <v>6378</v>
      </c>
      <c r="B30" s="650" t="s">
        <v>6742</v>
      </c>
      <c r="C30" s="650" t="s">
        <v>4855</v>
      </c>
      <c r="D30" s="650" t="s">
        <v>6761</v>
      </c>
      <c r="E30" s="650" t="s">
        <v>6762</v>
      </c>
      <c r="F30" s="653">
        <v>1</v>
      </c>
      <c r="G30" s="653">
        <v>626</v>
      </c>
      <c r="H30" s="653">
        <v>1</v>
      </c>
      <c r="I30" s="653">
        <v>626</v>
      </c>
      <c r="J30" s="653"/>
      <c r="K30" s="653"/>
      <c r="L30" s="653"/>
      <c r="M30" s="653"/>
      <c r="N30" s="653"/>
      <c r="O30" s="653"/>
      <c r="P30" s="666"/>
      <c r="Q30" s="654"/>
    </row>
    <row r="31" spans="1:17" ht="14.4" customHeight="1" x14ac:dyDescent="0.3">
      <c r="A31" s="649" t="s">
        <v>6378</v>
      </c>
      <c r="B31" s="650" t="s">
        <v>6742</v>
      </c>
      <c r="C31" s="650" t="s">
        <v>4855</v>
      </c>
      <c r="D31" s="650" t="s">
        <v>6763</v>
      </c>
      <c r="E31" s="650" t="s">
        <v>6764</v>
      </c>
      <c r="F31" s="653">
        <v>10</v>
      </c>
      <c r="G31" s="653">
        <v>2090</v>
      </c>
      <c r="H31" s="653">
        <v>1</v>
      </c>
      <c r="I31" s="653">
        <v>209</v>
      </c>
      <c r="J31" s="653">
        <v>24</v>
      </c>
      <c r="K31" s="653">
        <v>5016</v>
      </c>
      <c r="L31" s="653">
        <v>2.4</v>
      </c>
      <c r="M31" s="653">
        <v>209</v>
      </c>
      <c r="N31" s="653"/>
      <c r="O31" s="653"/>
      <c r="P31" s="666"/>
      <c r="Q31" s="654"/>
    </row>
    <row r="32" spans="1:17" ht="14.4" customHeight="1" x14ac:dyDescent="0.3">
      <c r="A32" s="649" t="s">
        <v>6378</v>
      </c>
      <c r="B32" s="650" t="s">
        <v>6742</v>
      </c>
      <c r="C32" s="650" t="s">
        <v>4855</v>
      </c>
      <c r="D32" s="650" t="s">
        <v>6765</v>
      </c>
      <c r="E32" s="650" t="s">
        <v>6766</v>
      </c>
      <c r="F32" s="653"/>
      <c r="G32" s="653"/>
      <c r="H32" s="653"/>
      <c r="I32" s="653"/>
      <c r="J32" s="653">
        <v>3</v>
      </c>
      <c r="K32" s="653">
        <v>198</v>
      </c>
      <c r="L32" s="653"/>
      <c r="M32" s="653">
        <v>66</v>
      </c>
      <c r="N32" s="653">
        <v>16</v>
      </c>
      <c r="O32" s="653">
        <v>1056</v>
      </c>
      <c r="P32" s="666"/>
      <c r="Q32" s="654">
        <v>66</v>
      </c>
    </row>
    <row r="33" spans="1:17" ht="14.4" customHeight="1" x14ac:dyDescent="0.3">
      <c r="A33" s="649" t="s">
        <v>6378</v>
      </c>
      <c r="B33" s="650" t="s">
        <v>6742</v>
      </c>
      <c r="C33" s="650" t="s">
        <v>4855</v>
      </c>
      <c r="D33" s="650" t="s">
        <v>6767</v>
      </c>
      <c r="E33" s="650" t="s">
        <v>6768</v>
      </c>
      <c r="F33" s="653"/>
      <c r="G33" s="653"/>
      <c r="H33" s="653"/>
      <c r="I33" s="653"/>
      <c r="J33" s="653"/>
      <c r="K33" s="653"/>
      <c r="L33" s="653"/>
      <c r="M33" s="653"/>
      <c r="N33" s="653">
        <v>18</v>
      </c>
      <c r="O33" s="653">
        <v>6282</v>
      </c>
      <c r="P33" s="666"/>
      <c r="Q33" s="654">
        <v>349</v>
      </c>
    </row>
    <row r="34" spans="1:17" ht="14.4" customHeight="1" x14ac:dyDescent="0.3">
      <c r="A34" s="649" t="s">
        <v>6378</v>
      </c>
      <c r="B34" s="650" t="s">
        <v>6742</v>
      </c>
      <c r="C34" s="650" t="s">
        <v>4855</v>
      </c>
      <c r="D34" s="650" t="s">
        <v>6769</v>
      </c>
      <c r="E34" s="650" t="s">
        <v>6770</v>
      </c>
      <c r="F34" s="653">
        <v>103</v>
      </c>
      <c r="G34" s="653">
        <v>2369</v>
      </c>
      <c r="H34" s="653">
        <v>1</v>
      </c>
      <c r="I34" s="653">
        <v>23</v>
      </c>
      <c r="J34" s="653">
        <v>69</v>
      </c>
      <c r="K34" s="653">
        <v>1656</v>
      </c>
      <c r="L34" s="653">
        <v>0.69902912621359226</v>
      </c>
      <c r="M34" s="653">
        <v>24</v>
      </c>
      <c r="N34" s="653">
        <v>74</v>
      </c>
      <c r="O34" s="653">
        <v>1776</v>
      </c>
      <c r="P34" s="666">
        <v>0.74968341072182354</v>
      </c>
      <c r="Q34" s="654">
        <v>24</v>
      </c>
    </row>
    <row r="35" spans="1:17" ht="14.4" customHeight="1" x14ac:dyDescent="0.3">
      <c r="A35" s="649" t="s">
        <v>6378</v>
      </c>
      <c r="B35" s="650" t="s">
        <v>6742</v>
      </c>
      <c r="C35" s="650" t="s">
        <v>4855</v>
      </c>
      <c r="D35" s="650" t="s">
        <v>6771</v>
      </c>
      <c r="E35" s="650" t="s">
        <v>6772</v>
      </c>
      <c r="F35" s="653">
        <v>93</v>
      </c>
      <c r="G35" s="653">
        <v>16740</v>
      </c>
      <c r="H35" s="653">
        <v>1</v>
      </c>
      <c r="I35" s="653">
        <v>180</v>
      </c>
      <c r="J35" s="653">
        <v>57</v>
      </c>
      <c r="K35" s="653">
        <v>10260</v>
      </c>
      <c r="L35" s="653">
        <v>0.61290322580645162</v>
      </c>
      <c r="M35" s="653">
        <v>180</v>
      </c>
      <c r="N35" s="653">
        <v>95</v>
      </c>
      <c r="O35" s="653">
        <v>17100</v>
      </c>
      <c r="P35" s="666">
        <v>1.021505376344086</v>
      </c>
      <c r="Q35" s="654">
        <v>180</v>
      </c>
    </row>
    <row r="36" spans="1:17" ht="14.4" customHeight="1" x14ac:dyDescent="0.3">
      <c r="A36" s="649" t="s">
        <v>6378</v>
      </c>
      <c r="B36" s="650" t="s">
        <v>6742</v>
      </c>
      <c r="C36" s="650" t="s">
        <v>4855</v>
      </c>
      <c r="D36" s="650" t="s">
        <v>6773</v>
      </c>
      <c r="E36" s="650" t="s">
        <v>6774</v>
      </c>
      <c r="F36" s="653">
        <v>1</v>
      </c>
      <c r="G36" s="653">
        <v>253</v>
      </c>
      <c r="H36" s="653">
        <v>1</v>
      </c>
      <c r="I36" s="653">
        <v>253</v>
      </c>
      <c r="J36" s="653">
        <v>1</v>
      </c>
      <c r="K36" s="653">
        <v>253</v>
      </c>
      <c r="L36" s="653">
        <v>1</v>
      </c>
      <c r="M36" s="653">
        <v>253</v>
      </c>
      <c r="N36" s="653">
        <v>38</v>
      </c>
      <c r="O36" s="653">
        <v>9614</v>
      </c>
      <c r="P36" s="666">
        <v>38</v>
      </c>
      <c r="Q36" s="654">
        <v>253</v>
      </c>
    </row>
    <row r="37" spans="1:17" ht="14.4" customHeight="1" x14ac:dyDescent="0.3">
      <c r="A37" s="649" t="s">
        <v>6378</v>
      </c>
      <c r="B37" s="650" t="s">
        <v>6742</v>
      </c>
      <c r="C37" s="650" t="s">
        <v>4855</v>
      </c>
      <c r="D37" s="650" t="s">
        <v>6775</v>
      </c>
      <c r="E37" s="650" t="s">
        <v>6776</v>
      </c>
      <c r="F37" s="653"/>
      <c r="G37" s="653"/>
      <c r="H37" s="653"/>
      <c r="I37" s="653"/>
      <c r="J37" s="653">
        <v>1</v>
      </c>
      <c r="K37" s="653">
        <v>189</v>
      </c>
      <c r="L37" s="653"/>
      <c r="M37" s="653">
        <v>189</v>
      </c>
      <c r="N37" s="653"/>
      <c r="O37" s="653"/>
      <c r="P37" s="666"/>
      <c r="Q37" s="654"/>
    </row>
    <row r="38" spans="1:17" ht="14.4" customHeight="1" x14ac:dyDescent="0.3">
      <c r="A38" s="649" t="s">
        <v>6378</v>
      </c>
      <c r="B38" s="650" t="s">
        <v>6742</v>
      </c>
      <c r="C38" s="650" t="s">
        <v>4855</v>
      </c>
      <c r="D38" s="650" t="s">
        <v>6777</v>
      </c>
      <c r="E38" s="650" t="s">
        <v>6778</v>
      </c>
      <c r="F38" s="653">
        <v>99</v>
      </c>
      <c r="G38" s="653">
        <v>21384</v>
      </c>
      <c r="H38" s="653">
        <v>1</v>
      </c>
      <c r="I38" s="653">
        <v>216</v>
      </c>
      <c r="J38" s="653">
        <v>69</v>
      </c>
      <c r="K38" s="653">
        <v>14904</v>
      </c>
      <c r="L38" s="653">
        <v>0.69696969696969702</v>
      </c>
      <c r="M38" s="653">
        <v>216</v>
      </c>
      <c r="N38" s="653">
        <v>101</v>
      </c>
      <c r="O38" s="653">
        <v>21816</v>
      </c>
      <c r="P38" s="666">
        <v>1.0202020202020201</v>
      </c>
      <c r="Q38" s="654">
        <v>216</v>
      </c>
    </row>
    <row r="39" spans="1:17" ht="14.4" customHeight="1" x14ac:dyDescent="0.3">
      <c r="A39" s="649" t="s">
        <v>6378</v>
      </c>
      <c r="B39" s="650" t="s">
        <v>6742</v>
      </c>
      <c r="C39" s="650" t="s">
        <v>4855</v>
      </c>
      <c r="D39" s="650" t="s">
        <v>6779</v>
      </c>
      <c r="E39" s="650" t="s">
        <v>6780</v>
      </c>
      <c r="F39" s="653"/>
      <c r="G39" s="653"/>
      <c r="H39" s="653"/>
      <c r="I39" s="653"/>
      <c r="J39" s="653">
        <v>1</v>
      </c>
      <c r="K39" s="653">
        <v>590</v>
      </c>
      <c r="L39" s="653"/>
      <c r="M39" s="653">
        <v>590</v>
      </c>
      <c r="N39" s="653"/>
      <c r="O39" s="653"/>
      <c r="P39" s="666"/>
      <c r="Q39" s="654"/>
    </row>
    <row r="40" spans="1:17" ht="14.4" customHeight="1" x14ac:dyDescent="0.3">
      <c r="A40" s="649" t="s">
        <v>6378</v>
      </c>
      <c r="B40" s="650" t="s">
        <v>6742</v>
      </c>
      <c r="C40" s="650" t="s">
        <v>4855</v>
      </c>
      <c r="D40" s="650" t="s">
        <v>6781</v>
      </c>
      <c r="E40" s="650" t="s">
        <v>6782</v>
      </c>
      <c r="F40" s="653">
        <v>4</v>
      </c>
      <c r="G40" s="653">
        <v>200</v>
      </c>
      <c r="H40" s="653">
        <v>1</v>
      </c>
      <c r="I40" s="653">
        <v>50</v>
      </c>
      <c r="J40" s="653"/>
      <c r="K40" s="653"/>
      <c r="L40" s="653"/>
      <c r="M40" s="653"/>
      <c r="N40" s="653">
        <v>7</v>
      </c>
      <c r="O40" s="653">
        <v>350</v>
      </c>
      <c r="P40" s="666">
        <v>1.75</v>
      </c>
      <c r="Q40" s="654">
        <v>50</v>
      </c>
    </row>
    <row r="41" spans="1:17" ht="14.4" customHeight="1" x14ac:dyDescent="0.3">
      <c r="A41" s="649" t="s">
        <v>6378</v>
      </c>
      <c r="B41" s="650" t="s">
        <v>6742</v>
      </c>
      <c r="C41" s="650" t="s">
        <v>4855</v>
      </c>
      <c r="D41" s="650" t="s">
        <v>6783</v>
      </c>
      <c r="E41" s="650" t="s">
        <v>6784</v>
      </c>
      <c r="F41" s="653"/>
      <c r="G41" s="653"/>
      <c r="H41" s="653"/>
      <c r="I41" s="653"/>
      <c r="J41" s="653">
        <v>1</v>
      </c>
      <c r="K41" s="653">
        <v>751</v>
      </c>
      <c r="L41" s="653"/>
      <c r="M41" s="653">
        <v>751</v>
      </c>
      <c r="N41" s="653"/>
      <c r="O41" s="653"/>
      <c r="P41" s="666"/>
      <c r="Q41" s="654"/>
    </row>
    <row r="42" spans="1:17" ht="14.4" customHeight="1" x14ac:dyDescent="0.3">
      <c r="A42" s="649" t="s">
        <v>6378</v>
      </c>
      <c r="B42" s="650" t="s">
        <v>6742</v>
      </c>
      <c r="C42" s="650" t="s">
        <v>4855</v>
      </c>
      <c r="D42" s="650" t="s">
        <v>6785</v>
      </c>
      <c r="E42" s="650" t="s">
        <v>6786</v>
      </c>
      <c r="F42" s="653"/>
      <c r="G42" s="653"/>
      <c r="H42" s="653"/>
      <c r="I42" s="653"/>
      <c r="J42" s="653"/>
      <c r="K42" s="653"/>
      <c r="L42" s="653"/>
      <c r="M42" s="653"/>
      <c r="N42" s="653">
        <v>1</v>
      </c>
      <c r="O42" s="653">
        <v>229</v>
      </c>
      <c r="P42" s="666"/>
      <c r="Q42" s="654">
        <v>229</v>
      </c>
    </row>
    <row r="43" spans="1:17" ht="14.4" customHeight="1" x14ac:dyDescent="0.3">
      <c r="A43" s="649" t="s">
        <v>6378</v>
      </c>
      <c r="B43" s="650" t="s">
        <v>6742</v>
      </c>
      <c r="C43" s="650" t="s">
        <v>4855</v>
      </c>
      <c r="D43" s="650" t="s">
        <v>6787</v>
      </c>
      <c r="E43" s="650" t="s">
        <v>6788</v>
      </c>
      <c r="F43" s="653"/>
      <c r="G43" s="653"/>
      <c r="H43" s="653"/>
      <c r="I43" s="653"/>
      <c r="J43" s="653"/>
      <c r="K43" s="653"/>
      <c r="L43" s="653"/>
      <c r="M43" s="653"/>
      <c r="N43" s="653">
        <v>5</v>
      </c>
      <c r="O43" s="653">
        <v>2030</v>
      </c>
      <c r="P43" s="666"/>
      <c r="Q43" s="654">
        <v>406</v>
      </c>
    </row>
    <row r="44" spans="1:17" ht="14.4" customHeight="1" x14ac:dyDescent="0.3">
      <c r="A44" s="649" t="s">
        <v>6378</v>
      </c>
      <c r="B44" s="650" t="s">
        <v>6742</v>
      </c>
      <c r="C44" s="650" t="s">
        <v>4855</v>
      </c>
      <c r="D44" s="650" t="s">
        <v>6789</v>
      </c>
      <c r="E44" s="650" t="s">
        <v>6790</v>
      </c>
      <c r="F44" s="653"/>
      <c r="G44" s="653"/>
      <c r="H44" s="653"/>
      <c r="I44" s="653"/>
      <c r="J44" s="653"/>
      <c r="K44" s="653"/>
      <c r="L44" s="653"/>
      <c r="M44" s="653"/>
      <c r="N44" s="653">
        <v>1</v>
      </c>
      <c r="O44" s="653">
        <v>650</v>
      </c>
      <c r="P44" s="666"/>
      <c r="Q44" s="654">
        <v>650</v>
      </c>
    </row>
    <row r="45" spans="1:17" ht="14.4" customHeight="1" x14ac:dyDescent="0.3">
      <c r="A45" s="649" t="s">
        <v>6378</v>
      </c>
      <c r="B45" s="650" t="s">
        <v>6742</v>
      </c>
      <c r="C45" s="650" t="s">
        <v>4855</v>
      </c>
      <c r="D45" s="650" t="s">
        <v>6791</v>
      </c>
      <c r="E45" s="650" t="s">
        <v>6792</v>
      </c>
      <c r="F45" s="653"/>
      <c r="G45" s="653"/>
      <c r="H45" s="653"/>
      <c r="I45" s="653"/>
      <c r="J45" s="653"/>
      <c r="K45" s="653"/>
      <c r="L45" s="653"/>
      <c r="M45" s="653"/>
      <c r="N45" s="653">
        <v>5</v>
      </c>
      <c r="O45" s="653">
        <v>2930</v>
      </c>
      <c r="P45" s="666"/>
      <c r="Q45" s="654">
        <v>586</v>
      </c>
    </row>
    <row r="46" spans="1:17" ht="14.4" customHeight="1" x14ac:dyDescent="0.3">
      <c r="A46" s="649" t="s">
        <v>6378</v>
      </c>
      <c r="B46" s="650" t="s">
        <v>6742</v>
      </c>
      <c r="C46" s="650" t="s">
        <v>4855</v>
      </c>
      <c r="D46" s="650" t="s">
        <v>6793</v>
      </c>
      <c r="E46" s="650" t="s">
        <v>6794</v>
      </c>
      <c r="F46" s="653"/>
      <c r="G46" s="653"/>
      <c r="H46" s="653"/>
      <c r="I46" s="653"/>
      <c r="J46" s="653"/>
      <c r="K46" s="653"/>
      <c r="L46" s="653"/>
      <c r="M46" s="653"/>
      <c r="N46" s="653">
        <v>1</v>
      </c>
      <c r="O46" s="653">
        <v>386</v>
      </c>
      <c r="P46" s="666"/>
      <c r="Q46" s="654">
        <v>386</v>
      </c>
    </row>
    <row r="47" spans="1:17" ht="14.4" customHeight="1" x14ac:dyDescent="0.3">
      <c r="A47" s="649" t="s">
        <v>6795</v>
      </c>
      <c r="B47" s="650" t="s">
        <v>6796</v>
      </c>
      <c r="C47" s="650" t="s">
        <v>4855</v>
      </c>
      <c r="D47" s="650" t="s">
        <v>6797</v>
      </c>
      <c r="E47" s="650" t="s">
        <v>6798</v>
      </c>
      <c r="F47" s="653">
        <v>655</v>
      </c>
      <c r="G47" s="653">
        <v>17685</v>
      </c>
      <c r="H47" s="653">
        <v>1</v>
      </c>
      <c r="I47" s="653">
        <v>27</v>
      </c>
      <c r="J47" s="653">
        <v>609</v>
      </c>
      <c r="K47" s="653">
        <v>16443</v>
      </c>
      <c r="L47" s="653">
        <v>0.92977099236641225</v>
      </c>
      <c r="M47" s="653">
        <v>27</v>
      </c>
      <c r="N47" s="653">
        <v>691</v>
      </c>
      <c r="O47" s="653">
        <v>18657</v>
      </c>
      <c r="P47" s="666">
        <v>1.0549618320610687</v>
      </c>
      <c r="Q47" s="654">
        <v>27</v>
      </c>
    </row>
    <row r="48" spans="1:17" ht="14.4" customHeight="1" x14ac:dyDescent="0.3">
      <c r="A48" s="649" t="s">
        <v>6795</v>
      </c>
      <c r="B48" s="650" t="s">
        <v>6796</v>
      </c>
      <c r="C48" s="650" t="s">
        <v>4855</v>
      </c>
      <c r="D48" s="650" t="s">
        <v>6799</v>
      </c>
      <c r="E48" s="650" t="s">
        <v>6800</v>
      </c>
      <c r="F48" s="653">
        <v>400</v>
      </c>
      <c r="G48" s="653">
        <v>21600</v>
      </c>
      <c r="H48" s="653">
        <v>1</v>
      </c>
      <c r="I48" s="653">
        <v>54</v>
      </c>
      <c r="J48" s="653">
        <v>409</v>
      </c>
      <c r="K48" s="653">
        <v>22086</v>
      </c>
      <c r="L48" s="653">
        <v>1.0225</v>
      </c>
      <c r="M48" s="653">
        <v>54</v>
      </c>
      <c r="N48" s="653">
        <v>458</v>
      </c>
      <c r="O48" s="653">
        <v>24732</v>
      </c>
      <c r="P48" s="666">
        <v>1.145</v>
      </c>
      <c r="Q48" s="654">
        <v>54</v>
      </c>
    </row>
    <row r="49" spans="1:17" ht="14.4" customHeight="1" x14ac:dyDescent="0.3">
      <c r="A49" s="649" t="s">
        <v>6795</v>
      </c>
      <c r="B49" s="650" t="s">
        <v>6796</v>
      </c>
      <c r="C49" s="650" t="s">
        <v>4855</v>
      </c>
      <c r="D49" s="650" t="s">
        <v>6801</v>
      </c>
      <c r="E49" s="650" t="s">
        <v>6802</v>
      </c>
      <c r="F49" s="653">
        <v>574</v>
      </c>
      <c r="G49" s="653">
        <v>13776</v>
      </c>
      <c r="H49" s="653">
        <v>1</v>
      </c>
      <c r="I49" s="653">
        <v>24</v>
      </c>
      <c r="J49" s="653">
        <v>563</v>
      </c>
      <c r="K49" s="653">
        <v>13512</v>
      </c>
      <c r="L49" s="653">
        <v>0.98083623693379796</v>
      </c>
      <c r="M49" s="653">
        <v>24</v>
      </c>
      <c r="N49" s="653">
        <v>611</v>
      </c>
      <c r="O49" s="653">
        <v>14664</v>
      </c>
      <c r="P49" s="666">
        <v>1.0644599303135889</v>
      </c>
      <c r="Q49" s="654">
        <v>24</v>
      </c>
    </row>
    <row r="50" spans="1:17" ht="14.4" customHeight="1" x14ac:dyDescent="0.3">
      <c r="A50" s="649" t="s">
        <v>6795</v>
      </c>
      <c r="B50" s="650" t="s">
        <v>6796</v>
      </c>
      <c r="C50" s="650" t="s">
        <v>4855</v>
      </c>
      <c r="D50" s="650" t="s">
        <v>6803</v>
      </c>
      <c r="E50" s="650" t="s">
        <v>6804</v>
      </c>
      <c r="F50" s="653">
        <v>682</v>
      </c>
      <c r="G50" s="653">
        <v>18414</v>
      </c>
      <c r="H50" s="653">
        <v>1</v>
      </c>
      <c r="I50" s="653">
        <v>27</v>
      </c>
      <c r="J50" s="653">
        <v>670</v>
      </c>
      <c r="K50" s="653">
        <v>18090</v>
      </c>
      <c r="L50" s="653">
        <v>0.98240469208211145</v>
      </c>
      <c r="M50" s="653">
        <v>27</v>
      </c>
      <c r="N50" s="653">
        <v>691</v>
      </c>
      <c r="O50" s="653">
        <v>18657</v>
      </c>
      <c r="P50" s="666">
        <v>1.0131964809384164</v>
      </c>
      <c r="Q50" s="654">
        <v>27</v>
      </c>
    </row>
    <row r="51" spans="1:17" ht="14.4" customHeight="1" x14ac:dyDescent="0.3">
      <c r="A51" s="649" t="s">
        <v>6795</v>
      </c>
      <c r="B51" s="650" t="s">
        <v>6796</v>
      </c>
      <c r="C51" s="650" t="s">
        <v>4855</v>
      </c>
      <c r="D51" s="650" t="s">
        <v>6805</v>
      </c>
      <c r="E51" s="650" t="s">
        <v>6806</v>
      </c>
      <c r="F51" s="653">
        <v>117</v>
      </c>
      <c r="G51" s="653">
        <v>6552</v>
      </c>
      <c r="H51" s="653">
        <v>1</v>
      </c>
      <c r="I51" s="653">
        <v>56</v>
      </c>
      <c r="J51" s="653">
        <v>57</v>
      </c>
      <c r="K51" s="653">
        <v>3192</v>
      </c>
      <c r="L51" s="653">
        <v>0.48717948717948717</v>
      </c>
      <c r="M51" s="653">
        <v>56</v>
      </c>
      <c r="N51" s="653">
        <v>38</v>
      </c>
      <c r="O51" s="653">
        <v>2128</v>
      </c>
      <c r="P51" s="666">
        <v>0.3247863247863248</v>
      </c>
      <c r="Q51" s="654">
        <v>56</v>
      </c>
    </row>
    <row r="52" spans="1:17" ht="14.4" customHeight="1" x14ac:dyDescent="0.3">
      <c r="A52" s="649" t="s">
        <v>6795</v>
      </c>
      <c r="B52" s="650" t="s">
        <v>6796</v>
      </c>
      <c r="C52" s="650" t="s">
        <v>4855</v>
      </c>
      <c r="D52" s="650" t="s">
        <v>6807</v>
      </c>
      <c r="E52" s="650" t="s">
        <v>6808</v>
      </c>
      <c r="F52" s="653">
        <v>366</v>
      </c>
      <c r="G52" s="653">
        <v>9882</v>
      </c>
      <c r="H52" s="653">
        <v>1</v>
      </c>
      <c r="I52" s="653">
        <v>27</v>
      </c>
      <c r="J52" s="653">
        <v>316</v>
      </c>
      <c r="K52" s="653">
        <v>8532</v>
      </c>
      <c r="L52" s="653">
        <v>0.86338797814207646</v>
      </c>
      <c r="M52" s="653">
        <v>27</v>
      </c>
      <c r="N52" s="653">
        <v>341</v>
      </c>
      <c r="O52" s="653">
        <v>9207</v>
      </c>
      <c r="P52" s="666">
        <v>0.93169398907103829</v>
      </c>
      <c r="Q52" s="654">
        <v>27</v>
      </c>
    </row>
    <row r="53" spans="1:17" ht="14.4" customHeight="1" x14ac:dyDescent="0.3">
      <c r="A53" s="649" t="s">
        <v>6795</v>
      </c>
      <c r="B53" s="650" t="s">
        <v>6796</v>
      </c>
      <c r="C53" s="650" t="s">
        <v>4855</v>
      </c>
      <c r="D53" s="650" t="s">
        <v>6809</v>
      </c>
      <c r="E53" s="650" t="s">
        <v>6810</v>
      </c>
      <c r="F53" s="653">
        <v>1337</v>
      </c>
      <c r="G53" s="653">
        <v>29414</v>
      </c>
      <c r="H53" s="653">
        <v>1</v>
      </c>
      <c r="I53" s="653">
        <v>22</v>
      </c>
      <c r="J53" s="653">
        <v>1270</v>
      </c>
      <c r="K53" s="653">
        <v>27940</v>
      </c>
      <c r="L53" s="653">
        <v>0.94988780852655197</v>
      </c>
      <c r="M53" s="653">
        <v>22</v>
      </c>
      <c r="N53" s="653">
        <v>1371</v>
      </c>
      <c r="O53" s="653">
        <v>30162</v>
      </c>
      <c r="P53" s="666">
        <v>1.0254300673148842</v>
      </c>
      <c r="Q53" s="654">
        <v>22</v>
      </c>
    </row>
    <row r="54" spans="1:17" ht="14.4" customHeight="1" x14ac:dyDescent="0.3">
      <c r="A54" s="649" t="s">
        <v>6795</v>
      </c>
      <c r="B54" s="650" t="s">
        <v>6796</v>
      </c>
      <c r="C54" s="650" t="s">
        <v>4855</v>
      </c>
      <c r="D54" s="650" t="s">
        <v>6811</v>
      </c>
      <c r="E54" s="650" t="s">
        <v>6812</v>
      </c>
      <c r="F54" s="653">
        <v>14</v>
      </c>
      <c r="G54" s="653">
        <v>952</v>
      </c>
      <c r="H54" s="653">
        <v>1</v>
      </c>
      <c r="I54" s="653">
        <v>68</v>
      </c>
      <c r="J54" s="653">
        <v>15</v>
      </c>
      <c r="K54" s="653">
        <v>1020</v>
      </c>
      <c r="L54" s="653">
        <v>1.0714285714285714</v>
      </c>
      <c r="M54" s="653">
        <v>68</v>
      </c>
      <c r="N54" s="653">
        <v>17</v>
      </c>
      <c r="O54" s="653">
        <v>1156</v>
      </c>
      <c r="P54" s="666">
        <v>1.2142857142857142</v>
      </c>
      <c r="Q54" s="654">
        <v>68</v>
      </c>
    </row>
    <row r="55" spans="1:17" ht="14.4" customHeight="1" x14ac:dyDescent="0.3">
      <c r="A55" s="649" t="s">
        <v>6795</v>
      </c>
      <c r="B55" s="650" t="s">
        <v>6796</v>
      </c>
      <c r="C55" s="650" t="s">
        <v>4855</v>
      </c>
      <c r="D55" s="650" t="s">
        <v>6813</v>
      </c>
      <c r="E55" s="650" t="s">
        <v>6814</v>
      </c>
      <c r="F55" s="653">
        <v>5</v>
      </c>
      <c r="G55" s="653">
        <v>310</v>
      </c>
      <c r="H55" s="653">
        <v>1</v>
      </c>
      <c r="I55" s="653">
        <v>62</v>
      </c>
      <c r="J55" s="653">
        <v>4</v>
      </c>
      <c r="K55" s="653">
        <v>248</v>
      </c>
      <c r="L55" s="653">
        <v>0.8</v>
      </c>
      <c r="M55" s="653">
        <v>62</v>
      </c>
      <c r="N55" s="653">
        <v>7</v>
      </c>
      <c r="O55" s="653">
        <v>434</v>
      </c>
      <c r="P55" s="666">
        <v>1.4</v>
      </c>
      <c r="Q55" s="654">
        <v>62</v>
      </c>
    </row>
    <row r="56" spans="1:17" ht="14.4" customHeight="1" x14ac:dyDescent="0.3">
      <c r="A56" s="649" t="s">
        <v>6795</v>
      </c>
      <c r="B56" s="650" t="s">
        <v>6796</v>
      </c>
      <c r="C56" s="650" t="s">
        <v>4855</v>
      </c>
      <c r="D56" s="650" t="s">
        <v>6815</v>
      </c>
      <c r="E56" s="650" t="s">
        <v>6816</v>
      </c>
      <c r="F56" s="653">
        <v>100</v>
      </c>
      <c r="G56" s="653">
        <v>6100</v>
      </c>
      <c r="H56" s="653">
        <v>1</v>
      </c>
      <c r="I56" s="653">
        <v>61</v>
      </c>
      <c r="J56" s="653">
        <v>57</v>
      </c>
      <c r="K56" s="653">
        <v>3477</v>
      </c>
      <c r="L56" s="653">
        <v>0.56999999999999995</v>
      </c>
      <c r="M56" s="653">
        <v>61</v>
      </c>
      <c r="N56" s="653">
        <v>129</v>
      </c>
      <c r="O56" s="653">
        <v>7946</v>
      </c>
      <c r="P56" s="666">
        <v>1.3026229508196721</v>
      </c>
      <c r="Q56" s="654">
        <v>61.596899224806201</v>
      </c>
    </row>
    <row r="57" spans="1:17" ht="14.4" customHeight="1" x14ac:dyDescent="0.3">
      <c r="A57" s="649" t="s">
        <v>6795</v>
      </c>
      <c r="B57" s="650" t="s">
        <v>6796</v>
      </c>
      <c r="C57" s="650" t="s">
        <v>4855</v>
      </c>
      <c r="D57" s="650" t="s">
        <v>6817</v>
      </c>
      <c r="E57" s="650" t="s">
        <v>6818</v>
      </c>
      <c r="F57" s="653"/>
      <c r="G57" s="653"/>
      <c r="H57" s="653"/>
      <c r="I57" s="653"/>
      <c r="J57" s="653"/>
      <c r="K57" s="653"/>
      <c r="L57" s="653"/>
      <c r="M57" s="653"/>
      <c r="N57" s="653">
        <v>38</v>
      </c>
      <c r="O57" s="653">
        <v>3080</v>
      </c>
      <c r="P57" s="666"/>
      <c r="Q57" s="654">
        <v>81.05263157894737</v>
      </c>
    </row>
    <row r="58" spans="1:17" ht="14.4" customHeight="1" x14ac:dyDescent="0.3">
      <c r="A58" s="649" t="s">
        <v>6795</v>
      </c>
      <c r="B58" s="650" t="s">
        <v>6796</v>
      </c>
      <c r="C58" s="650" t="s">
        <v>4855</v>
      </c>
      <c r="D58" s="650" t="s">
        <v>6819</v>
      </c>
      <c r="E58" s="650" t="s">
        <v>6820</v>
      </c>
      <c r="F58" s="653">
        <v>30</v>
      </c>
      <c r="G58" s="653">
        <v>29610</v>
      </c>
      <c r="H58" s="653">
        <v>1</v>
      </c>
      <c r="I58" s="653">
        <v>987</v>
      </c>
      <c r="J58" s="653">
        <v>74</v>
      </c>
      <c r="K58" s="653">
        <v>73038</v>
      </c>
      <c r="L58" s="653">
        <v>2.4666666666666668</v>
      </c>
      <c r="M58" s="653">
        <v>987</v>
      </c>
      <c r="N58" s="653">
        <v>75</v>
      </c>
      <c r="O58" s="653">
        <v>74025</v>
      </c>
      <c r="P58" s="666">
        <v>2.5</v>
      </c>
      <c r="Q58" s="654">
        <v>987</v>
      </c>
    </row>
    <row r="59" spans="1:17" ht="14.4" customHeight="1" x14ac:dyDescent="0.3">
      <c r="A59" s="649" t="s">
        <v>6795</v>
      </c>
      <c r="B59" s="650" t="s">
        <v>6796</v>
      </c>
      <c r="C59" s="650" t="s">
        <v>4855</v>
      </c>
      <c r="D59" s="650" t="s">
        <v>6821</v>
      </c>
      <c r="E59" s="650" t="s">
        <v>6822</v>
      </c>
      <c r="F59" s="653">
        <v>1</v>
      </c>
      <c r="G59" s="653">
        <v>63</v>
      </c>
      <c r="H59" s="653">
        <v>1</v>
      </c>
      <c r="I59" s="653">
        <v>63</v>
      </c>
      <c r="J59" s="653">
        <v>2</v>
      </c>
      <c r="K59" s="653">
        <v>126</v>
      </c>
      <c r="L59" s="653">
        <v>2</v>
      </c>
      <c r="M59" s="653">
        <v>63</v>
      </c>
      <c r="N59" s="653">
        <v>1</v>
      </c>
      <c r="O59" s="653">
        <v>63</v>
      </c>
      <c r="P59" s="666">
        <v>1</v>
      </c>
      <c r="Q59" s="654">
        <v>63</v>
      </c>
    </row>
    <row r="60" spans="1:17" ht="14.4" customHeight="1" x14ac:dyDescent="0.3">
      <c r="A60" s="649" t="s">
        <v>6795</v>
      </c>
      <c r="B60" s="650" t="s">
        <v>6796</v>
      </c>
      <c r="C60" s="650" t="s">
        <v>4855</v>
      </c>
      <c r="D60" s="650" t="s">
        <v>6823</v>
      </c>
      <c r="E60" s="650" t="s">
        <v>6824</v>
      </c>
      <c r="F60" s="653">
        <v>4</v>
      </c>
      <c r="G60" s="653">
        <v>68</v>
      </c>
      <c r="H60" s="653">
        <v>1</v>
      </c>
      <c r="I60" s="653">
        <v>17</v>
      </c>
      <c r="J60" s="653">
        <v>3</v>
      </c>
      <c r="K60" s="653">
        <v>51</v>
      </c>
      <c r="L60" s="653">
        <v>0.75</v>
      </c>
      <c r="M60" s="653">
        <v>17</v>
      </c>
      <c r="N60" s="653">
        <v>1</v>
      </c>
      <c r="O60" s="653">
        <v>17</v>
      </c>
      <c r="P60" s="666">
        <v>0.25</v>
      </c>
      <c r="Q60" s="654">
        <v>17</v>
      </c>
    </row>
    <row r="61" spans="1:17" ht="14.4" customHeight="1" x14ac:dyDescent="0.3">
      <c r="A61" s="649" t="s">
        <v>6795</v>
      </c>
      <c r="B61" s="650" t="s">
        <v>6796</v>
      </c>
      <c r="C61" s="650" t="s">
        <v>4855</v>
      </c>
      <c r="D61" s="650" t="s">
        <v>6825</v>
      </c>
      <c r="E61" s="650" t="s">
        <v>6826</v>
      </c>
      <c r="F61" s="653"/>
      <c r="G61" s="653"/>
      <c r="H61" s="653"/>
      <c r="I61" s="653"/>
      <c r="J61" s="653"/>
      <c r="K61" s="653"/>
      <c r="L61" s="653"/>
      <c r="M61" s="653"/>
      <c r="N61" s="653">
        <v>1</v>
      </c>
      <c r="O61" s="653">
        <v>107</v>
      </c>
      <c r="P61" s="666"/>
      <c r="Q61" s="654">
        <v>107</v>
      </c>
    </row>
    <row r="62" spans="1:17" ht="14.4" customHeight="1" x14ac:dyDescent="0.3">
      <c r="A62" s="649" t="s">
        <v>6795</v>
      </c>
      <c r="B62" s="650" t="s">
        <v>6796</v>
      </c>
      <c r="C62" s="650" t="s">
        <v>4855</v>
      </c>
      <c r="D62" s="650" t="s">
        <v>6827</v>
      </c>
      <c r="E62" s="650" t="s">
        <v>6828</v>
      </c>
      <c r="F62" s="653">
        <v>2</v>
      </c>
      <c r="G62" s="653">
        <v>120</v>
      </c>
      <c r="H62" s="653">
        <v>1</v>
      </c>
      <c r="I62" s="653">
        <v>60</v>
      </c>
      <c r="J62" s="653">
        <v>4</v>
      </c>
      <c r="K62" s="653">
        <v>240</v>
      </c>
      <c r="L62" s="653">
        <v>2</v>
      </c>
      <c r="M62" s="653">
        <v>60</v>
      </c>
      <c r="N62" s="653"/>
      <c r="O62" s="653"/>
      <c r="P62" s="666"/>
      <c r="Q62" s="654"/>
    </row>
    <row r="63" spans="1:17" ht="14.4" customHeight="1" x14ac:dyDescent="0.3">
      <c r="A63" s="649" t="s">
        <v>6795</v>
      </c>
      <c r="B63" s="650" t="s">
        <v>6796</v>
      </c>
      <c r="C63" s="650" t="s">
        <v>4855</v>
      </c>
      <c r="D63" s="650" t="s">
        <v>6829</v>
      </c>
      <c r="E63" s="650" t="s">
        <v>6830</v>
      </c>
      <c r="F63" s="653">
        <v>1</v>
      </c>
      <c r="G63" s="653">
        <v>19</v>
      </c>
      <c r="H63" s="653">
        <v>1</v>
      </c>
      <c r="I63" s="653">
        <v>19</v>
      </c>
      <c r="J63" s="653">
        <v>1</v>
      </c>
      <c r="K63" s="653">
        <v>19</v>
      </c>
      <c r="L63" s="653">
        <v>1</v>
      </c>
      <c r="M63" s="653">
        <v>19</v>
      </c>
      <c r="N63" s="653">
        <v>2</v>
      </c>
      <c r="O63" s="653">
        <v>38</v>
      </c>
      <c r="P63" s="666">
        <v>2</v>
      </c>
      <c r="Q63" s="654">
        <v>19</v>
      </c>
    </row>
    <row r="64" spans="1:17" ht="14.4" customHeight="1" x14ac:dyDescent="0.3">
      <c r="A64" s="649" t="s">
        <v>6795</v>
      </c>
      <c r="B64" s="650" t="s">
        <v>6796</v>
      </c>
      <c r="C64" s="650" t="s">
        <v>4855</v>
      </c>
      <c r="D64" s="650" t="s">
        <v>6831</v>
      </c>
      <c r="E64" s="650" t="s">
        <v>6832</v>
      </c>
      <c r="F64" s="653"/>
      <c r="G64" s="653"/>
      <c r="H64" s="653"/>
      <c r="I64" s="653"/>
      <c r="J64" s="653">
        <v>5</v>
      </c>
      <c r="K64" s="653">
        <v>7235</v>
      </c>
      <c r="L64" s="653"/>
      <c r="M64" s="653">
        <v>1447</v>
      </c>
      <c r="N64" s="653"/>
      <c r="O64" s="653"/>
      <c r="P64" s="666"/>
      <c r="Q64" s="654"/>
    </row>
    <row r="65" spans="1:17" ht="14.4" customHeight="1" x14ac:dyDescent="0.3">
      <c r="A65" s="649" t="s">
        <v>6795</v>
      </c>
      <c r="B65" s="650" t="s">
        <v>6796</v>
      </c>
      <c r="C65" s="650" t="s">
        <v>4855</v>
      </c>
      <c r="D65" s="650" t="s">
        <v>6833</v>
      </c>
      <c r="E65" s="650" t="s">
        <v>6834</v>
      </c>
      <c r="F65" s="653"/>
      <c r="G65" s="653"/>
      <c r="H65" s="653"/>
      <c r="I65" s="653"/>
      <c r="J65" s="653"/>
      <c r="K65" s="653"/>
      <c r="L65" s="653"/>
      <c r="M65" s="653"/>
      <c r="N65" s="653">
        <v>1</v>
      </c>
      <c r="O65" s="653">
        <v>391</v>
      </c>
      <c r="P65" s="666"/>
      <c r="Q65" s="654">
        <v>391</v>
      </c>
    </row>
    <row r="66" spans="1:17" ht="14.4" customHeight="1" x14ac:dyDescent="0.3">
      <c r="A66" s="649" t="s">
        <v>6795</v>
      </c>
      <c r="B66" s="650" t="s">
        <v>6796</v>
      </c>
      <c r="C66" s="650" t="s">
        <v>4855</v>
      </c>
      <c r="D66" s="650" t="s">
        <v>6835</v>
      </c>
      <c r="E66" s="650" t="s">
        <v>6836</v>
      </c>
      <c r="F66" s="653"/>
      <c r="G66" s="653"/>
      <c r="H66" s="653"/>
      <c r="I66" s="653"/>
      <c r="J66" s="653">
        <v>3</v>
      </c>
      <c r="K66" s="653">
        <v>1383</v>
      </c>
      <c r="L66" s="653"/>
      <c r="M66" s="653">
        <v>461</v>
      </c>
      <c r="N66" s="653">
        <v>1</v>
      </c>
      <c r="O66" s="653">
        <v>462</v>
      </c>
      <c r="P66" s="666"/>
      <c r="Q66" s="654">
        <v>462</v>
      </c>
    </row>
    <row r="67" spans="1:17" ht="14.4" customHeight="1" x14ac:dyDescent="0.3">
      <c r="A67" s="649" t="s">
        <v>6795</v>
      </c>
      <c r="B67" s="650" t="s">
        <v>6796</v>
      </c>
      <c r="C67" s="650" t="s">
        <v>4855</v>
      </c>
      <c r="D67" s="650" t="s">
        <v>6837</v>
      </c>
      <c r="E67" s="650" t="s">
        <v>6838</v>
      </c>
      <c r="F67" s="653">
        <v>12</v>
      </c>
      <c r="G67" s="653">
        <v>10200</v>
      </c>
      <c r="H67" s="653">
        <v>1</v>
      </c>
      <c r="I67" s="653">
        <v>850</v>
      </c>
      <c r="J67" s="653">
        <v>23</v>
      </c>
      <c r="K67" s="653">
        <v>19573</v>
      </c>
      <c r="L67" s="653">
        <v>1.918921568627451</v>
      </c>
      <c r="M67" s="653">
        <v>851</v>
      </c>
      <c r="N67" s="653">
        <v>24</v>
      </c>
      <c r="O67" s="653">
        <v>20441</v>
      </c>
      <c r="P67" s="666">
        <v>2.0040196078431372</v>
      </c>
      <c r="Q67" s="654">
        <v>851.70833333333337</v>
      </c>
    </row>
    <row r="68" spans="1:17" ht="14.4" customHeight="1" x14ac:dyDescent="0.3">
      <c r="A68" s="649" t="s">
        <v>6795</v>
      </c>
      <c r="B68" s="650" t="s">
        <v>6796</v>
      </c>
      <c r="C68" s="650" t="s">
        <v>4855</v>
      </c>
      <c r="D68" s="650" t="s">
        <v>6839</v>
      </c>
      <c r="E68" s="650" t="s">
        <v>6840</v>
      </c>
      <c r="F68" s="653">
        <v>1</v>
      </c>
      <c r="G68" s="653">
        <v>236</v>
      </c>
      <c r="H68" s="653">
        <v>1</v>
      </c>
      <c r="I68" s="653">
        <v>236</v>
      </c>
      <c r="J68" s="653">
        <v>1</v>
      </c>
      <c r="K68" s="653">
        <v>236</v>
      </c>
      <c r="L68" s="653">
        <v>1</v>
      </c>
      <c r="M68" s="653">
        <v>236</v>
      </c>
      <c r="N68" s="653"/>
      <c r="O68" s="653"/>
      <c r="P68" s="666"/>
      <c r="Q68" s="654"/>
    </row>
    <row r="69" spans="1:17" ht="14.4" customHeight="1" x14ac:dyDescent="0.3">
      <c r="A69" s="649" t="s">
        <v>6795</v>
      </c>
      <c r="B69" s="650" t="s">
        <v>6796</v>
      </c>
      <c r="C69" s="650" t="s">
        <v>4855</v>
      </c>
      <c r="D69" s="650" t="s">
        <v>6841</v>
      </c>
      <c r="E69" s="650" t="s">
        <v>6842</v>
      </c>
      <c r="F69" s="653"/>
      <c r="G69" s="653"/>
      <c r="H69" s="653"/>
      <c r="I69" s="653"/>
      <c r="J69" s="653">
        <v>1</v>
      </c>
      <c r="K69" s="653">
        <v>308</v>
      </c>
      <c r="L69" s="653"/>
      <c r="M69" s="653">
        <v>308</v>
      </c>
      <c r="N69" s="653"/>
      <c r="O69" s="653"/>
      <c r="P69" s="666"/>
      <c r="Q69" s="654"/>
    </row>
    <row r="70" spans="1:17" ht="14.4" customHeight="1" x14ac:dyDescent="0.3">
      <c r="A70" s="649" t="s">
        <v>6795</v>
      </c>
      <c r="B70" s="650" t="s">
        <v>6796</v>
      </c>
      <c r="C70" s="650" t="s">
        <v>4855</v>
      </c>
      <c r="D70" s="650" t="s">
        <v>6843</v>
      </c>
      <c r="E70" s="650" t="s">
        <v>6844</v>
      </c>
      <c r="F70" s="653"/>
      <c r="G70" s="653"/>
      <c r="H70" s="653"/>
      <c r="I70" s="653"/>
      <c r="J70" s="653">
        <v>1</v>
      </c>
      <c r="K70" s="653">
        <v>1210</v>
      </c>
      <c r="L70" s="653"/>
      <c r="M70" s="653">
        <v>1210</v>
      </c>
      <c r="N70" s="653">
        <v>1</v>
      </c>
      <c r="O70" s="653">
        <v>1214</v>
      </c>
      <c r="P70" s="666"/>
      <c r="Q70" s="654">
        <v>1214</v>
      </c>
    </row>
    <row r="71" spans="1:17" ht="14.4" customHeight="1" x14ac:dyDescent="0.3">
      <c r="A71" s="649" t="s">
        <v>6795</v>
      </c>
      <c r="B71" s="650" t="s">
        <v>6796</v>
      </c>
      <c r="C71" s="650" t="s">
        <v>4855</v>
      </c>
      <c r="D71" s="650" t="s">
        <v>6845</v>
      </c>
      <c r="E71" s="650" t="s">
        <v>6846</v>
      </c>
      <c r="F71" s="653"/>
      <c r="G71" s="653"/>
      <c r="H71" s="653"/>
      <c r="I71" s="653"/>
      <c r="J71" s="653">
        <v>1</v>
      </c>
      <c r="K71" s="653">
        <v>783</v>
      </c>
      <c r="L71" s="653"/>
      <c r="M71" s="653">
        <v>783</v>
      </c>
      <c r="N71" s="653">
        <v>3</v>
      </c>
      <c r="O71" s="653">
        <v>2351</v>
      </c>
      <c r="P71" s="666"/>
      <c r="Q71" s="654">
        <v>783.66666666666663</v>
      </c>
    </row>
    <row r="72" spans="1:17" ht="14.4" customHeight="1" x14ac:dyDescent="0.3">
      <c r="A72" s="649" t="s">
        <v>6795</v>
      </c>
      <c r="B72" s="650" t="s">
        <v>6796</v>
      </c>
      <c r="C72" s="650" t="s">
        <v>4855</v>
      </c>
      <c r="D72" s="650" t="s">
        <v>6847</v>
      </c>
      <c r="E72" s="650" t="s">
        <v>6848</v>
      </c>
      <c r="F72" s="653"/>
      <c r="G72" s="653"/>
      <c r="H72" s="653"/>
      <c r="I72" s="653"/>
      <c r="J72" s="653">
        <v>2</v>
      </c>
      <c r="K72" s="653">
        <v>1194</v>
      </c>
      <c r="L72" s="653"/>
      <c r="M72" s="653">
        <v>597</v>
      </c>
      <c r="N72" s="653"/>
      <c r="O72" s="653"/>
      <c r="P72" s="666"/>
      <c r="Q72" s="654"/>
    </row>
    <row r="73" spans="1:17" ht="14.4" customHeight="1" x14ac:dyDescent="0.3">
      <c r="A73" s="649" t="s">
        <v>6795</v>
      </c>
      <c r="B73" s="650" t="s">
        <v>6796</v>
      </c>
      <c r="C73" s="650" t="s">
        <v>4855</v>
      </c>
      <c r="D73" s="650" t="s">
        <v>6849</v>
      </c>
      <c r="E73" s="650" t="s">
        <v>6850</v>
      </c>
      <c r="F73" s="653">
        <v>1</v>
      </c>
      <c r="G73" s="653">
        <v>226</v>
      </c>
      <c r="H73" s="653">
        <v>1</v>
      </c>
      <c r="I73" s="653">
        <v>226</v>
      </c>
      <c r="J73" s="653"/>
      <c r="K73" s="653"/>
      <c r="L73" s="653"/>
      <c r="M73" s="653"/>
      <c r="N73" s="653">
        <v>2</v>
      </c>
      <c r="O73" s="653">
        <v>456</v>
      </c>
      <c r="P73" s="666">
        <v>2.0176991150442478</v>
      </c>
      <c r="Q73" s="654">
        <v>228</v>
      </c>
    </row>
    <row r="74" spans="1:17" ht="14.4" customHeight="1" x14ac:dyDescent="0.3">
      <c r="A74" s="649" t="s">
        <v>6795</v>
      </c>
      <c r="B74" s="650" t="s">
        <v>6796</v>
      </c>
      <c r="C74" s="650" t="s">
        <v>4855</v>
      </c>
      <c r="D74" s="650" t="s">
        <v>6851</v>
      </c>
      <c r="E74" s="650" t="s">
        <v>6852</v>
      </c>
      <c r="F74" s="653"/>
      <c r="G74" s="653"/>
      <c r="H74" s="653"/>
      <c r="I74" s="653"/>
      <c r="J74" s="653">
        <v>2</v>
      </c>
      <c r="K74" s="653">
        <v>314</v>
      </c>
      <c r="L74" s="653"/>
      <c r="M74" s="653">
        <v>157</v>
      </c>
      <c r="N74" s="653"/>
      <c r="O74" s="653"/>
      <c r="P74" s="666"/>
      <c r="Q74" s="654"/>
    </row>
    <row r="75" spans="1:17" ht="14.4" customHeight="1" x14ac:dyDescent="0.3">
      <c r="A75" s="649" t="s">
        <v>6795</v>
      </c>
      <c r="B75" s="650" t="s">
        <v>6796</v>
      </c>
      <c r="C75" s="650" t="s">
        <v>4855</v>
      </c>
      <c r="D75" s="650" t="s">
        <v>6853</v>
      </c>
      <c r="E75" s="650" t="s">
        <v>6854</v>
      </c>
      <c r="F75" s="653"/>
      <c r="G75" s="653"/>
      <c r="H75" s="653"/>
      <c r="I75" s="653"/>
      <c r="J75" s="653">
        <v>1</v>
      </c>
      <c r="K75" s="653">
        <v>460</v>
      </c>
      <c r="L75" s="653"/>
      <c r="M75" s="653">
        <v>460</v>
      </c>
      <c r="N75" s="653">
        <v>1</v>
      </c>
      <c r="O75" s="653">
        <v>461</v>
      </c>
      <c r="P75" s="666"/>
      <c r="Q75" s="654">
        <v>461</v>
      </c>
    </row>
    <row r="76" spans="1:17" ht="14.4" customHeight="1" x14ac:dyDescent="0.3">
      <c r="A76" s="649" t="s">
        <v>6795</v>
      </c>
      <c r="B76" s="650" t="s">
        <v>6796</v>
      </c>
      <c r="C76" s="650" t="s">
        <v>4855</v>
      </c>
      <c r="D76" s="650" t="s">
        <v>6855</v>
      </c>
      <c r="E76" s="650" t="s">
        <v>6856</v>
      </c>
      <c r="F76" s="653"/>
      <c r="G76" s="653"/>
      <c r="H76" s="653"/>
      <c r="I76" s="653"/>
      <c r="J76" s="653">
        <v>5</v>
      </c>
      <c r="K76" s="653">
        <v>2800</v>
      </c>
      <c r="L76" s="653"/>
      <c r="M76" s="653">
        <v>560</v>
      </c>
      <c r="N76" s="653"/>
      <c r="O76" s="653"/>
      <c r="P76" s="666"/>
      <c r="Q76" s="654"/>
    </row>
    <row r="77" spans="1:17" ht="14.4" customHeight="1" x14ac:dyDescent="0.3">
      <c r="A77" s="649" t="s">
        <v>6795</v>
      </c>
      <c r="B77" s="650" t="s">
        <v>6796</v>
      </c>
      <c r="C77" s="650" t="s">
        <v>4855</v>
      </c>
      <c r="D77" s="650" t="s">
        <v>6857</v>
      </c>
      <c r="E77" s="650" t="s">
        <v>6858</v>
      </c>
      <c r="F77" s="653">
        <v>1</v>
      </c>
      <c r="G77" s="653">
        <v>130</v>
      </c>
      <c r="H77" s="653">
        <v>1</v>
      </c>
      <c r="I77" s="653">
        <v>130</v>
      </c>
      <c r="J77" s="653">
        <v>4</v>
      </c>
      <c r="K77" s="653">
        <v>524</v>
      </c>
      <c r="L77" s="653">
        <v>4.0307692307692307</v>
      </c>
      <c r="M77" s="653">
        <v>131</v>
      </c>
      <c r="N77" s="653"/>
      <c r="O77" s="653"/>
      <c r="P77" s="666"/>
      <c r="Q77" s="654"/>
    </row>
    <row r="78" spans="1:17" ht="14.4" customHeight="1" x14ac:dyDescent="0.3">
      <c r="A78" s="649" t="s">
        <v>6795</v>
      </c>
      <c r="B78" s="650" t="s">
        <v>6796</v>
      </c>
      <c r="C78" s="650" t="s">
        <v>4855</v>
      </c>
      <c r="D78" s="650" t="s">
        <v>6859</v>
      </c>
      <c r="E78" s="650" t="s">
        <v>6860</v>
      </c>
      <c r="F78" s="653">
        <v>2</v>
      </c>
      <c r="G78" s="653">
        <v>352</v>
      </c>
      <c r="H78" s="653">
        <v>1</v>
      </c>
      <c r="I78" s="653">
        <v>176</v>
      </c>
      <c r="J78" s="653"/>
      <c r="K78" s="653"/>
      <c r="L78" s="653"/>
      <c r="M78" s="653"/>
      <c r="N78" s="653"/>
      <c r="O78" s="653"/>
      <c r="P78" s="666"/>
      <c r="Q78" s="654"/>
    </row>
    <row r="79" spans="1:17" ht="14.4" customHeight="1" x14ac:dyDescent="0.3">
      <c r="A79" s="649" t="s">
        <v>6795</v>
      </c>
      <c r="B79" s="650" t="s">
        <v>6796</v>
      </c>
      <c r="C79" s="650" t="s">
        <v>4855</v>
      </c>
      <c r="D79" s="650" t="s">
        <v>6861</v>
      </c>
      <c r="E79" s="650" t="s">
        <v>6862</v>
      </c>
      <c r="F79" s="653">
        <v>1</v>
      </c>
      <c r="G79" s="653">
        <v>411</v>
      </c>
      <c r="H79" s="653">
        <v>1</v>
      </c>
      <c r="I79" s="653">
        <v>411</v>
      </c>
      <c r="J79" s="653">
        <v>2</v>
      </c>
      <c r="K79" s="653">
        <v>824</v>
      </c>
      <c r="L79" s="653">
        <v>2.004866180048662</v>
      </c>
      <c r="M79" s="653">
        <v>412</v>
      </c>
      <c r="N79" s="653"/>
      <c r="O79" s="653"/>
      <c r="P79" s="666"/>
      <c r="Q79" s="654"/>
    </row>
    <row r="80" spans="1:17" ht="14.4" customHeight="1" x14ac:dyDescent="0.3">
      <c r="A80" s="649" t="s">
        <v>6795</v>
      </c>
      <c r="B80" s="650" t="s">
        <v>6796</v>
      </c>
      <c r="C80" s="650" t="s">
        <v>4855</v>
      </c>
      <c r="D80" s="650" t="s">
        <v>6863</v>
      </c>
      <c r="E80" s="650" t="s">
        <v>6864</v>
      </c>
      <c r="F80" s="653"/>
      <c r="G80" s="653"/>
      <c r="H80" s="653"/>
      <c r="I80" s="653"/>
      <c r="J80" s="653"/>
      <c r="K80" s="653"/>
      <c r="L80" s="653"/>
      <c r="M80" s="653"/>
      <c r="N80" s="653">
        <v>2</v>
      </c>
      <c r="O80" s="653">
        <v>1880</v>
      </c>
      <c r="P80" s="666"/>
      <c r="Q80" s="654">
        <v>940</v>
      </c>
    </row>
    <row r="81" spans="1:17" ht="14.4" customHeight="1" x14ac:dyDescent="0.3">
      <c r="A81" s="649" t="s">
        <v>6795</v>
      </c>
      <c r="B81" s="650" t="s">
        <v>6796</v>
      </c>
      <c r="C81" s="650" t="s">
        <v>4855</v>
      </c>
      <c r="D81" s="650" t="s">
        <v>6865</v>
      </c>
      <c r="E81" s="650" t="s">
        <v>6866</v>
      </c>
      <c r="F81" s="653">
        <v>1</v>
      </c>
      <c r="G81" s="653">
        <v>393</v>
      </c>
      <c r="H81" s="653">
        <v>1</v>
      </c>
      <c r="I81" s="653">
        <v>393</v>
      </c>
      <c r="J81" s="653">
        <v>2</v>
      </c>
      <c r="K81" s="653">
        <v>788</v>
      </c>
      <c r="L81" s="653">
        <v>2.005089058524173</v>
      </c>
      <c r="M81" s="653">
        <v>394</v>
      </c>
      <c r="N81" s="653"/>
      <c r="O81" s="653"/>
      <c r="P81" s="666"/>
      <c r="Q81" s="654"/>
    </row>
    <row r="82" spans="1:17" ht="14.4" customHeight="1" x14ac:dyDescent="0.3">
      <c r="A82" s="649" t="s">
        <v>6795</v>
      </c>
      <c r="B82" s="650" t="s">
        <v>6796</v>
      </c>
      <c r="C82" s="650" t="s">
        <v>4855</v>
      </c>
      <c r="D82" s="650" t="s">
        <v>6867</v>
      </c>
      <c r="E82" s="650" t="s">
        <v>6868</v>
      </c>
      <c r="F82" s="653"/>
      <c r="G82" s="653"/>
      <c r="H82" s="653"/>
      <c r="I82" s="653"/>
      <c r="J82" s="653">
        <v>4</v>
      </c>
      <c r="K82" s="653">
        <v>2292</v>
      </c>
      <c r="L82" s="653"/>
      <c r="M82" s="653">
        <v>573</v>
      </c>
      <c r="N82" s="653"/>
      <c r="O82" s="653"/>
      <c r="P82" s="666"/>
      <c r="Q82" s="654"/>
    </row>
    <row r="83" spans="1:17" ht="14.4" customHeight="1" x14ac:dyDescent="0.3">
      <c r="A83" s="649" t="s">
        <v>6795</v>
      </c>
      <c r="B83" s="650" t="s">
        <v>6796</v>
      </c>
      <c r="C83" s="650" t="s">
        <v>4855</v>
      </c>
      <c r="D83" s="650" t="s">
        <v>6869</v>
      </c>
      <c r="E83" s="650" t="s">
        <v>6870</v>
      </c>
      <c r="F83" s="653">
        <v>1</v>
      </c>
      <c r="G83" s="653">
        <v>88</v>
      </c>
      <c r="H83" s="653">
        <v>1</v>
      </c>
      <c r="I83" s="653">
        <v>88</v>
      </c>
      <c r="J83" s="653"/>
      <c r="K83" s="653"/>
      <c r="L83" s="653"/>
      <c r="M83" s="653"/>
      <c r="N83" s="653"/>
      <c r="O83" s="653"/>
      <c r="P83" s="666"/>
      <c r="Q83" s="654"/>
    </row>
    <row r="84" spans="1:17" ht="14.4" customHeight="1" x14ac:dyDescent="0.3">
      <c r="A84" s="649" t="s">
        <v>6795</v>
      </c>
      <c r="B84" s="650" t="s">
        <v>6796</v>
      </c>
      <c r="C84" s="650" t="s">
        <v>4855</v>
      </c>
      <c r="D84" s="650" t="s">
        <v>6871</v>
      </c>
      <c r="E84" s="650" t="s">
        <v>6872</v>
      </c>
      <c r="F84" s="653">
        <v>1522</v>
      </c>
      <c r="G84" s="653">
        <v>44138</v>
      </c>
      <c r="H84" s="653">
        <v>1</v>
      </c>
      <c r="I84" s="653">
        <v>29</v>
      </c>
      <c r="J84" s="653">
        <v>1317</v>
      </c>
      <c r="K84" s="653">
        <v>38193</v>
      </c>
      <c r="L84" s="653">
        <v>0.86530880420499345</v>
      </c>
      <c r="M84" s="653">
        <v>29</v>
      </c>
      <c r="N84" s="653">
        <v>1376</v>
      </c>
      <c r="O84" s="653">
        <v>40642</v>
      </c>
      <c r="P84" s="666">
        <v>0.92079387375957222</v>
      </c>
      <c r="Q84" s="654">
        <v>29.536337209302324</v>
      </c>
    </row>
    <row r="85" spans="1:17" ht="14.4" customHeight="1" x14ac:dyDescent="0.3">
      <c r="A85" s="649" t="s">
        <v>6795</v>
      </c>
      <c r="B85" s="650" t="s">
        <v>6796</v>
      </c>
      <c r="C85" s="650" t="s">
        <v>4855</v>
      </c>
      <c r="D85" s="650" t="s">
        <v>6873</v>
      </c>
      <c r="E85" s="650" t="s">
        <v>6874</v>
      </c>
      <c r="F85" s="653">
        <v>2</v>
      </c>
      <c r="G85" s="653">
        <v>100</v>
      </c>
      <c r="H85" s="653">
        <v>1</v>
      </c>
      <c r="I85" s="653">
        <v>50</v>
      </c>
      <c r="J85" s="653">
        <v>4</v>
      </c>
      <c r="K85" s="653">
        <v>200</v>
      </c>
      <c r="L85" s="653">
        <v>2</v>
      </c>
      <c r="M85" s="653">
        <v>50</v>
      </c>
      <c r="N85" s="653"/>
      <c r="O85" s="653"/>
      <c r="P85" s="666"/>
      <c r="Q85" s="654"/>
    </row>
    <row r="86" spans="1:17" ht="14.4" customHeight="1" x14ac:dyDescent="0.3">
      <c r="A86" s="649" t="s">
        <v>6795</v>
      </c>
      <c r="B86" s="650" t="s">
        <v>6796</v>
      </c>
      <c r="C86" s="650" t="s">
        <v>4855</v>
      </c>
      <c r="D86" s="650" t="s">
        <v>6875</v>
      </c>
      <c r="E86" s="650" t="s">
        <v>6876</v>
      </c>
      <c r="F86" s="653">
        <v>111</v>
      </c>
      <c r="G86" s="653">
        <v>1332</v>
      </c>
      <c r="H86" s="653">
        <v>1</v>
      </c>
      <c r="I86" s="653">
        <v>12</v>
      </c>
      <c r="J86" s="653">
        <v>111</v>
      </c>
      <c r="K86" s="653">
        <v>1332</v>
      </c>
      <c r="L86" s="653">
        <v>1</v>
      </c>
      <c r="M86" s="653">
        <v>12</v>
      </c>
      <c r="N86" s="653">
        <v>133</v>
      </c>
      <c r="O86" s="653">
        <v>1596</v>
      </c>
      <c r="P86" s="666">
        <v>1.1981981981981982</v>
      </c>
      <c r="Q86" s="654">
        <v>12</v>
      </c>
    </row>
    <row r="87" spans="1:17" ht="14.4" customHeight="1" x14ac:dyDescent="0.3">
      <c r="A87" s="649" t="s">
        <v>6795</v>
      </c>
      <c r="B87" s="650" t="s">
        <v>6796</v>
      </c>
      <c r="C87" s="650" t="s">
        <v>4855</v>
      </c>
      <c r="D87" s="650" t="s">
        <v>6877</v>
      </c>
      <c r="E87" s="650" t="s">
        <v>6878</v>
      </c>
      <c r="F87" s="653">
        <v>6</v>
      </c>
      <c r="G87" s="653">
        <v>1080</v>
      </c>
      <c r="H87" s="653">
        <v>1</v>
      </c>
      <c r="I87" s="653">
        <v>180</v>
      </c>
      <c r="J87" s="653">
        <v>6</v>
      </c>
      <c r="K87" s="653">
        <v>1086</v>
      </c>
      <c r="L87" s="653">
        <v>1.0055555555555555</v>
      </c>
      <c r="M87" s="653">
        <v>181</v>
      </c>
      <c r="N87" s="653">
        <v>1</v>
      </c>
      <c r="O87" s="653">
        <v>182</v>
      </c>
      <c r="P87" s="666">
        <v>0.16851851851851851</v>
      </c>
      <c r="Q87" s="654">
        <v>182</v>
      </c>
    </row>
    <row r="88" spans="1:17" ht="14.4" customHeight="1" x14ac:dyDescent="0.3">
      <c r="A88" s="649" t="s">
        <v>6795</v>
      </c>
      <c r="B88" s="650" t="s">
        <v>6796</v>
      </c>
      <c r="C88" s="650" t="s">
        <v>4855</v>
      </c>
      <c r="D88" s="650" t="s">
        <v>6879</v>
      </c>
      <c r="E88" s="650" t="s">
        <v>6880</v>
      </c>
      <c r="F88" s="653">
        <v>114</v>
      </c>
      <c r="G88" s="653">
        <v>8094</v>
      </c>
      <c r="H88" s="653">
        <v>1</v>
      </c>
      <c r="I88" s="653">
        <v>71</v>
      </c>
      <c r="J88" s="653">
        <v>62</v>
      </c>
      <c r="K88" s="653">
        <v>4402</v>
      </c>
      <c r="L88" s="653">
        <v>0.54385964912280704</v>
      </c>
      <c r="M88" s="653">
        <v>71</v>
      </c>
      <c r="N88" s="653">
        <v>48</v>
      </c>
      <c r="O88" s="653">
        <v>3411</v>
      </c>
      <c r="P88" s="666">
        <v>0.42142327650111194</v>
      </c>
      <c r="Q88" s="654">
        <v>71.0625</v>
      </c>
    </row>
    <row r="89" spans="1:17" ht="14.4" customHeight="1" x14ac:dyDescent="0.3">
      <c r="A89" s="649" t="s">
        <v>6795</v>
      </c>
      <c r="B89" s="650" t="s">
        <v>6796</v>
      </c>
      <c r="C89" s="650" t="s">
        <v>4855</v>
      </c>
      <c r="D89" s="650" t="s">
        <v>6881</v>
      </c>
      <c r="E89" s="650" t="s">
        <v>6882</v>
      </c>
      <c r="F89" s="653">
        <v>6</v>
      </c>
      <c r="G89" s="653">
        <v>1086</v>
      </c>
      <c r="H89" s="653">
        <v>1</v>
      </c>
      <c r="I89" s="653">
        <v>181</v>
      </c>
      <c r="J89" s="653">
        <v>5</v>
      </c>
      <c r="K89" s="653">
        <v>910</v>
      </c>
      <c r="L89" s="653">
        <v>0.83793738489871084</v>
      </c>
      <c r="M89" s="653">
        <v>182</v>
      </c>
      <c r="N89" s="653"/>
      <c r="O89" s="653"/>
      <c r="P89" s="666"/>
      <c r="Q89" s="654"/>
    </row>
    <row r="90" spans="1:17" ht="14.4" customHeight="1" x14ac:dyDescent="0.3">
      <c r="A90" s="649" t="s">
        <v>6795</v>
      </c>
      <c r="B90" s="650" t="s">
        <v>6796</v>
      </c>
      <c r="C90" s="650" t="s">
        <v>4855</v>
      </c>
      <c r="D90" s="650" t="s">
        <v>6883</v>
      </c>
      <c r="E90" s="650" t="s">
        <v>6884</v>
      </c>
      <c r="F90" s="653">
        <v>626</v>
      </c>
      <c r="G90" s="653">
        <v>92022</v>
      </c>
      <c r="H90" s="653">
        <v>1</v>
      </c>
      <c r="I90" s="653">
        <v>147</v>
      </c>
      <c r="J90" s="653">
        <v>620</v>
      </c>
      <c r="K90" s="653">
        <v>91140</v>
      </c>
      <c r="L90" s="653">
        <v>0.99041533546325877</v>
      </c>
      <c r="M90" s="653">
        <v>147</v>
      </c>
      <c r="N90" s="653">
        <v>742</v>
      </c>
      <c r="O90" s="653">
        <v>109434</v>
      </c>
      <c r="P90" s="666">
        <v>1.1892156223511769</v>
      </c>
      <c r="Q90" s="654">
        <v>147.48517520215634</v>
      </c>
    </row>
    <row r="91" spans="1:17" ht="14.4" customHeight="1" x14ac:dyDescent="0.3">
      <c r="A91" s="649" t="s">
        <v>6795</v>
      </c>
      <c r="B91" s="650" t="s">
        <v>6796</v>
      </c>
      <c r="C91" s="650" t="s">
        <v>4855</v>
      </c>
      <c r="D91" s="650" t="s">
        <v>6885</v>
      </c>
      <c r="E91" s="650" t="s">
        <v>6886</v>
      </c>
      <c r="F91" s="653">
        <v>1552</v>
      </c>
      <c r="G91" s="653">
        <v>45008</v>
      </c>
      <c r="H91" s="653">
        <v>1</v>
      </c>
      <c r="I91" s="653">
        <v>29</v>
      </c>
      <c r="J91" s="653">
        <v>1466</v>
      </c>
      <c r="K91" s="653">
        <v>42514</v>
      </c>
      <c r="L91" s="653">
        <v>0.94458762886597936</v>
      </c>
      <c r="M91" s="653">
        <v>29</v>
      </c>
      <c r="N91" s="653">
        <v>1495</v>
      </c>
      <c r="O91" s="653">
        <v>44166</v>
      </c>
      <c r="P91" s="666">
        <v>0.98129221471738359</v>
      </c>
      <c r="Q91" s="654">
        <v>29.54247491638796</v>
      </c>
    </row>
    <row r="92" spans="1:17" ht="14.4" customHeight="1" x14ac:dyDescent="0.3">
      <c r="A92" s="649" t="s">
        <v>6795</v>
      </c>
      <c r="B92" s="650" t="s">
        <v>6796</v>
      </c>
      <c r="C92" s="650" t="s">
        <v>4855</v>
      </c>
      <c r="D92" s="650" t="s">
        <v>6887</v>
      </c>
      <c r="E92" s="650" t="s">
        <v>6888</v>
      </c>
      <c r="F92" s="653">
        <v>262</v>
      </c>
      <c r="G92" s="653">
        <v>8122</v>
      </c>
      <c r="H92" s="653">
        <v>1</v>
      </c>
      <c r="I92" s="653">
        <v>31</v>
      </c>
      <c r="J92" s="653">
        <v>257</v>
      </c>
      <c r="K92" s="653">
        <v>7967</v>
      </c>
      <c r="L92" s="653">
        <v>0.98091603053435117</v>
      </c>
      <c r="M92" s="653">
        <v>31</v>
      </c>
      <c r="N92" s="653">
        <v>296</v>
      </c>
      <c r="O92" s="653">
        <v>9176</v>
      </c>
      <c r="P92" s="666">
        <v>1.1297709923664123</v>
      </c>
      <c r="Q92" s="654">
        <v>31</v>
      </c>
    </row>
    <row r="93" spans="1:17" ht="14.4" customHeight="1" x14ac:dyDescent="0.3">
      <c r="A93" s="649" t="s">
        <v>6795</v>
      </c>
      <c r="B93" s="650" t="s">
        <v>6796</v>
      </c>
      <c r="C93" s="650" t="s">
        <v>4855</v>
      </c>
      <c r="D93" s="650" t="s">
        <v>6889</v>
      </c>
      <c r="E93" s="650" t="s">
        <v>6890</v>
      </c>
      <c r="F93" s="653">
        <v>659</v>
      </c>
      <c r="G93" s="653">
        <v>17793</v>
      </c>
      <c r="H93" s="653">
        <v>1</v>
      </c>
      <c r="I93" s="653">
        <v>27</v>
      </c>
      <c r="J93" s="653">
        <v>621</v>
      </c>
      <c r="K93" s="653">
        <v>16767</v>
      </c>
      <c r="L93" s="653">
        <v>0.94233687405159328</v>
      </c>
      <c r="M93" s="653">
        <v>27</v>
      </c>
      <c r="N93" s="653">
        <v>694</v>
      </c>
      <c r="O93" s="653">
        <v>18738</v>
      </c>
      <c r="P93" s="666">
        <v>1.0531107738998482</v>
      </c>
      <c r="Q93" s="654">
        <v>27</v>
      </c>
    </row>
    <row r="94" spans="1:17" ht="14.4" customHeight="1" x14ac:dyDescent="0.3">
      <c r="A94" s="649" t="s">
        <v>6795</v>
      </c>
      <c r="B94" s="650" t="s">
        <v>6796</v>
      </c>
      <c r="C94" s="650" t="s">
        <v>4855</v>
      </c>
      <c r="D94" s="650" t="s">
        <v>6891</v>
      </c>
      <c r="E94" s="650" t="s">
        <v>6892</v>
      </c>
      <c r="F94" s="653">
        <v>2</v>
      </c>
      <c r="G94" s="653">
        <v>506</v>
      </c>
      <c r="H94" s="653">
        <v>1</v>
      </c>
      <c r="I94" s="653">
        <v>253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6795</v>
      </c>
      <c r="B95" s="650" t="s">
        <v>6796</v>
      </c>
      <c r="C95" s="650" t="s">
        <v>4855</v>
      </c>
      <c r="D95" s="650" t="s">
        <v>6893</v>
      </c>
      <c r="E95" s="650" t="s">
        <v>6894</v>
      </c>
      <c r="F95" s="653">
        <v>673</v>
      </c>
      <c r="G95" s="653">
        <v>16825</v>
      </c>
      <c r="H95" s="653">
        <v>1</v>
      </c>
      <c r="I95" s="653">
        <v>25</v>
      </c>
      <c r="J95" s="653">
        <v>666</v>
      </c>
      <c r="K95" s="653">
        <v>16650</v>
      </c>
      <c r="L95" s="653">
        <v>0.9895988112927192</v>
      </c>
      <c r="M95" s="653">
        <v>25</v>
      </c>
      <c r="N95" s="653">
        <v>689</v>
      </c>
      <c r="O95" s="653">
        <v>17225</v>
      </c>
      <c r="P95" s="666">
        <v>1.0237741456166418</v>
      </c>
      <c r="Q95" s="654">
        <v>25</v>
      </c>
    </row>
    <row r="96" spans="1:17" ht="14.4" customHeight="1" x14ac:dyDescent="0.3">
      <c r="A96" s="649" t="s">
        <v>6795</v>
      </c>
      <c r="B96" s="650" t="s">
        <v>6796</v>
      </c>
      <c r="C96" s="650" t="s">
        <v>4855</v>
      </c>
      <c r="D96" s="650" t="s">
        <v>6895</v>
      </c>
      <c r="E96" s="650" t="s">
        <v>6896</v>
      </c>
      <c r="F96" s="653">
        <v>2</v>
      </c>
      <c r="G96" s="653">
        <v>66</v>
      </c>
      <c r="H96" s="653">
        <v>1</v>
      </c>
      <c r="I96" s="653">
        <v>33</v>
      </c>
      <c r="J96" s="653">
        <v>4</v>
      </c>
      <c r="K96" s="653">
        <v>132</v>
      </c>
      <c r="L96" s="653">
        <v>2</v>
      </c>
      <c r="M96" s="653">
        <v>33</v>
      </c>
      <c r="N96" s="653">
        <v>2</v>
      </c>
      <c r="O96" s="653">
        <v>66</v>
      </c>
      <c r="P96" s="666">
        <v>1</v>
      </c>
      <c r="Q96" s="654">
        <v>33</v>
      </c>
    </row>
    <row r="97" spans="1:17" ht="14.4" customHeight="1" x14ac:dyDescent="0.3">
      <c r="A97" s="649" t="s">
        <v>6795</v>
      </c>
      <c r="B97" s="650" t="s">
        <v>6796</v>
      </c>
      <c r="C97" s="650" t="s">
        <v>4855</v>
      </c>
      <c r="D97" s="650" t="s">
        <v>6897</v>
      </c>
      <c r="E97" s="650" t="s">
        <v>6898</v>
      </c>
      <c r="F97" s="653">
        <v>1</v>
      </c>
      <c r="G97" s="653">
        <v>204</v>
      </c>
      <c r="H97" s="653">
        <v>1</v>
      </c>
      <c r="I97" s="653">
        <v>204</v>
      </c>
      <c r="J97" s="653">
        <v>2</v>
      </c>
      <c r="K97" s="653">
        <v>408</v>
      </c>
      <c r="L97" s="653">
        <v>2</v>
      </c>
      <c r="M97" s="653">
        <v>204</v>
      </c>
      <c r="N97" s="653"/>
      <c r="O97" s="653"/>
      <c r="P97" s="666"/>
      <c r="Q97" s="654"/>
    </row>
    <row r="98" spans="1:17" ht="14.4" customHeight="1" x14ac:dyDescent="0.3">
      <c r="A98" s="649" t="s">
        <v>6795</v>
      </c>
      <c r="B98" s="650" t="s">
        <v>6796</v>
      </c>
      <c r="C98" s="650" t="s">
        <v>4855</v>
      </c>
      <c r="D98" s="650" t="s">
        <v>6899</v>
      </c>
      <c r="E98" s="650" t="s">
        <v>6900</v>
      </c>
      <c r="F98" s="653">
        <v>3</v>
      </c>
      <c r="G98" s="653">
        <v>78</v>
      </c>
      <c r="H98" s="653">
        <v>1</v>
      </c>
      <c r="I98" s="653">
        <v>26</v>
      </c>
      <c r="J98" s="653">
        <v>4</v>
      </c>
      <c r="K98" s="653">
        <v>104</v>
      </c>
      <c r="L98" s="653">
        <v>1.3333333333333333</v>
      </c>
      <c r="M98" s="653">
        <v>26</v>
      </c>
      <c r="N98" s="653">
        <v>1</v>
      </c>
      <c r="O98" s="653">
        <v>26</v>
      </c>
      <c r="P98" s="666">
        <v>0.33333333333333331</v>
      </c>
      <c r="Q98" s="654">
        <v>26</v>
      </c>
    </row>
    <row r="99" spans="1:17" ht="14.4" customHeight="1" x14ac:dyDescent="0.3">
      <c r="A99" s="649" t="s">
        <v>6795</v>
      </c>
      <c r="B99" s="650" t="s">
        <v>6796</v>
      </c>
      <c r="C99" s="650" t="s">
        <v>4855</v>
      </c>
      <c r="D99" s="650" t="s">
        <v>6901</v>
      </c>
      <c r="E99" s="650" t="s">
        <v>6902</v>
      </c>
      <c r="F99" s="653">
        <v>35</v>
      </c>
      <c r="G99" s="653">
        <v>2940</v>
      </c>
      <c r="H99" s="653">
        <v>1</v>
      </c>
      <c r="I99" s="653">
        <v>84</v>
      </c>
      <c r="J99" s="653">
        <v>51</v>
      </c>
      <c r="K99" s="653">
        <v>4284</v>
      </c>
      <c r="L99" s="653">
        <v>1.4571428571428571</v>
      </c>
      <c r="M99" s="653">
        <v>84</v>
      </c>
      <c r="N99" s="653">
        <v>70</v>
      </c>
      <c r="O99" s="653">
        <v>5880</v>
      </c>
      <c r="P99" s="666">
        <v>2</v>
      </c>
      <c r="Q99" s="654">
        <v>84</v>
      </c>
    </row>
    <row r="100" spans="1:17" ht="14.4" customHeight="1" x14ac:dyDescent="0.3">
      <c r="A100" s="649" t="s">
        <v>6795</v>
      </c>
      <c r="B100" s="650" t="s">
        <v>6796</v>
      </c>
      <c r="C100" s="650" t="s">
        <v>4855</v>
      </c>
      <c r="D100" s="650" t="s">
        <v>6903</v>
      </c>
      <c r="E100" s="650" t="s">
        <v>6904</v>
      </c>
      <c r="F100" s="653">
        <v>9</v>
      </c>
      <c r="G100" s="653">
        <v>1557</v>
      </c>
      <c r="H100" s="653">
        <v>1</v>
      </c>
      <c r="I100" s="653">
        <v>173</v>
      </c>
      <c r="J100" s="653">
        <v>10</v>
      </c>
      <c r="K100" s="653">
        <v>1740</v>
      </c>
      <c r="L100" s="653">
        <v>1.117533718689788</v>
      </c>
      <c r="M100" s="653">
        <v>174</v>
      </c>
      <c r="N100" s="653">
        <v>3</v>
      </c>
      <c r="O100" s="653">
        <v>524</v>
      </c>
      <c r="P100" s="666">
        <v>0.3365446371226718</v>
      </c>
      <c r="Q100" s="654">
        <v>174.66666666666666</v>
      </c>
    </row>
    <row r="101" spans="1:17" ht="14.4" customHeight="1" x14ac:dyDescent="0.3">
      <c r="A101" s="649" t="s">
        <v>6795</v>
      </c>
      <c r="B101" s="650" t="s">
        <v>6796</v>
      </c>
      <c r="C101" s="650" t="s">
        <v>4855</v>
      </c>
      <c r="D101" s="650" t="s">
        <v>6905</v>
      </c>
      <c r="E101" s="650" t="s">
        <v>6906</v>
      </c>
      <c r="F101" s="653">
        <v>2</v>
      </c>
      <c r="G101" s="653">
        <v>500</v>
      </c>
      <c r="H101" s="653">
        <v>1</v>
      </c>
      <c r="I101" s="653">
        <v>250</v>
      </c>
      <c r="J101" s="653"/>
      <c r="K101" s="653"/>
      <c r="L101" s="653"/>
      <c r="M101" s="653"/>
      <c r="N101" s="653">
        <v>2</v>
      </c>
      <c r="O101" s="653">
        <v>504</v>
      </c>
      <c r="P101" s="666">
        <v>1.008</v>
      </c>
      <c r="Q101" s="654">
        <v>252</v>
      </c>
    </row>
    <row r="102" spans="1:17" ht="14.4" customHeight="1" x14ac:dyDescent="0.3">
      <c r="A102" s="649" t="s">
        <v>6795</v>
      </c>
      <c r="B102" s="650" t="s">
        <v>6796</v>
      </c>
      <c r="C102" s="650" t="s">
        <v>4855</v>
      </c>
      <c r="D102" s="650" t="s">
        <v>6907</v>
      </c>
      <c r="E102" s="650" t="s">
        <v>6908</v>
      </c>
      <c r="F102" s="653"/>
      <c r="G102" s="653"/>
      <c r="H102" s="653"/>
      <c r="I102" s="653"/>
      <c r="J102" s="653">
        <v>1</v>
      </c>
      <c r="K102" s="653">
        <v>15</v>
      </c>
      <c r="L102" s="653"/>
      <c r="M102" s="653">
        <v>15</v>
      </c>
      <c r="N102" s="653">
        <v>1</v>
      </c>
      <c r="O102" s="653">
        <v>15</v>
      </c>
      <c r="P102" s="666"/>
      <c r="Q102" s="654">
        <v>15</v>
      </c>
    </row>
    <row r="103" spans="1:17" ht="14.4" customHeight="1" x14ac:dyDescent="0.3">
      <c r="A103" s="649" t="s">
        <v>6795</v>
      </c>
      <c r="B103" s="650" t="s">
        <v>6796</v>
      </c>
      <c r="C103" s="650" t="s">
        <v>4855</v>
      </c>
      <c r="D103" s="650" t="s">
        <v>6909</v>
      </c>
      <c r="E103" s="650" t="s">
        <v>6910</v>
      </c>
      <c r="F103" s="653">
        <v>33</v>
      </c>
      <c r="G103" s="653">
        <v>759</v>
      </c>
      <c r="H103" s="653">
        <v>1</v>
      </c>
      <c r="I103" s="653">
        <v>23</v>
      </c>
      <c r="J103" s="653">
        <v>10</v>
      </c>
      <c r="K103" s="653">
        <v>230</v>
      </c>
      <c r="L103" s="653">
        <v>0.30303030303030304</v>
      </c>
      <c r="M103" s="653">
        <v>23</v>
      </c>
      <c r="N103" s="653">
        <v>23</v>
      </c>
      <c r="O103" s="653">
        <v>529</v>
      </c>
      <c r="P103" s="666">
        <v>0.69696969696969702</v>
      </c>
      <c r="Q103" s="654">
        <v>23</v>
      </c>
    </row>
    <row r="104" spans="1:17" ht="14.4" customHeight="1" x14ac:dyDescent="0.3">
      <c r="A104" s="649" t="s">
        <v>6795</v>
      </c>
      <c r="B104" s="650" t="s">
        <v>6796</v>
      </c>
      <c r="C104" s="650" t="s">
        <v>4855</v>
      </c>
      <c r="D104" s="650" t="s">
        <v>6911</v>
      </c>
      <c r="E104" s="650" t="s">
        <v>6912</v>
      </c>
      <c r="F104" s="653">
        <v>1</v>
      </c>
      <c r="G104" s="653">
        <v>249</v>
      </c>
      <c r="H104" s="653">
        <v>1</v>
      </c>
      <c r="I104" s="653">
        <v>249</v>
      </c>
      <c r="J104" s="653"/>
      <c r="K104" s="653"/>
      <c r="L104" s="653"/>
      <c r="M104" s="653"/>
      <c r="N104" s="653">
        <v>2</v>
      </c>
      <c r="O104" s="653">
        <v>502</v>
      </c>
      <c r="P104" s="666">
        <v>2.0160642570281126</v>
      </c>
      <c r="Q104" s="654">
        <v>251</v>
      </c>
    </row>
    <row r="105" spans="1:17" ht="14.4" customHeight="1" x14ac:dyDescent="0.3">
      <c r="A105" s="649" t="s">
        <v>6795</v>
      </c>
      <c r="B105" s="650" t="s">
        <v>6796</v>
      </c>
      <c r="C105" s="650" t="s">
        <v>4855</v>
      </c>
      <c r="D105" s="650" t="s">
        <v>6913</v>
      </c>
      <c r="E105" s="650" t="s">
        <v>6914</v>
      </c>
      <c r="F105" s="653">
        <v>2</v>
      </c>
      <c r="G105" s="653">
        <v>74</v>
      </c>
      <c r="H105" s="653">
        <v>1</v>
      </c>
      <c r="I105" s="653">
        <v>37</v>
      </c>
      <c r="J105" s="653"/>
      <c r="K105" s="653"/>
      <c r="L105" s="653"/>
      <c r="M105" s="653"/>
      <c r="N105" s="653">
        <v>2</v>
      </c>
      <c r="O105" s="653">
        <v>74</v>
      </c>
      <c r="P105" s="666">
        <v>1</v>
      </c>
      <c r="Q105" s="654">
        <v>37</v>
      </c>
    </row>
    <row r="106" spans="1:17" ht="14.4" customHeight="1" x14ac:dyDescent="0.3">
      <c r="A106" s="649" t="s">
        <v>6795</v>
      </c>
      <c r="B106" s="650" t="s">
        <v>6796</v>
      </c>
      <c r="C106" s="650" t="s">
        <v>4855</v>
      </c>
      <c r="D106" s="650" t="s">
        <v>6915</v>
      </c>
      <c r="E106" s="650" t="s">
        <v>6916</v>
      </c>
      <c r="F106" s="653">
        <v>735</v>
      </c>
      <c r="G106" s="653">
        <v>16905</v>
      </c>
      <c r="H106" s="653">
        <v>1</v>
      </c>
      <c r="I106" s="653">
        <v>23</v>
      </c>
      <c r="J106" s="653">
        <v>684</v>
      </c>
      <c r="K106" s="653">
        <v>15732</v>
      </c>
      <c r="L106" s="653">
        <v>0.93061224489795913</v>
      </c>
      <c r="M106" s="653">
        <v>23</v>
      </c>
      <c r="N106" s="653">
        <v>719</v>
      </c>
      <c r="O106" s="653">
        <v>16537</v>
      </c>
      <c r="P106" s="666">
        <v>0.9782312925170068</v>
      </c>
      <c r="Q106" s="654">
        <v>23</v>
      </c>
    </row>
    <row r="107" spans="1:17" ht="14.4" customHeight="1" x14ac:dyDescent="0.3">
      <c r="A107" s="649" t="s">
        <v>6795</v>
      </c>
      <c r="B107" s="650" t="s">
        <v>6796</v>
      </c>
      <c r="C107" s="650" t="s">
        <v>4855</v>
      </c>
      <c r="D107" s="650" t="s">
        <v>6917</v>
      </c>
      <c r="E107" s="650" t="s">
        <v>6918</v>
      </c>
      <c r="F107" s="653"/>
      <c r="G107" s="653"/>
      <c r="H107" s="653"/>
      <c r="I107" s="653"/>
      <c r="J107" s="653">
        <v>2</v>
      </c>
      <c r="K107" s="653">
        <v>1172</v>
      </c>
      <c r="L107" s="653"/>
      <c r="M107" s="653">
        <v>586</v>
      </c>
      <c r="N107" s="653"/>
      <c r="O107" s="653"/>
      <c r="P107" s="666"/>
      <c r="Q107" s="654"/>
    </row>
    <row r="108" spans="1:17" ht="14.4" customHeight="1" x14ac:dyDescent="0.3">
      <c r="A108" s="649" t="s">
        <v>6795</v>
      </c>
      <c r="B108" s="650" t="s">
        <v>6796</v>
      </c>
      <c r="C108" s="650" t="s">
        <v>4855</v>
      </c>
      <c r="D108" s="650" t="s">
        <v>6919</v>
      </c>
      <c r="E108" s="650" t="s">
        <v>6920</v>
      </c>
      <c r="F108" s="653"/>
      <c r="G108" s="653"/>
      <c r="H108" s="653"/>
      <c r="I108" s="653"/>
      <c r="J108" s="653">
        <v>1</v>
      </c>
      <c r="K108" s="653">
        <v>331</v>
      </c>
      <c r="L108" s="653"/>
      <c r="M108" s="653">
        <v>331</v>
      </c>
      <c r="N108" s="653">
        <v>1</v>
      </c>
      <c r="O108" s="653">
        <v>331</v>
      </c>
      <c r="P108" s="666"/>
      <c r="Q108" s="654">
        <v>331</v>
      </c>
    </row>
    <row r="109" spans="1:17" ht="14.4" customHeight="1" x14ac:dyDescent="0.3">
      <c r="A109" s="649" t="s">
        <v>6795</v>
      </c>
      <c r="B109" s="650" t="s">
        <v>6796</v>
      </c>
      <c r="C109" s="650" t="s">
        <v>4855</v>
      </c>
      <c r="D109" s="650" t="s">
        <v>6921</v>
      </c>
      <c r="E109" s="650" t="s">
        <v>6922</v>
      </c>
      <c r="F109" s="653">
        <v>8</v>
      </c>
      <c r="G109" s="653">
        <v>232</v>
      </c>
      <c r="H109" s="653">
        <v>1</v>
      </c>
      <c r="I109" s="653">
        <v>29</v>
      </c>
      <c r="J109" s="653">
        <v>8</v>
      </c>
      <c r="K109" s="653">
        <v>232</v>
      </c>
      <c r="L109" s="653">
        <v>1</v>
      </c>
      <c r="M109" s="653">
        <v>29</v>
      </c>
      <c r="N109" s="653">
        <v>5</v>
      </c>
      <c r="O109" s="653">
        <v>145</v>
      </c>
      <c r="P109" s="666">
        <v>0.625</v>
      </c>
      <c r="Q109" s="654">
        <v>29</v>
      </c>
    </row>
    <row r="110" spans="1:17" ht="14.4" customHeight="1" x14ac:dyDescent="0.3">
      <c r="A110" s="649" t="s">
        <v>6795</v>
      </c>
      <c r="B110" s="650" t="s">
        <v>6796</v>
      </c>
      <c r="C110" s="650" t="s">
        <v>4855</v>
      </c>
      <c r="D110" s="650" t="s">
        <v>6923</v>
      </c>
      <c r="E110" s="650" t="s">
        <v>6924</v>
      </c>
      <c r="F110" s="653">
        <v>6</v>
      </c>
      <c r="G110" s="653">
        <v>1056</v>
      </c>
      <c r="H110" s="653">
        <v>1</v>
      </c>
      <c r="I110" s="653">
        <v>176</v>
      </c>
      <c r="J110" s="653"/>
      <c r="K110" s="653"/>
      <c r="L110" s="653"/>
      <c r="M110" s="653"/>
      <c r="N110" s="653">
        <v>7</v>
      </c>
      <c r="O110" s="653">
        <v>1238</v>
      </c>
      <c r="P110" s="666">
        <v>1.1723484848484849</v>
      </c>
      <c r="Q110" s="654">
        <v>176.85714285714286</v>
      </c>
    </row>
    <row r="111" spans="1:17" ht="14.4" customHeight="1" x14ac:dyDescent="0.3">
      <c r="A111" s="649" t="s">
        <v>6795</v>
      </c>
      <c r="B111" s="650" t="s">
        <v>6796</v>
      </c>
      <c r="C111" s="650" t="s">
        <v>4855</v>
      </c>
      <c r="D111" s="650" t="s">
        <v>6925</v>
      </c>
      <c r="E111" s="650" t="s">
        <v>6926</v>
      </c>
      <c r="F111" s="653">
        <v>2</v>
      </c>
      <c r="G111" s="653">
        <v>38</v>
      </c>
      <c r="H111" s="653">
        <v>1</v>
      </c>
      <c r="I111" s="653">
        <v>19</v>
      </c>
      <c r="J111" s="653">
        <v>3</v>
      </c>
      <c r="K111" s="653">
        <v>57</v>
      </c>
      <c r="L111" s="653">
        <v>1.5</v>
      </c>
      <c r="M111" s="653">
        <v>19</v>
      </c>
      <c r="N111" s="653">
        <v>3</v>
      </c>
      <c r="O111" s="653">
        <v>57</v>
      </c>
      <c r="P111" s="666">
        <v>1.5</v>
      </c>
      <c r="Q111" s="654">
        <v>19</v>
      </c>
    </row>
    <row r="112" spans="1:17" ht="14.4" customHeight="1" x14ac:dyDescent="0.3">
      <c r="A112" s="649" t="s">
        <v>6795</v>
      </c>
      <c r="B112" s="650" t="s">
        <v>6796</v>
      </c>
      <c r="C112" s="650" t="s">
        <v>4855</v>
      </c>
      <c r="D112" s="650" t="s">
        <v>6927</v>
      </c>
      <c r="E112" s="650" t="s">
        <v>6928</v>
      </c>
      <c r="F112" s="653">
        <v>22</v>
      </c>
      <c r="G112" s="653">
        <v>440</v>
      </c>
      <c r="H112" s="653">
        <v>1</v>
      </c>
      <c r="I112" s="653">
        <v>20</v>
      </c>
      <c r="J112" s="653">
        <v>19</v>
      </c>
      <c r="K112" s="653">
        <v>380</v>
      </c>
      <c r="L112" s="653">
        <v>0.86363636363636365</v>
      </c>
      <c r="M112" s="653">
        <v>20</v>
      </c>
      <c r="N112" s="653">
        <v>10</v>
      </c>
      <c r="O112" s="653">
        <v>200</v>
      </c>
      <c r="P112" s="666">
        <v>0.45454545454545453</v>
      </c>
      <c r="Q112" s="654">
        <v>20</v>
      </c>
    </row>
    <row r="113" spans="1:17" ht="14.4" customHeight="1" x14ac:dyDescent="0.3">
      <c r="A113" s="649" t="s">
        <v>6795</v>
      </c>
      <c r="B113" s="650" t="s">
        <v>6796</v>
      </c>
      <c r="C113" s="650" t="s">
        <v>4855</v>
      </c>
      <c r="D113" s="650" t="s">
        <v>6929</v>
      </c>
      <c r="E113" s="650" t="s">
        <v>6930</v>
      </c>
      <c r="F113" s="653"/>
      <c r="G113" s="653"/>
      <c r="H113" s="653"/>
      <c r="I113" s="653"/>
      <c r="J113" s="653"/>
      <c r="K113" s="653"/>
      <c r="L113" s="653"/>
      <c r="M113" s="653"/>
      <c r="N113" s="653">
        <v>1</v>
      </c>
      <c r="O113" s="653">
        <v>185</v>
      </c>
      <c r="P113" s="666"/>
      <c r="Q113" s="654">
        <v>185</v>
      </c>
    </row>
    <row r="114" spans="1:17" ht="14.4" customHeight="1" x14ac:dyDescent="0.3">
      <c r="A114" s="649" t="s">
        <v>6795</v>
      </c>
      <c r="B114" s="650" t="s">
        <v>6796</v>
      </c>
      <c r="C114" s="650" t="s">
        <v>4855</v>
      </c>
      <c r="D114" s="650" t="s">
        <v>6931</v>
      </c>
      <c r="E114" s="650" t="s">
        <v>6932</v>
      </c>
      <c r="F114" s="653">
        <v>1</v>
      </c>
      <c r="G114" s="653">
        <v>185</v>
      </c>
      <c r="H114" s="653">
        <v>1</v>
      </c>
      <c r="I114" s="653">
        <v>185</v>
      </c>
      <c r="J114" s="653">
        <v>6</v>
      </c>
      <c r="K114" s="653">
        <v>1110</v>
      </c>
      <c r="L114" s="653">
        <v>6</v>
      </c>
      <c r="M114" s="653">
        <v>185</v>
      </c>
      <c r="N114" s="653"/>
      <c r="O114" s="653"/>
      <c r="P114" s="666"/>
      <c r="Q114" s="654"/>
    </row>
    <row r="115" spans="1:17" ht="14.4" customHeight="1" x14ac:dyDescent="0.3">
      <c r="A115" s="649" t="s">
        <v>6795</v>
      </c>
      <c r="B115" s="650" t="s">
        <v>6796</v>
      </c>
      <c r="C115" s="650" t="s">
        <v>4855</v>
      </c>
      <c r="D115" s="650" t="s">
        <v>6933</v>
      </c>
      <c r="E115" s="650" t="s">
        <v>6934</v>
      </c>
      <c r="F115" s="653"/>
      <c r="G115" s="653"/>
      <c r="H115" s="653"/>
      <c r="I115" s="653"/>
      <c r="J115" s="653"/>
      <c r="K115" s="653"/>
      <c r="L115" s="653"/>
      <c r="M115" s="653"/>
      <c r="N115" s="653">
        <v>1</v>
      </c>
      <c r="O115" s="653">
        <v>267</v>
      </c>
      <c r="P115" s="666"/>
      <c r="Q115" s="654">
        <v>267</v>
      </c>
    </row>
    <row r="116" spans="1:17" ht="14.4" customHeight="1" x14ac:dyDescent="0.3">
      <c r="A116" s="649" t="s">
        <v>6795</v>
      </c>
      <c r="B116" s="650" t="s">
        <v>6796</v>
      </c>
      <c r="C116" s="650" t="s">
        <v>4855</v>
      </c>
      <c r="D116" s="650" t="s">
        <v>6935</v>
      </c>
      <c r="E116" s="650" t="s">
        <v>6936</v>
      </c>
      <c r="F116" s="653">
        <v>1</v>
      </c>
      <c r="G116" s="653">
        <v>84</v>
      </c>
      <c r="H116" s="653">
        <v>1</v>
      </c>
      <c r="I116" s="653">
        <v>84</v>
      </c>
      <c r="J116" s="653">
        <v>1</v>
      </c>
      <c r="K116" s="653">
        <v>84</v>
      </c>
      <c r="L116" s="653">
        <v>1</v>
      </c>
      <c r="M116" s="653">
        <v>84</v>
      </c>
      <c r="N116" s="653">
        <v>2</v>
      </c>
      <c r="O116" s="653">
        <v>168</v>
      </c>
      <c r="P116" s="666">
        <v>2</v>
      </c>
      <c r="Q116" s="654">
        <v>84</v>
      </c>
    </row>
    <row r="117" spans="1:17" ht="14.4" customHeight="1" x14ac:dyDescent="0.3">
      <c r="A117" s="649" t="s">
        <v>6795</v>
      </c>
      <c r="B117" s="650" t="s">
        <v>6796</v>
      </c>
      <c r="C117" s="650" t="s">
        <v>4855</v>
      </c>
      <c r="D117" s="650" t="s">
        <v>6937</v>
      </c>
      <c r="E117" s="650" t="s">
        <v>6938</v>
      </c>
      <c r="F117" s="653"/>
      <c r="G117" s="653"/>
      <c r="H117" s="653"/>
      <c r="I117" s="653"/>
      <c r="J117" s="653">
        <v>1</v>
      </c>
      <c r="K117" s="653">
        <v>952</v>
      </c>
      <c r="L117" s="653"/>
      <c r="M117" s="653">
        <v>952</v>
      </c>
      <c r="N117" s="653"/>
      <c r="O117" s="653"/>
      <c r="P117" s="666"/>
      <c r="Q117" s="654"/>
    </row>
    <row r="118" spans="1:17" ht="14.4" customHeight="1" x14ac:dyDescent="0.3">
      <c r="A118" s="649" t="s">
        <v>6795</v>
      </c>
      <c r="B118" s="650" t="s">
        <v>6796</v>
      </c>
      <c r="C118" s="650" t="s">
        <v>4855</v>
      </c>
      <c r="D118" s="650" t="s">
        <v>6939</v>
      </c>
      <c r="E118" s="650" t="s">
        <v>6940</v>
      </c>
      <c r="F118" s="653">
        <v>1</v>
      </c>
      <c r="G118" s="653">
        <v>78</v>
      </c>
      <c r="H118" s="653">
        <v>1</v>
      </c>
      <c r="I118" s="653">
        <v>78</v>
      </c>
      <c r="J118" s="653"/>
      <c r="K118" s="653"/>
      <c r="L118" s="653"/>
      <c r="M118" s="653"/>
      <c r="N118" s="653">
        <v>1</v>
      </c>
      <c r="O118" s="653">
        <v>78</v>
      </c>
      <c r="P118" s="666">
        <v>1</v>
      </c>
      <c r="Q118" s="654">
        <v>78</v>
      </c>
    </row>
    <row r="119" spans="1:17" ht="14.4" customHeight="1" x14ac:dyDescent="0.3">
      <c r="A119" s="649" t="s">
        <v>6795</v>
      </c>
      <c r="B119" s="650" t="s">
        <v>6796</v>
      </c>
      <c r="C119" s="650" t="s">
        <v>4855</v>
      </c>
      <c r="D119" s="650" t="s">
        <v>6941</v>
      </c>
      <c r="E119" s="650" t="s">
        <v>6942</v>
      </c>
      <c r="F119" s="653"/>
      <c r="G119" s="653"/>
      <c r="H119" s="653"/>
      <c r="I119" s="653"/>
      <c r="J119" s="653">
        <v>1</v>
      </c>
      <c r="K119" s="653">
        <v>298</v>
      </c>
      <c r="L119" s="653"/>
      <c r="M119" s="653">
        <v>298</v>
      </c>
      <c r="N119" s="653"/>
      <c r="O119" s="653"/>
      <c r="P119" s="666"/>
      <c r="Q119" s="654"/>
    </row>
    <row r="120" spans="1:17" ht="14.4" customHeight="1" x14ac:dyDescent="0.3">
      <c r="A120" s="649" t="s">
        <v>6795</v>
      </c>
      <c r="B120" s="650" t="s">
        <v>6796</v>
      </c>
      <c r="C120" s="650" t="s">
        <v>4855</v>
      </c>
      <c r="D120" s="650" t="s">
        <v>6943</v>
      </c>
      <c r="E120" s="650" t="s">
        <v>6944</v>
      </c>
      <c r="F120" s="653">
        <v>39</v>
      </c>
      <c r="G120" s="653">
        <v>858</v>
      </c>
      <c r="H120" s="653">
        <v>1</v>
      </c>
      <c r="I120" s="653">
        <v>22</v>
      </c>
      <c r="J120" s="653">
        <v>16</v>
      </c>
      <c r="K120" s="653">
        <v>352</v>
      </c>
      <c r="L120" s="653">
        <v>0.41025641025641024</v>
      </c>
      <c r="M120" s="653">
        <v>22</v>
      </c>
      <c r="N120" s="653">
        <v>37</v>
      </c>
      <c r="O120" s="653">
        <v>814</v>
      </c>
      <c r="P120" s="666">
        <v>0.94871794871794868</v>
      </c>
      <c r="Q120" s="654">
        <v>22</v>
      </c>
    </row>
    <row r="121" spans="1:17" ht="14.4" customHeight="1" x14ac:dyDescent="0.3">
      <c r="A121" s="649" t="s">
        <v>6795</v>
      </c>
      <c r="B121" s="650" t="s">
        <v>6796</v>
      </c>
      <c r="C121" s="650" t="s">
        <v>4855</v>
      </c>
      <c r="D121" s="650" t="s">
        <v>6945</v>
      </c>
      <c r="E121" s="650" t="s">
        <v>6946</v>
      </c>
      <c r="F121" s="653"/>
      <c r="G121" s="653"/>
      <c r="H121" s="653"/>
      <c r="I121" s="653"/>
      <c r="J121" s="653">
        <v>1</v>
      </c>
      <c r="K121" s="653">
        <v>495</v>
      </c>
      <c r="L121" s="653"/>
      <c r="M121" s="653">
        <v>495</v>
      </c>
      <c r="N121" s="653">
        <v>3</v>
      </c>
      <c r="O121" s="653">
        <v>1485</v>
      </c>
      <c r="P121" s="666"/>
      <c r="Q121" s="654">
        <v>495</v>
      </c>
    </row>
    <row r="122" spans="1:17" ht="14.4" customHeight="1" x14ac:dyDescent="0.3">
      <c r="A122" s="649" t="s">
        <v>6795</v>
      </c>
      <c r="B122" s="650" t="s">
        <v>6796</v>
      </c>
      <c r="C122" s="650" t="s">
        <v>4855</v>
      </c>
      <c r="D122" s="650" t="s">
        <v>6947</v>
      </c>
      <c r="E122" s="650" t="s">
        <v>6948</v>
      </c>
      <c r="F122" s="653">
        <v>2</v>
      </c>
      <c r="G122" s="653">
        <v>378</v>
      </c>
      <c r="H122" s="653">
        <v>1</v>
      </c>
      <c r="I122" s="653">
        <v>189</v>
      </c>
      <c r="J122" s="653">
        <v>3</v>
      </c>
      <c r="K122" s="653">
        <v>570</v>
      </c>
      <c r="L122" s="653">
        <v>1.5079365079365079</v>
      </c>
      <c r="M122" s="653">
        <v>190</v>
      </c>
      <c r="N122" s="653"/>
      <c r="O122" s="653"/>
      <c r="P122" s="666"/>
      <c r="Q122" s="654"/>
    </row>
    <row r="123" spans="1:17" ht="14.4" customHeight="1" x14ac:dyDescent="0.3">
      <c r="A123" s="649" t="s">
        <v>6795</v>
      </c>
      <c r="B123" s="650" t="s">
        <v>6796</v>
      </c>
      <c r="C123" s="650" t="s">
        <v>4855</v>
      </c>
      <c r="D123" s="650" t="s">
        <v>6949</v>
      </c>
      <c r="E123" s="650" t="s">
        <v>6950</v>
      </c>
      <c r="F123" s="653"/>
      <c r="G123" s="653"/>
      <c r="H123" s="653"/>
      <c r="I123" s="653"/>
      <c r="J123" s="653">
        <v>2</v>
      </c>
      <c r="K123" s="653">
        <v>410</v>
      </c>
      <c r="L123" s="653"/>
      <c r="M123" s="653">
        <v>205</v>
      </c>
      <c r="N123" s="653"/>
      <c r="O123" s="653"/>
      <c r="P123" s="666"/>
      <c r="Q123" s="654"/>
    </row>
    <row r="124" spans="1:17" ht="14.4" customHeight="1" x14ac:dyDescent="0.3">
      <c r="A124" s="649" t="s">
        <v>6795</v>
      </c>
      <c r="B124" s="650" t="s">
        <v>6796</v>
      </c>
      <c r="C124" s="650" t="s">
        <v>4855</v>
      </c>
      <c r="D124" s="650" t="s">
        <v>6951</v>
      </c>
      <c r="E124" s="650" t="s">
        <v>6952</v>
      </c>
      <c r="F124" s="653">
        <v>18</v>
      </c>
      <c r="G124" s="653">
        <v>414</v>
      </c>
      <c r="H124" s="653">
        <v>1</v>
      </c>
      <c r="I124" s="653">
        <v>23</v>
      </c>
      <c r="J124" s="653">
        <v>12</v>
      </c>
      <c r="K124" s="653">
        <v>276</v>
      </c>
      <c r="L124" s="653">
        <v>0.66666666666666663</v>
      </c>
      <c r="M124" s="653">
        <v>23</v>
      </c>
      <c r="N124" s="653">
        <v>18</v>
      </c>
      <c r="O124" s="653">
        <v>414</v>
      </c>
      <c r="P124" s="666">
        <v>1</v>
      </c>
      <c r="Q124" s="654">
        <v>23</v>
      </c>
    </row>
    <row r="125" spans="1:17" ht="14.4" customHeight="1" x14ac:dyDescent="0.3">
      <c r="A125" s="649" t="s">
        <v>6795</v>
      </c>
      <c r="B125" s="650" t="s">
        <v>6796</v>
      </c>
      <c r="C125" s="650" t="s">
        <v>4855</v>
      </c>
      <c r="D125" s="650" t="s">
        <v>6953</v>
      </c>
      <c r="E125" s="650" t="s">
        <v>6954</v>
      </c>
      <c r="F125" s="653">
        <v>1</v>
      </c>
      <c r="G125" s="653">
        <v>130</v>
      </c>
      <c r="H125" s="653">
        <v>1</v>
      </c>
      <c r="I125" s="653">
        <v>130</v>
      </c>
      <c r="J125" s="653">
        <v>3</v>
      </c>
      <c r="K125" s="653">
        <v>393</v>
      </c>
      <c r="L125" s="653">
        <v>3.023076923076923</v>
      </c>
      <c r="M125" s="653">
        <v>131</v>
      </c>
      <c r="N125" s="653"/>
      <c r="O125" s="653"/>
      <c r="P125" s="666"/>
      <c r="Q125" s="654"/>
    </row>
    <row r="126" spans="1:17" ht="14.4" customHeight="1" x14ac:dyDescent="0.3">
      <c r="A126" s="649" t="s">
        <v>6795</v>
      </c>
      <c r="B126" s="650" t="s">
        <v>6796</v>
      </c>
      <c r="C126" s="650" t="s">
        <v>4855</v>
      </c>
      <c r="D126" s="650" t="s">
        <v>6955</v>
      </c>
      <c r="E126" s="650" t="s">
        <v>6956</v>
      </c>
      <c r="F126" s="653"/>
      <c r="G126" s="653"/>
      <c r="H126" s="653"/>
      <c r="I126" s="653"/>
      <c r="J126" s="653">
        <v>1</v>
      </c>
      <c r="K126" s="653">
        <v>649</v>
      </c>
      <c r="L126" s="653"/>
      <c r="M126" s="653">
        <v>649</v>
      </c>
      <c r="N126" s="653">
        <v>1</v>
      </c>
      <c r="O126" s="653">
        <v>650</v>
      </c>
      <c r="P126" s="666"/>
      <c r="Q126" s="654">
        <v>650</v>
      </c>
    </row>
    <row r="127" spans="1:17" ht="14.4" customHeight="1" x14ac:dyDescent="0.3">
      <c r="A127" s="649" t="s">
        <v>6795</v>
      </c>
      <c r="B127" s="650" t="s">
        <v>6796</v>
      </c>
      <c r="C127" s="650" t="s">
        <v>4855</v>
      </c>
      <c r="D127" s="650" t="s">
        <v>6957</v>
      </c>
      <c r="E127" s="650" t="s">
        <v>6958</v>
      </c>
      <c r="F127" s="653">
        <v>53</v>
      </c>
      <c r="G127" s="653">
        <v>15423</v>
      </c>
      <c r="H127" s="653">
        <v>1</v>
      </c>
      <c r="I127" s="653">
        <v>291</v>
      </c>
      <c r="J127" s="653">
        <v>43</v>
      </c>
      <c r="K127" s="653">
        <v>12513</v>
      </c>
      <c r="L127" s="653">
        <v>0.81132075471698117</v>
      </c>
      <c r="M127" s="653">
        <v>291</v>
      </c>
      <c r="N127" s="653">
        <v>59</v>
      </c>
      <c r="O127" s="653">
        <v>17207</v>
      </c>
      <c r="P127" s="666">
        <v>1.115671399857356</v>
      </c>
      <c r="Q127" s="654">
        <v>291.64406779661016</v>
      </c>
    </row>
    <row r="128" spans="1:17" ht="14.4" customHeight="1" x14ac:dyDescent="0.3">
      <c r="A128" s="649" t="s">
        <v>6795</v>
      </c>
      <c r="B128" s="650" t="s">
        <v>6796</v>
      </c>
      <c r="C128" s="650" t="s">
        <v>4855</v>
      </c>
      <c r="D128" s="650" t="s">
        <v>6959</v>
      </c>
      <c r="E128" s="650" t="s">
        <v>6960</v>
      </c>
      <c r="F128" s="653">
        <v>2</v>
      </c>
      <c r="G128" s="653">
        <v>90</v>
      </c>
      <c r="H128" s="653">
        <v>1</v>
      </c>
      <c r="I128" s="653">
        <v>45</v>
      </c>
      <c r="J128" s="653"/>
      <c r="K128" s="653"/>
      <c r="L128" s="653"/>
      <c r="M128" s="653"/>
      <c r="N128" s="653">
        <v>2</v>
      </c>
      <c r="O128" s="653">
        <v>90</v>
      </c>
      <c r="P128" s="666">
        <v>1</v>
      </c>
      <c r="Q128" s="654">
        <v>45</v>
      </c>
    </row>
    <row r="129" spans="1:17" ht="14.4" customHeight="1" x14ac:dyDescent="0.3">
      <c r="A129" s="649" t="s">
        <v>6795</v>
      </c>
      <c r="B129" s="650" t="s">
        <v>6796</v>
      </c>
      <c r="C129" s="650" t="s">
        <v>4855</v>
      </c>
      <c r="D129" s="650" t="s">
        <v>6961</v>
      </c>
      <c r="E129" s="650" t="s">
        <v>6962</v>
      </c>
      <c r="F129" s="653"/>
      <c r="G129" s="653"/>
      <c r="H129" s="653"/>
      <c r="I129" s="653"/>
      <c r="J129" s="653">
        <v>5</v>
      </c>
      <c r="K129" s="653">
        <v>2945</v>
      </c>
      <c r="L129" s="653"/>
      <c r="M129" s="653">
        <v>589</v>
      </c>
      <c r="N129" s="653"/>
      <c r="O129" s="653"/>
      <c r="P129" s="666"/>
      <c r="Q129" s="654"/>
    </row>
    <row r="130" spans="1:17" ht="14.4" customHeight="1" x14ac:dyDescent="0.3">
      <c r="A130" s="649" t="s">
        <v>6795</v>
      </c>
      <c r="B130" s="650" t="s">
        <v>6796</v>
      </c>
      <c r="C130" s="650" t="s">
        <v>4855</v>
      </c>
      <c r="D130" s="650" t="s">
        <v>6963</v>
      </c>
      <c r="E130" s="650" t="s">
        <v>6964</v>
      </c>
      <c r="F130" s="653"/>
      <c r="G130" s="653"/>
      <c r="H130" s="653"/>
      <c r="I130" s="653"/>
      <c r="J130" s="653"/>
      <c r="K130" s="653"/>
      <c r="L130" s="653"/>
      <c r="M130" s="653"/>
      <c r="N130" s="653">
        <v>38</v>
      </c>
      <c r="O130" s="653">
        <v>1748</v>
      </c>
      <c r="P130" s="666"/>
      <c r="Q130" s="654">
        <v>46</v>
      </c>
    </row>
    <row r="131" spans="1:17" ht="14.4" customHeight="1" x14ac:dyDescent="0.3">
      <c r="A131" s="649" t="s">
        <v>6795</v>
      </c>
      <c r="B131" s="650" t="s">
        <v>6796</v>
      </c>
      <c r="C131" s="650" t="s">
        <v>4855</v>
      </c>
      <c r="D131" s="650" t="s">
        <v>6965</v>
      </c>
      <c r="E131" s="650" t="s">
        <v>6966</v>
      </c>
      <c r="F131" s="653"/>
      <c r="G131" s="653"/>
      <c r="H131" s="653"/>
      <c r="I131" s="653"/>
      <c r="J131" s="653">
        <v>1</v>
      </c>
      <c r="K131" s="653">
        <v>308</v>
      </c>
      <c r="L131" s="653"/>
      <c r="M131" s="653">
        <v>308</v>
      </c>
      <c r="N131" s="653"/>
      <c r="O131" s="653"/>
      <c r="P131" s="666"/>
      <c r="Q131" s="654"/>
    </row>
    <row r="132" spans="1:17" ht="14.4" customHeight="1" x14ac:dyDescent="0.3">
      <c r="A132" s="649" t="s">
        <v>6795</v>
      </c>
      <c r="B132" s="650" t="s">
        <v>6796</v>
      </c>
      <c r="C132" s="650" t="s">
        <v>4855</v>
      </c>
      <c r="D132" s="650" t="s">
        <v>6967</v>
      </c>
      <c r="E132" s="650" t="s">
        <v>6968</v>
      </c>
      <c r="F132" s="653"/>
      <c r="G132" s="653"/>
      <c r="H132" s="653"/>
      <c r="I132" s="653"/>
      <c r="J132" s="653">
        <v>1</v>
      </c>
      <c r="K132" s="653">
        <v>528</v>
      </c>
      <c r="L132" s="653"/>
      <c r="M132" s="653">
        <v>528</v>
      </c>
      <c r="N132" s="653"/>
      <c r="O132" s="653"/>
      <c r="P132" s="666"/>
      <c r="Q132" s="654"/>
    </row>
    <row r="133" spans="1:17" ht="14.4" customHeight="1" x14ac:dyDescent="0.3">
      <c r="A133" s="649" t="s">
        <v>6795</v>
      </c>
      <c r="B133" s="650" t="s">
        <v>6796</v>
      </c>
      <c r="C133" s="650" t="s">
        <v>4855</v>
      </c>
      <c r="D133" s="650" t="s">
        <v>6969</v>
      </c>
      <c r="E133" s="650" t="s">
        <v>6970</v>
      </c>
      <c r="F133" s="653"/>
      <c r="G133" s="653"/>
      <c r="H133" s="653"/>
      <c r="I133" s="653"/>
      <c r="J133" s="653"/>
      <c r="K133" s="653"/>
      <c r="L133" s="653"/>
      <c r="M133" s="653"/>
      <c r="N133" s="653">
        <v>1</v>
      </c>
      <c r="O133" s="653">
        <v>26</v>
      </c>
      <c r="P133" s="666"/>
      <c r="Q133" s="654">
        <v>26</v>
      </c>
    </row>
    <row r="134" spans="1:17" ht="14.4" customHeight="1" x14ac:dyDescent="0.3">
      <c r="A134" s="649" t="s">
        <v>6795</v>
      </c>
      <c r="B134" s="650" t="s">
        <v>6796</v>
      </c>
      <c r="C134" s="650" t="s">
        <v>4855</v>
      </c>
      <c r="D134" s="650" t="s">
        <v>2621</v>
      </c>
      <c r="E134" s="650" t="s">
        <v>6971</v>
      </c>
      <c r="F134" s="653"/>
      <c r="G134" s="653"/>
      <c r="H134" s="653"/>
      <c r="I134" s="653"/>
      <c r="J134" s="653">
        <v>4</v>
      </c>
      <c r="K134" s="653">
        <v>1764</v>
      </c>
      <c r="L134" s="653"/>
      <c r="M134" s="653">
        <v>441</v>
      </c>
      <c r="N134" s="653"/>
      <c r="O134" s="653"/>
      <c r="P134" s="666"/>
      <c r="Q134" s="654"/>
    </row>
    <row r="135" spans="1:17" ht="14.4" customHeight="1" x14ac:dyDescent="0.3">
      <c r="A135" s="649" t="s">
        <v>6795</v>
      </c>
      <c r="B135" s="650" t="s">
        <v>6972</v>
      </c>
      <c r="C135" s="650" t="s">
        <v>4855</v>
      </c>
      <c r="D135" s="650" t="s">
        <v>6973</v>
      </c>
      <c r="E135" s="650" t="s">
        <v>6974</v>
      </c>
      <c r="F135" s="653"/>
      <c r="G135" s="653"/>
      <c r="H135" s="653"/>
      <c r="I135" s="653"/>
      <c r="J135" s="653"/>
      <c r="K135" s="653"/>
      <c r="L135" s="653"/>
      <c r="M135" s="653"/>
      <c r="N135" s="653">
        <v>2</v>
      </c>
      <c r="O135" s="653">
        <v>2074</v>
      </c>
      <c r="P135" s="666"/>
      <c r="Q135" s="654">
        <v>1037</v>
      </c>
    </row>
    <row r="136" spans="1:17" ht="14.4" customHeight="1" x14ac:dyDescent="0.3">
      <c r="A136" s="649" t="s">
        <v>6975</v>
      </c>
      <c r="B136" s="650" t="s">
        <v>6717</v>
      </c>
      <c r="C136" s="650" t="s">
        <v>4864</v>
      </c>
      <c r="D136" s="650" t="s">
        <v>6976</v>
      </c>
      <c r="E136" s="650" t="s">
        <v>6977</v>
      </c>
      <c r="F136" s="653"/>
      <c r="G136" s="653"/>
      <c r="H136" s="653"/>
      <c r="I136" s="653"/>
      <c r="J136" s="653">
        <v>1</v>
      </c>
      <c r="K136" s="653">
        <v>1000.59</v>
      </c>
      <c r="L136" s="653"/>
      <c r="M136" s="653">
        <v>1000.59</v>
      </c>
      <c r="N136" s="653"/>
      <c r="O136" s="653"/>
      <c r="P136" s="666"/>
      <c r="Q136" s="654"/>
    </row>
    <row r="137" spans="1:17" ht="14.4" customHeight="1" x14ac:dyDescent="0.3">
      <c r="A137" s="649" t="s">
        <v>6975</v>
      </c>
      <c r="B137" s="650" t="s">
        <v>6717</v>
      </c>
      <c r="C137" s="650" t="s">
        <v>4864</v>
      </c>
      <c r="D137" s="650" t="s">
        <v>6978</v>
      </c>
      <c r="E137" s="650" t="s">
        <v>6979</v>
      </c>
      <c r="F137" s="653"/>
      <c r="G137" s="653"/>
      <c r="H137" s="653"/>
      <c r="I137" s="653"/>
      <c r="J137" s="653"/>
      <c r="K137" s="653"/>
      <c r="L137" s="653"/>
      <c r="M137" s="653"/>
      <c r="N137" s="653">
        <v>0.2</v>
      </c>
      <c r="O137" s="653">
        <v>1335.72</v>
      </c>
      <c r="P137" s="666"/>
      <c r="Q137" s="654">
        <v>6678.5999999999995</v>
      </c>
    </row>
    <row r="138" spans="1:17" ht="14.4" customHeight="1" x14ac:dyDescent="0.3">
      <c r="A138" s="649" t="s">
        <v>6975</v>
      </c>
      <c r="B138" s="650" t="s">
        <v>6717</v>
      </c>
      <c r="C138" s="650" t="s">
        <v>4864</v>
      </c>
      <c r="D138" s="650" t="s">
        <v>6980</v>
      </c>
      <c r="E138" s="650" t="s">
        <v>6981</v>
      </c>
      <c r="F138" s="653">
        <v>19.36</v>
      </c>
      <c r="G138" s="653">
        <v>22169.670000000002</v>
      </c>
      <c r="H138" s="653">
        <v>1</v>
      </c>
      <c r="I138" s="653">
        <v>1145.1275826446283</v>
      </c>
      <c r="J138" s="653">
        <v>8.3000000000000007</v>
      </c>
      <c r="K138" s="653">
        <v>8144.420000000001</v>
      </c>
      <c r="L138" s="653">
        <v>0.36736766943305876</v>
      </c>
      <c r="M138" s="653">
        <v>981.25542168674701</v>
      </c>
      <c r="N138" s="653">
        <v>13.099999999999998</v>
      </c>
      <c r="O138" s="653">
        <v>12956.240000000002</v>
      </c>
      <c r="P138" s="666">
        <v>0.58441284872530808</v>
      </c>
      <c r="Q138" s="654">
        <v>989.02595419847353</v>
      </c>
    </row>
    <row r="139" spans="1:17" ht="14.4" customHeight="1" x14ac:dyDescent="0.3">
      <c r="A139" s="649" t="s">
        <v>6975</v>
      </c>
      <c r="B139" s="650" t="s">
        <v>6717</v>
      </c>
      <c r="C139" s="650" t="s">
        <v>4864</v>
      </c>
      <c r="D139" s="650" t="s">
        <v>6982</v>
      </c>
      <c r="E139" s="650" t="s">
        <v>6983</v>
      </c>
      <c r="F139" s="653">
        <v>1.18</v>
      </c>
      <c r="G139" s="653">
        <v>15221.859999999999</v>
      </c>
      <c r="H139" s="653">
        <v>1</v>
      </c>
      <c r="I139" s="653">
        <v>12899.881355932202</v>
      </c>
      <c r="J139" s="653">
        <v>1.06</v>
      </c>
      <c r="K139" s="653">
        <v>11188.199999999999</v>
      </c>
      <c r="L139" s="653">
        <v>0.73500873086469065</v>
      </c>
      <c r="M139" s="653">
        <v>10554.905660377357</v>
      </c>
      <c r="N139" s="653">
        <v>0.99</v>
      </c>
      <c r="O139" s="653">
        <v>10234</v>
      </c>
      <c r="P139" s="666">
        <v>0.67232256767569798</v>
      </c>
      <c r="Q139" s="654">
        <v>10337.373737373737</v>
      </c>
    </row>
    <row r="140" spans="1:17" ht="14.4" customHeight="1" x14ac:dyDescent="0.3">
      <c r="A140" s="649" t="s">
        <v>6975</v>
      </c>
      <c r="B140" s="650" t="s">
        <v>6717</v>
      </c>
      <c r="C140" s="650" t="s">
        <v>4864</v>
      </c>
      <c r="D140" s="650" t="s">
        <v>6984</v>
      </c>
      <c r="E140" s="650" t="s">
        <v>6983</v>
      </c>
      <c r="F140" s="653">
        <v>0.25</v>
      </c>
      <c r="G140" s="653">
        <v>1612.49</v>
      </c>
      <c r="H140" s="653">
        <v>1</v>
      </c>
      <c r="I140" s="653">
        <v>6449.96</v>
      </c>
      <c r="J140" s="653">
        <v>0.22</v>
      </c>
      <c r="K140" s="653">
        <v>1418.98</v>
      </c>
      <c r="L140" s="653">
        <v>0.87999305422049134</v>
      </c>
      <c r="M140" s="653">
        <v>6449.909090909091</v>
      </c>
      <c r="N140" s="653">
        <v>0.3</v>
      </c>
      <c r="O140" s="653">
        <v>1951.96</v>
      </c>
      <c r="P140" s="666">
        <v>1.2105253365912347</v>
      </c>
      <c r="Q140" s="654">
        <v>6506.5333333333338</v>
      </c>
    </row>
    <row r="141" spans="1:17" ht="14.4" customHeight="1" x14ac:dyDescent="0.3">
      <c r="A141" s="649" t="s">
        <v>6975</v>
      </c>
      <c r="B141" s="650" t="s">
        <v>6717</v>
      </c>
      <c r="C141" s="650" t="s">
        <v>4864</v>
      </c>
      <c r="D141" s="650" t="s">
        <v>6985</v>
      </c>
      <c r="E141" s="650" t="s">
        <v>6986</v>
      </c>
      <c r="F141" s="653"/>
      <c r="G141" s="653"/>
      <c r="H141" s="653"/>
      <c r="I141" s="653"/>
      <c r="J141" s="653"/>
      <c r="K141" s="653"/>
      <c r="L141" s="653"/>
      <c r="M141" s="653"/>
      <c r="N141" s="653">
        <v>1</v>
      </c>
      <c r="O141" s="653">
        <v>975.22</v>
      </c>
      <c r="P141" s="666"/>
      <c r="Q141" s="654">
        <v>975.22</v>
      </c>
    </row>
    <row r="142" spans="1:17" ht="14.4" customHeight="1" x14ac:dyDescent="0.3">
      <c r="A142" s="649" t="s">
        <v>6975</v>
      </c>
      <c r="B142" s="650" t="s">
        <v>6717</v>
      </c>
      <c r="C142" s="650" t="s">
        <v>4864</v>
      </c>
      <c r="D142" s="650" t="s">
        <v>6718</v>
      </c>
      <c r="E142" s="650" t="s">
        <v>6719</v>
      </c>
      <c r="F142" s="653">
        <v>0.52</v>
      </c>
      <c r="G142" s="653">
        <v>2814.92</v>
      </c>
      <c r="H142" s="653">
        <v>1</v>
      </c>
      <c r="I142" s="653">
        <v>5413.3076923076924</v>
      </c>
      <c r="J142" s="653">
        <v>0.2</v>
      </c>
      <c r="K142" s="653">
        <v>1082.6600000000001</v>
      </c>
      <c r="L142" s="653">
        <v>0.38461483807710345</v>
      </c>
      <c r="M142" s="653">
        <v>5413.3</v>
      </c>
      <c r="N142" s="653">
        <v>0.08</v>
      </c>
      <c r="O142" s="653">
        <v>436.86</v>
      </c>
      <c r="P142" s="666">
        <v>0.15519446378582696</v>
      </c>
      <c r="Q142" s="654">
        <v>5460.75</v>
      </c>
    </row>
    <row r="143" spans="1:17" ht="14.4" customHeight="1" x14ac:dyDescent="0.3">
      <c r="A143" s="649" t="s">
        <v>6975</v>
      </c>
      <c r="B143" s="650" t="s">
        <v>6717</v>
      </c>
      <c r="C143" s="650" t="s">
        <v>4864</v>
      </c>
      <c r="D143" s="650" t="s">
        <v>6987</v>
      </c>
      <c r="E143" s="650" t="s">
        <v>6719</v>
      </c>
      <c r="F143" s="653">
        <v>4.7600000000000007</v>
      </c>
      <c r="G143" s="653">
        <v>51504.179999999993</v>
      </c>
      <c r="H143" s="653">
        <v>1</v>
      </c>
      <c r="I143" s="653">
        <v>10820.205882352939</v>
      </c>
      <c r="J143" s="653">
        <v>3.8900000000000006</v>
      </c>
      <c r="K143" s="653">
        <v>42293.94999999999</v>
      </c>
      <c r="L143" s="653">
        <v>0.82117509685621626</v>
      </c>
      <c r="M143" s="653">
        <v>10872.480719794341</v>
      </c>
      <c r="N143" s="653">
        <v>4.87</v>
      </c>
      <c r="O143" s="653">
        <v>53220.58</v>
      </c>
      <c r="P143" s="666">
        <v>1.0333254504780003</v>
      </c>
      <c r="Q143" s="654">
        <v>10928.250513347022</v>
      </c>
    </row>
    <row r="144" spans="1:17" ht="14.4" customHeight="1" x14ac:dyDescent="0.3">
      <c r="A144" s="649" t="s">
        <v>6975</v>
      </c>
      <c r="B144" s="650" t="s">
        <v>6717</v>
      </c>
      <c r="C144" s="650" t="s">
        <v>4864</v>
      </c>
      <c r="D144" s="650" t="s">
        <v>6988</v>
      </c>
      <c r="E144" s="650" t="s">
        <v>6989</v>
      </c>
      <c r="F144" s="653">
        <v>0.08</v>
      </c>
      <c r="G144" s="653">
        <v>155.12</v>
      </c>
      <c r="H144" s="653">
        <v>1</v>
      </c>
      <c r="I144" s="653">
        <v>1939</v>
      </c>
      <c r="J144" s="653">
        <v>0.2</v>
      </c>
      <c r="K144" s="653">
        <v>389.52</v>
      </c>
      <c r="L144" s="653">
        <v>2.5110881897885506</v>
      </c>
      <c r="M144" s="653">
        <v>1947.6</v>
      </c>
      <c r="N144" s="653">
        <v>0.1</v>
      </c>
      <c r="O144" s="653">
        <v>195.61</v>
      </c>
      <c r="P144" s="666">
        <v>1.26102372356885</v>
      </c>
      <c r="Q144" s="654">
        <v>1956.1000000000001</v>
      </c>
    </row>
    <row r="145" spans="1:17" ht="14.4" customHeight="1" x14ac:dyDescent="0.3">
      <c r="A145" s="649" t="s">
        <v>6975</v>
      </c>
      <c r="B145" s="650" t="s">
        <v>6717</v>
      </c>
      <c r="C145" s="650" t="s">
        <v>4864</v>
      </c>
      <c r="D145" s="650" t="s">
        <v>6723</v>
      </c>
      <c r="E145" s="650" t="s">
        <v>6719</v>
      </c>
      <c r="F145" s="653"/>
      <c r="G145" s="653"/>
      <c r="H145" s="653"/>
      <c r="I145" s="653"/>
      <c r="J145" s="653"/>
      <c r="K145" s="653"/>
      <c r="L145" s="653"/>
      <c r="M145" s="653"/>
      <c r="N145" s="653">
        <v>13</v>
      </c>
      <c r="O145" s="653">
        <v>28395.940000000006</v>
      </c>
      <c r="P145" s="666"/>
      <c r="Q145" s="654">
        <v>2184.3030769230772</v>
      </c>
    </row>
    <row r="146" spans="1:17" ht="14.4" customHeight="1" x14ac:dyDescent="0.3">
      <c r="A146" s="649" t="s">
        <v>6975</v>
      </c>
      <c r="B146" s="650" t="s">
        <v>6717</v>
      </c>
      <c r="C146" s="650" t="s">
        <v>4864</v>
      </c>
      <c r="D146" s="650" t="s">
        <v>6990</v>
      </c>
      <c r="E146" s="650" t="s">
        <v>6991</v>
      </c>
      <c r="F146" s="653"/>
      <c r="G146" s="653"/>
      <c r="H146" s="653"/>
      <c r="I146" s="653"/>
      <c r="J146" s="653"/>
      <c r="K146" s="653"/>
      <c r="L146" s="653"/>
      <c r="M146" s="653"/>
      <c r="N146" s="653">
        <v>0.15</v>
      </c>
      <c r="O146" s="653">
        <v>56.9</v>
      </c>
      <c r="P146" s="666"/>
      <c r="Q146" s="654">
        <v>379.33333333333331</v>
      </c>
    </row>
    <row r="147" spans="1:17" ht="14.4" customHeight="1" x14ac:dyDescent="0.3">
      <c r="A147" s="649" t="s">
        <v>6975</v>
      </c>
      <c r="B147" s="650" t="s">
        <v>6717</v>
      </c>
      <c r="C147" s="650" t="s">
        <v>4864</v>
      </c>
      <c r="D147" s="650" t="s">
        <v>6724</v>
      </c>
      <c r="E147" s="650" t="s">
        <v>6725</v>
      </c>
      <c r="F147" s="653"/>
      <c r="G147" s="653"/>
      <c r="H147" s="653"/>
      <c r="I147" s="653"/>
      <c r="J147" s="653"/>
      <c r="K147" s="653"/>
      <c r="L147" s="653"/>
      <c r="M147" s="653"/>
      <c r="N147" s="653">
        <v>0.05</v>
      </c>
      <c r="O147" s="653">
        <v>47.24</v>
      </c>
      <c r="P147" s="666"/>
      <c r="Q147" s="654">
        <v>944.8</v>
      </c>
    </row>
    <row r="148" spans="1:17" ht="14.4" customHeight="1" x14ac:dyDescent="0.3">
      <c r="A148" s="649" t="s">
        <v>6975</v>
      </c>
      <c r="B148" s="650" t="s">
        <v>6717</v>
      </c>
      <c r="C148" s="650" t="s">
        <v>4890</v>
      </c>
      <c r="D148" s="650" t="s">
        <v>6992</v>
      </c>
      <c r="E148" s="650" t="s">
        <v>6993</v>
      </c>
      <c r="F148" s="653"/>
      <c r="G148" s="653"/>
      <c r="H148" s="653"/>
      <c r="I148" s="653"/>
      <c r="J148" s="653">
        <v>2</v>
      </c>
      <c r="K148" s="653">
        <v>1944.64</v>
      </c>
      <c r="L148" s="653"/>
      <c r="M148" s="653">
        <v>972.32</v>
      </c>
      <c r="N148" s="653">
        <v>4</v>
      </c>
      <c r="O148" s="653">
        <v>3889.28</v>
      </c>
      <c r="P148" s="666"/>
      <c r="Q148" s="654">
        <v>972.32</v>
      </c>
    </row>
    <row r="149" spans="1:17" ht="14.4" customHeight="1" x14ac:dyDescent="0.3">
      <c r="A149" s="649" t="s">
        <v>6975</v>
      </c>
      <c r="B149" s="650" t="s">
        <v>6717</v>
      </c>
      <c r="C149" s="650" t="s">
        <v>4890</v>
      </c>
      <c r="D149" s="650" t="s">
        <v>6994</v>
      </c>
      <c r="E149" s="650" t="s">
        <v>6993</v>
      </c>
      <c r="F149" s="653"/>
      <c r="G149" s="653"/>
      <c r="H149" s="653"/>
      <c r="I149" s="653"/>
      <c r="J149" s="653">
        <v>1</v>
      </c>
      <c r="K149" s="653">
        <v>1707.31</v>
      </c>
      <c r="L149" s="653"/>
      <c r="M149" s="653">
        <v>1707.31</v>
      </c>
      <c r="N149" s="653">
        <v>3</v>
      </c>
      <c r="O149" s="653">
        <v>5121.93</v>
      </c>
      <c r="P149" s="666"/>
      <c r="Q149" s="654">
        <v>1707.3100000000002</v>
      </c>
    </row>
    <row r="150" spans="1:17" ht="14.4" customHeight="1" x14ac:dyDescent="0.3">
      <c r="A150" s="649" t="s">
        <v>6975</v>
      </c>
      <c r="B150" s="650" t="s">
        <v>6717</v>
      </c>
      <c r="C150" s="650" t="s">
        <v>4890</v>
      </c>
      <c r="D150" s="650" t="s">
        <v>6995</v>
      </c>
      <c r="E150" s="650" t="s">
        <v>6993</v>
      </c>
      <c r="F150" s="653"/>
      <c r="G150" s="653"/>
      <c r="H150" s="653"/>
      <c r="I150" s="653"/>
      <c r="J150" s="653"/>
      <c r="K150" s="653"/>
      <c r="L150" s="653"/>
      <c r="M150" s="653"/>
      <c r="N150" s="653">
        <v>1</v>
      </c>
      <c r="O150" s="653">
        <v>2066.3000000000002</v>
      </c>
      <c r="P150" s="666"/>
      <c r="Q150" s="654">
        <v>2066.3000000000002</v>
      </c>
    </row>
    <row r="151" spans="1:17" ht="14.4" customHeight="1" x14ac:dyDescent="0.3">
      <c r="A151" s="649" t="s">
        <v>6975</v>
      </c>
      <c r="B151" s="650" t="s">
        <v>6717</v>
      </c>
      <c r="C151" s="650" t="s">
        <v>4890</v>
      </c>
      <c r="D151" s="650" t="s">
        <v>6996</v>
      </c>
      <c r="E151" s="650" t="s">
        <v>6997</v>
      </c>
      <c r="F151" s="653"/>
      <c r="G151" s="653"/>
      <c r="H151" s="653"/>
      <c r="I151" s="653"/>
      <c r="J151" s="653">
        <v>1</v>
      </c>
      <c r="K151" s="653">
        <v>1932.09</v>
      </c>
      <c r="L151" s="653"/>
      <c r="M151" s="653">
        <v>1932.09</v>
      </c>
      <c r="N151" s="653">
        <v>2</v>
      </c>
      <c r="O151" s="653">
        <v>3864.18</v>
      </c>
      <c r="P151" s="666"/>
      <c r="Q151" s="654">
        <v>1932.09</v>
      </c>
    </row>
    <row r="152" spans="1:17" ht="14.4" customHeight="1" x14ac:dyDescent="0.3">
      <c r="A152" s="649" t="s">
        <v>6975</v>
      </c>
      <c r="B152" s="650" t="s">
        <v>6717</v>
      </c>
      <c r="C152" s="650" t="s">
        <v>4890</v>
      </c>
      <c r="D152" s="650" t="s">
        <v>6998</v>
      </c>
      <c r="E152" s="650" t="s">
        <v>6999</v>
      </c>
      <c r="F152" s="653"/>
      <c r="G152" s="653"/>
      <c r="H152" s="653"/>
      <c r="I152" s="653"/>
      <c r="J152" s="653">
        <v>1</v>
      </c>
      <c r="K152" s="653">
        <v>1027.76</v>
      </c>
      <c r="L152" s="653"/>
      <c r="M152" s="653">
        <v>1027.76</v>
      </c>
      <c r="N152" s="653"/>
      <c r="O152" s="653"/>
      <c r="P152" s="666"/>
      <c r="Q152" s="654"/>
    </row>
    <row r="153" spans="1:17" ht="14.4" customHeight="1" x14ac:dyDescent="0.3">
      <c r="A153" s="649" t="s">
        <v>6975</v>
      </c>
      <c r="B153" s="650" t="s">
        <v>6717</v>
      </c>
      <c r="C153" s="650" t="s">
        <v>4890</v>
      </c>
      <c r="D153" s="650" t="s">
        <v>7000</v>
      </c>
      <c r="E153" s="650" t="s">
        <v>6999</v>
      </c>
      <c r="F153" s="653">
        <v>1</v>
      </c>
      <c r="G153" s="653">
        <v>2141.85</v>
      </c>
      <c r="H153" s="653">
        <v>1</v>
      </c>
      <c r="I153" s="653">
        <v>2141.85</v>
      </c>
      <c r="J153" s="653"/>
      <c r="K153" s="653"/>
      <c r="L153" s="653"/>
      <c r="M153" s="653"/>
      <c r="N153" s="653"/>
      <c r="O153" s="653"/>
      <c r="P153" s="666"/>
      <c r="Q153" s="654"/>
    </row>
    <row r="154" spans="1:17" ht="14.4" customHeight="1" x14ac:dyDescent="0.3">
      <c r="A154" s="649" t="s">
        <v>6975</v>
      </c>
      <c r="B154" s="650" t="s">
        <v>6717</v>
      </c>
      <c r="C154" s="650" t="s">
        <v>4890</v>
      </c>
      <c r="D154" s="650" t="s">
        <v>7001</v>
      </c>
      <c r="E154" s="650" t="s">
        <v>7002</v>
      </c>
      <c r="F154" s="653"/>
      <c r="G154" s="653"/>
      <c r="H154" s="653"/>
      <c r="I154" s="653"/>
      <c r="J154" s="653">
        <v>2</v>
      </c>
      <c r="K154" s="653">
        <v>2005.6</v>
      </c>
      <c r="L154" s="653"/>
      <c r="M154" s="653">
        <v>1002.8</v>
      </c>
      <c r="N154" s="653">
        <v>1</v>
      </c>
      <c r="O154" s="653">
        <v>1002.8</v>
      </c>
      <c r="P154" s="666"/>
      <c r="Q154" s="654">
        <v>1002.8</v>
      </c>
    </row>
    <row r="155" spans="1:17" ht="14.4" customHeight="1" x14ac:dyDescent="0.3">
      <c r="A155" s="649" t="s">
        <v>6975</v>
      </c>
      <c r="B155" s="650" t="s">
        <v>6717</v>
      </c>
      <c r="C155" s="650" t="s">
        <v>4890</v>
      </c>
      <c r="D155" s="650" t="s">
        <v>7003</v>
      </c>
      <c r="E155" s="650" t="s">
        <v>7004</v>
      </c>
      <c r="F155" s="653">
        <v>1</v>
      </c>
      <c r="G155" s="653">
        <v>5259.23</v>
      </c>
      <c r="H155" s="653">
        <v>1</v>
      </c>
      <c r="I155" s="653">
        <v>5259.23</v>
      </c>
      <c r="J155" s="653"/>
      <c r="K155" s="653"/>
      <c r="L155" s="653"/>
      <c r="M155" s="653"/>
      <c r="N155" s="653">
        <v>4</v>
      </c>
      <c r="O155" s="653">
        <v>21036.92</v>
      </c>
      <c r="P155" s="666">
        <v>4</v>
      </c>
      <c r="Q155" s="654">
        <v>5259.23</v>
      </c>
    </row>
    <row r="156" spans="1:17" ht="14.4" customHeight="1" x14ac:dyDescent="0.3">
      <c r="A156" s="649" t="s">
        <v>6975</v>
      </c>
      <c r="B156" s="650" t="s">
        <v>6717</v>
      </c>
      <c r="C156" s="650" t="s">
        <v>4890</v>
      </c>
      <c r="D156" s="650" t="s">
        <v>7005</v>
      </c>
      <c r="E156" s="650" t="s">
        <v>7006</v>
      </c>
      <c r="F156" s="653"/>
      <c r="G156" s="653"/>
      <c r="H156" s="653"/>
      <c r="I156" s="653"/>
      <c r="J156" s="653">
        <v>3</v>
      </c>
      <c r="K156" s="653">
        <v>4492.32</v>
      </c>
      <c r="L156" s="653"/>
      <c r="M156" s="653">
        <v>1497.4399999999998</v>
      </c>
      <c r="N156" s="653">
        <v>1</v>
      </c>
      <c r="O156" s="653">
        <v>1497.44</v>
      </c>
      <c r="P156" s="666"/>
      <c r="Q156" s="654">
        <v>1497.44</v>
      </c>
    </row>
    <row r="157" spans="1:17" ht="14.4" customHeight="1" x14ac:dyDescent="0.3">
      <c r="A157" s="649" t="s">
        <v>6975</v>
      </c>
      <c r="B157" s="650" t="s">
        <v>6717</v>
      </c>
      <c r="C157" s="650" t="s">
        <v>4890</v>
      </c>
      <c r="D157" s="650" t="s">
        <v>7007</v>
      </c>
      <c r="E157" s="650" t="s">
        <v>7008</v>
      </c>
      <c r="F157" s="653"/>
      <c r="G157" s="653"/>
      <c r="H157" s="653"/>
      <c r="I157" s="653"/>
      <c r="J157" s="653"/>
      <c r="K157" s="653"/>
      <c r="L157" s="653"/>
      <c r="M157" s="653"/>
      <c r="N157" s="653">
        <v>1</v>
      </c>
      <c r="O157" s="653">
        <v>831.16</v>
      </c>
      <c r="P157" s="666"/>
      <c r="Q157" s="654">
        <v>831.16</v>
      </c>
    </row>
    <row r="158" spans="1:17" ht="14.4" customHeight="1" x14ac:dyDescent="0.3">
      <c r="A158" s="649" t="s">
        <v>6975</v>
      </c>
      <c r="B158" s="650" t="s">
        <v>6717</v>
      </c>
      <c r="C158" s="650" t="s">
        <v>4890</v>
      </c>
      <c r="D158" s="650" t="s">
        <v>7009</v>
      </c>
      <c r="E158" s="650" t="s">
        <v>7008</v>
      </c>
      <c r="F158" s="653">
        <v>1</v>
      </c>
      <c r="G158" s="653">
        <v>888.06</v>
      </c>
      <c r="H158" s="653">
        <v>1</v>
      </c>
      <c r="I158" s="653">
        <v>888.06</v>
      </c>
      <c r="J158" s="653"/>
      <c r="K158" s="653"/>
      <c r="L158" s="653"/>
      <c r="M158" s="653"/>
      <c r="N158" s="653">
        <v>8</v>
      </c>
      <c r="O158" s="653">
        <v>7104.48</v>
      </c>
      <c r="P158" s="666">
        <v>8</v>
      </c>
      <c r="Q158" s="654">
        <v>888.06</v>
      </c>
    </row>
    <row r="159" spans="1:17" ht="14.4" customHeight="1" x14ac:dyDescent="0.3">
      <c r="A159" s="649" t="s">
        <v>6975</v>
      </c>
      <c r="B159" s="650" t="s">
        <v>6717</v>
      </c>
      <c r="C159" s="650" t="s">
        <v>4890</v>
      </c>
      <c r="D159" s="650" t="s">
        <v>7010</v>
      </c>
      <c r="E159" s="650" t="s">
        <v>7011</v>
      </c>
      <c r="F159" s="653"/>
      <c r="G159" s="653"/>
      <c r="H159" s="653"/>
      <c r="I159" s="653"/>
      <c r="J159" s="653"/>
      <c r="K159" s="653"/>
      <c r="L159" s="653"/>
      <c r="M159" s="653"/>
      <c r="N159" s="653">
        <v>2</v>
      </c>
      <c r="O159" s="653">
        <v>1776.12</v>
      </c>
      <c r="P159" s="666"/>
      <c r="Q159" s="654">
        <v>888.06</v>
      </c>
    </row>
    <row r="160" spans="1:17" ht="14.4" customHeight="1" x14ac:dyDescent="0.3">
      <c r="A160" s="649" t="s">
        <v>6975</v>
      </c>
      <c r="B160" s="650" t="s">
        <v>6717</v>
      </c>
      <c r="C160" s="650" t="s">
        <v>4890</v>
      </c>
      <c r="D160" s="650" t="s">
        <v>7012</v>
      </c>
      <c r="E160" s="650" t="s">
        <v>7013</v>
      </c>
      <c r="F160" s="653">
        <v>4</v>
      </c>
      <c r="G160" s="653">
        <v>15595.2</v>
      </c>
      <c r="H160" s="653">
        <v>1</v>
      </c>
      <c r="I160" s="653">
        <v>3898.8</v>
      </c>
      <c r="J160" s="653"/>
      <c r="K160" s="653"/>
      <c r="L160" s="653"/>
      <c r="M160" s="653"/>
      <c r="N160" s="653">
        <v>7</v>
      </c>
      <c r="O160" s="653">
        <v>27291.599999999999</v>
      </c>
      <c r="P160" s="666">
        <v>1.7499999999999998</v>
      </c>
      <c r="Q160" s="654">
        <v>3898.7999999999997</v>
      </c>
    </row>
    <row r="161" spans="1:17" ht="14.4" customHeight="1" x14ac:dyDescent="0.3">
      <c r="A161" s="649" t="s">
        <v>6975</v>
      </c>
      <c r="B161" s="650" t="s">
        <v>6717</v>
      </c>
      <c r="C161" s="650" t="s">
        <v>4890</v>
      </c>
      <c r="D161" s="650" t="s">
        <v>7014</v>
      </c>
      <c r="E161" s="650" t="s">
        <v>7015</v>
      </c>
      <c r="F161" s="653"/>
      <c r="G161" s="653"/>
      <c r="H161" s="653"/>
      <c r="I161" s="653"/>
      <c r="J161" s="653"/>
      <c r="K161" s="653"/>
      <c r="L161" s="653"/>
      <c r="M161" s="653"/>
      <c r="N161" s="653">
        <v>9</v>
      </c>
      <c r="O161" s="653">
        <v>32801.22</v>
      </c>
      <c r="P161" s="666"/>
      <c r="Q161" s="654">
        <v>3644.58</v>
      </c>
    </row>
    <row r="162" spans="1:17" ht="14.4" customHeight="1" x14ac:dyDescent="0.3">
      <c r="A162" s="649" t="s">
        <v>6975</v>
      </c>
      <c r="B162" s="650" t="s">
        <v>6717</v>
      </c>
      <c r="C162" s="650" t="s">
        <v>4890</v>
      </c>
      <c r="D162" s="650" t="s">
        <v>7016</v>
      </c>
      <c r="E162" s="650" t="s">
        <v>7017</v>
      </c>
      <c r="F162" s="653">
        <v>1</v>
      </c>
      <c r="G162" s="653">
        <v>359.1</v>
      </c>
      <c r="H162" s="653">
        <v>1</v>
      </c>
      <c r="I162" s="653">
        <v>359.1</v>
      </c>
      <c r="J162" s="653"/>
      <c r="K162" s="653"/>
      <c r="L162" s="653"/>
      <c r="M162" s="653"/>
      <c r="N162" s="653">
        <v>5</v>
      </c>
      <c r="O162" s="653">
        <v>1795.5</v>
      </c>
      <c r="P162" s="666">
        <v>5</v>
      </c>
      <c r="Q162" s="654">
        <v>359.1</v>
      </c>
    </row>
    <row r="163" spans="1:17" ht="14.4" customHeight="1" x14ac:dyDescent="0.3">
      <c r="A163" s="649" t="s">
        <v>6975</v>
      </c>
      <c r="B163" s="650" t="s">
        <v>6717</v>
      </c>
      <c r="C163" s="650" t="s">
        <v>4890</v>
      </c>
      <c r="D163" s="650" t="s">
        <v>7018</v>
      </c>
      <c r="E163" s="650" t="s">
        <v>7019</v>
      </c>
      <c r="F163" s="653"/>
      <c r="G163" s="653"/>
      <c r="H163" s="653"/>
      <c r="I163" s="653"/>
      <c r="J163" s="653"/>
      <c r="K163" s="653"/>
      <c r="L163" s="653"/>
      <c r="M163" s="653"/>
      <c r="N163" s="653">
        <v>1</v>
      </c>
      <c r="O163" s="653">
        <v>893.9</v>
      </c>
      <c r="P163" s="666"/>
      <c r="Q163" s="654">
        <v>893.9</v>
      </c>
    </row>
    <row r="164" spans="1:17" ht="14.4" customHeight="1" x14ac:dyDescent="0.3">
      <c r="A164" s="649" t="s">
        <v>6975</v>
      </c>
      <c r="B164" s="650" t="s">
        <v>6717</v>
      </c>
      <c r="C164" s="650" t="s">
        <v>4890</v>
      </c>
      <c r="D164" s="650" t="s">
        <v>7020</v>
      </c>
      <c r="E164" s="650" t="s">
        <v>7021</v>
      </c>
      <c r="F164" s="653">
        <v>1</v>
      </c>
      <c r="G164" s="653">
        <v>16831.689999999999</v>
      </c>
      <c r="H164" s="653">
        <v>1</v>
      </c>
      <c r="I164" s="653">
        <v>16831.689999999999</v>
      </c>
      <c r="J164" s="653">
        <v>1</v>
      </c>
      <c r="K164" s="653">
        <v>16831.689999999999</v>
      </c>
      <c r="L164" s="653">
        <v>1</v>
      </c>
      <c r="M164" s="653">
        <v>16831.689999999999</v>
      </c>
      <c r="N164" s="653">
        <v>3</v>
      </c>
      <c r="O164" s="653">
        <v>50495.069999999992</v>
      </c>
      <c r="P164" s="666">
        <v>3</v>
      </c>
      <c r="Q164" s="654">
        <v>16831.689999999999</v>
      </c>
    </row>
    <row r="165" spans="1:17" ht="14.4" customHeight="1" x14ac:dyDescent="0.3">
      <c r="A165" s="649" t="s">
        <v>6975</v>
      </c>
      <c r="B165" s="650" t="s">
        <v>6717</v>
      </c>
      <c r="C165" s="650" t="s">
        <v>4890</v>
      </c>
      <c r="D165" s="650" t="s">
        <v>7022</v>
      </c>
      <c r="E165" s="650" t="s">
        <v>7023</v>
      </c>
      <c r="F165" s="653">
        <v>2</v>
      </c>
      <c r="G165" s="653">
        <v>13174.26</v>
      </c>
      <c r="H165" s="653">
        <v>1</v>
      </c>
      <c r="I165" s="653">
        <v>6587.13</v>
      </c>
      <c r="J165" s="653"/>
      <c r="K165" s="653"/>
      <c r="L165" s="653"/>
      <c r="M165" s="653"/>
      <c r="N165" s="653">
        <v>4</v>
      </c>
      <c r="O165" s="653">
        <v>26348.52</v>
      </c>
      <c r="P165" s="666">
        <v>2</v>
      </c>
      <c r="Q165" s="654">
        <v>6587.13</v>
      </c>
    </row>
    <row r="166" spans="1:17" ht="14.4" customHeight="1" x14ac:dyDescent="0.3">
      <c r="A166" s="649" t="s">
        <v>6975</v>
      </c>
      <c r="B166" s="650" t="s">
        <v>6717</v>
      </c>
      <c r="C166" s="650" t="s">
        <v>4890</v>
      </c>
      <c r="D166" s="650" t="s">
        <v>7024</v>
      </c>
      <c r="E166" s="650" t="s">
        <v>7025</v>
      </c>
      <c r="F166" s="653">
        <v>1</v>
      </c>
      <c r="G166" s="653">
        <v>1841.62</v>
      </c>
      <c r="H166" s="653">
        <v>1</v>
      </c>
      <c r="I166" s="653">
        <v>1841.62</v>
      </c>
      <c r="J166" s="653"/>
      <c r="K166" s="653"/>
      <c r="L166" s="653"/>
      <c r="M166" s="653"/>
      <c r="N166" s="653">
        <v>2</v>
      </c>
      <c r="O166" s="653">
        <v>3683.24</v>
      </c>
      <c r="P166" s="666">
        <v>2</v>
      </c>
      <c r="Q166" s="654">
        <v>1841.62</v>
      </c>
    </row>
    <row r="167" spans="1:17" ht="14.4" customHeight="1" x14ac:dyDescent="0.3">
      <c r="A167" s="649" t="s">
        <v>6975</v>
      </c>
      <c r="B167" s="650" t="s">
        <v>6717</v>
      </c>
      <c r="C167" s="650" t="s">
        <v>4890</v>
      </c>
      <c r="D167" s="650" t="s">
        <v>7026</v>
      </c>
      <c r="E167" s="650" t="s">
        <v>7027</v>
      </c>
      <c r="F167" s="653"/>
      <c r="G167" s="653"/>
      <c r="H167" s="653"/>
      <c r="I167" s="653"/>
      <c r="J167" s="653"/>
      <c r="K167" s="653"/>
      <c r="L167" s="653"/>
      <c r="M167" s="653"/>
      <c r="N167" s="653">
        <v>1</v>
      </c>
      <c r="O167" s="653">
        <v>3106.5</v>
      </c>
      <c r="P167" s="666"/>
      <c r="Q167" s="654">
        <v>3106.5</v>
      </c>
    </row>
    <row r="168" spans="1:17" ht="14.4" customHeight="1" x14ac:dyDescent="0.3">
      <c r="A168" s="649" t="s">
        <v>6975</v>
      </c>
      <c r="B168" s="650" t="s">
        <v>6717</v>
      </c>
      <c r="C168" s="650" t="s">
        <v>4890</v>
      </c>
      <c r="D168" s="650" t="s">
        <v>7028</v>
      </c>
      <c r="E168" s="650" t="s">
        <v>7029</v>
      </c>
      <c r="F168" s="653"/>
      <c r="G168" s="653"/>
      <c r="H168" s="653"/>
      <c r="I168" s="653"/>
      <c r="J168" s="653"/>
      <c r="K168" s="653"/>
      <c r="L168" s="653"/>
      <c r="M168" s="653"/>
      <c r="N168" s="653">
        <v>1</v>
      </c>
      <c r="O168" s="653">
        <v>11608.31</v>
      </c>
      <c r="P168" s="666"/>
      <c r="Q168" s="654">
        <v>11608.31</v>
      </c>
    </row>
    <row r="169" spans="1:17" ht="14.4" customHeight="1" x14ac:dyDescent="0.3">
      <c r="A169" s="649" t="s">
        <v>6975</v>
      </c>
      <c r="B169" s="650" t="s">
        <v>6717</v>
      </c>
      <c r="C169" s="650" t="s">
        <v>4890</v>
      </c>
      <c r="D169" s="650" t="s">
        <v>7030</v>
      </c>
      <c r="E169" s="650" t="s">
        <v>7031</v>
      </c>
      <c r="F169" s="653"/>
      <c r="G169" s="653"/>
      <c r="H169" s="653"/>
      <c r="I169" s="653"/>
      <c r="J169" s="653"/>
      <c r="K169" s="653"/>
      <c r="L169" s="653"/>
      <c r="M169" s="653"/>
      <c r="N169" s="653">
        <v>1</v>
      </c>
      <c r="O169" s="653">
        <v>380.86</v>
      </c>
      <c r="P169" s="666"/>
      <c r="Q169" s="654">
        <v>380.86</v>
      </c>
    </row>
    <row r="170" spans="1:17" ht="14.4" customHeight="1" x14ac:dyDescent="0.3">
      <c r="A170" s="649" t="s">
        <v>6975</v>
      </c>
      <c r="B170" s="650" t="s">
        <v>6717</v>
      </c>
      <c r="C170" s="650" t="s">
        <v>4890</v>
      </c>
      <c r="D170" s="650" t="s">
        <v>7032</v>
      </c>
      <c r="E170" s="650" t="s">
        <v>7033</v>
      </c>
      <c r="F170" s="653"/>
      <c r="G170" s="653"/>
      <c r="H170" s="653"/>
      <c r="I170" s="653"/>
      <c r="J170" s="653"/>
      <c r="K170" s="653"/>
      <c r="L170" s="653"/>
      <c r="M170" s="653"/>
      <c r="N170" s="653">
        <v>1</v>
      </c>
      <c r="O170" s="653">
        <v>3178.63</v>
      </c>
      <c r="P170" s="666"/>
      <c r="Q170" s="654">
        <v>3178.63</v>
      </c>
    </row>
    <row r="171" spans="1:17" ht="14.4" customHeight="1" x14ac:dyDescent="0.3">
      <c r="A171" s="649" t="s">
        <v>6975</v>
      </c>
      <c r="B171" s="650" t="s">
        <v>6717</v>
      </c>
      <c r="C171" s="650" t="s">
        <v>4855</v>
      </c>
      <c r="D171" s="650" t="s">
        <v>7034</v>
      </c>
      <c r="E171" s="650" t="s">
        <v>7035</v>
      </c>
      <c r="F171" s="653">
        <v>22</v>
      </c>
      <c r="G171" s="653">
        <v>4488</v>
      </c>
      <c r="H171" s="653">
        <v>1</v>
      </c>
      <c r="I171" s="653">
        <v>204</v>
      </c>
      <c r="J171" s="653">
        <v>6</v>
      </c>
      <c r="K171" s="653">
        <v>1230</v>
      </c>
      <c r="L171" s="653">
        <v>0.27406417112299464</v>
      </c>
      <c r="M171" s="653">
        <v>205</v>
      </c>
      <c r="N171" s="653">
        <v>19</v>
      </c>
      <c r="O171" s="653">
        <v>3906</v>
      </c>
      <c r="P171" s="666">
        <v>0.8703208556149733</v>
      </c>
      <c r="Q171" s="654">
        <v>205.57894736842104</v>
      </c>
    </row>
    <row r="172" spans="1:17" ht="14.4" customHeight="1" x14ac:dyDescent="0.3">
      <c r="A172" s="649" t="s">
        <v>6975</v>
      </c>
      <c r="B172" s="650" t="s">
        <v>6717</v>
      </c>
      <c r="C172" s="650" t="s">
        <v>4855</v>
      </c>
      <c r="D172" s="650" t="s">
        <v>7036</v>
      </c>
      <c r="E172" s="650" t="s">
        <v>7037</v>
      </c>
      <c r="F172" s="653">
        <v>66</v>
      </c>
      <c r="G172" s="653">
        <v>9834</v>
      </c>
      <c r="H172" s="653">
        <v>1</v>
      </c>
      <c r="I172" s="653">
        <v>149</v>
      </c>
      <c r="J172" s="653">
        <v>73</v>
      </c>
      <c r="K172" s="653">
        <v>10950</v>
      </c>
      <c r="L172" s="653">
        <v>1.1134838316046369</v>
      </c>
      <c r="M172" s="653">
        <v>150</v>
      </c>
      <c r="N172" s="653">
        <v>87</v>
      </c>
      <c r="O172" s="653">
        <v>13097</v>
      </c>
      <c r="P172" s="666">
        <v>1.3318080130160668</v>
      </c>
      <c r="Q172" s="654">
        <v>150.54022988505747</v>
      </c>
    </row>
    <row r="173" spans="1:17" ht="14.4" customHeight="1" x14ac:dyDescent="0.3">
      <c r="A173" s="649" t="s">
        <v>6975</v>
      </c>
      <c r="B173" s="650" t="s">
        <v>6717</v>
      </c>
      <c r="C173" s="650" t="s">
        <v>4855</v>
      </c>
      <c r="D173" s="650" t="s">
        <v>7038</v>
      </c>
      <c r="E173" s="650" t="s">
        <v>7039</v>
      </c>
      <c r="F173" s="653">
        <v>41</v>
      </c>
      <c r="G173" s="653">
        <v>7421</v>
      </c>
      <c r="H173" s="653">
        <v>1</v>
      </c>
      <c r="I173" s="653">
        <v>181</v>
      </c>
      <c r="J173" s="653">
        <v>52</v>
      </c>
      <c r="K173" s="653">
        <v>9464</v>
      </c>
      <c r="L173" s="653">
        <v>1.2752998248214527</v>
      </c>
      <c r="M173" s="653">
        <v>182</v>
      </c>
      <c r="N173" s="653">
        <v>34</v>
      </c>
      <c r="O173" s="653">
        <v>6208</v>
      </c>
      <c r="P173" s="666">
        <v>0.83654494003503566</v>
      </c>
      <c r="Q173" s="654">
        <v>182.58823529411765</v>
      </c>
    </row>
    <row r="174" spans="1:17" ht="14.4" customHeight="1" x14ac:dyDescent="0.3">
      <c r="A174" s="649" t="s">
        <v>6975</v>
      </c>
      <c r="B174" s="650" t="s">
        <v>6717</v>
      </c>
      <c r="C174" s="650" t="s">
        <v>4855</v>
      </c>
      <c r="D174" s="650" t="s">
        <v>7040</v>
      </c>
      <c r="E174" s="650" t="s">
        <v>7041</v>
      </c>
      <c r="F174" s="653">
        <v>489</v>
      </c>
      <c r="G174" s="653">
        <v>60636</v>
      </c>
      <c r="H174" s="653">
        <v>1</v>
      </c>
      <c r="I174" s="653">
        <v>124</v>
      </c>
      <c r="J174" s="653">
        <v>378</v>
      </c>
      <c r="K174" s="653">
        <v>46872</v>
      </c>
      <c r="L174" s="653">
        <v>0.77300613496932513</v>
      </c>
      <c r="M174" s="653">
        <v>124</v>
      </c>
      <c r="N174" s="653">
        <v>331</v>
      </c>
      <c r="O174" s="653">
        <v>41245</v>
      </c>
      <c r="P174" s="666">
        <v>0.68020647799986811</v>
      </c>
      <c r="Q174" s="654">
        <v>124.60725075528701</v>
      </c>
    </row>
    <row r="175" spans="1:17" ht="14.4" customHeight="1" x14ac:dyDescent="0.3">
      <c r="A175" s="649" t="s">
        <v>6975</v>
      </c>
      <c r="B175" s="650" t="s">
        <v>6717</v>
      </c>
      <c r="C175" s="650" t="s">
        <v>4855</v>
      </c>
      <c r="D175" s="650" t="s">
        <v>7042</v>
      </c>
      <c r="E175" s="650" t="s">
        <v>7043</v>
      </c>
      <c r="F175" s="653">
        <v>1289</v>
      </c>
      <c r="G175" s="653">
        <v>278424</v>
      </c>
      <c r="H175" s="653">
        <v>1</v>
      </c>
      <c r="I175" s="653">
        <v>216</v>
      </c>
      <c r="J175" s="653">
        <v>1299</v>
      </c>
      <c r="K175" s="653">
        <v>281883</v>
      </c>
      <c r="L175" s="653">
        <v>1.0124234979743125</v>
      </c>
      <c r="M175" s="653">
        <v>217</v>
      </c>
      <c r="N175" s="653">
        <v>1284</v>
      </c>
      <c r="O175" s="653">
        <v>279324</v>
      </c>
      <c r="P175" s="666">
        <v>1.0032324799586243</v>
      </c>
      <c r="Q175" s="654">
        <v>217.54205607476635</v>
      </c>
    </row>
    <row r="176" spans="1:17" ht="14.4" customHeight="1" x14ac:dyDescent="0.3">
      <c r="A176" s="649" t="s">
        <v>6975</v>
      </c>
      <c r="B176" s="650" t="s">
        <v>6717</v>
      </c>
      <c r="C176" s="650" t="s">
        <v>4855</v>
      </c>
      <c r="D176" s="650" t="s">
        <v>7044</v>
      </c>
      <c r="E176" s="650" t="s">
        <v>7045</v>
      </c>
      <c r="F176" s="653">
        <v>39</v>
      </c>
      <c r="G176" s="653">
        <v>8424</v>
      </c>
      <c r="H176" s="653">
        <v>1</v>
      </c>
      <c r="I176" s="653">
        <v>216</v>
      </c>
      <c r="J176" s="653">
        <v>50</v>
      </c>
      <c r="K176" s="653">
        <v>10850</v>
      </c>
      <c r="L176" s="653">
        <v>1.2879867046533713</v>
      </c>
      <c r="M176" s="653">
        <v>217</v>
      </c>
      <c r="N176" s="653">
        <v>59</v>
      </c>
      <c r="O176" s="653">
        <v>12829</v>
      </c>
      <c r="P176" s="666">
        <v>1.5229107312440646</v>
      </c>
      <c r="Q176" s="654">
        <v>217.4406779661017</v>
      </c>
    </row>
    <row r="177" spans="1:17" ht="14.4" customHeight="1" x14ac:dyDescent="0.3">
      <c r="A177" s="649" t="s">
        <v>6975</v>
      </c>
      <c r="B177" s="650" t="s">
        <v>6717</v>
      </c>
      <c r="C177" s="650" t="s">
        <v>4855</v>
      </c>
      <c r="D177" s="650" t="s">
        <v>7046</v>
      </c>
      <c r="E177" s="650" t="s">
        <v>7047</v>
      </c>
      <c r="F177" s="653"/>
      <c r="G177" s="653"/>
      <c r="H177" s="653"/>
      <c r="I177" s="653"/>
      <c r="J177" s="653"/>
      <c r="K177" s="653"/>
      <c r="L177" s="653"/>
      <c r="M177" s="653"/>
      <c r="N177" s="653">
        <v>3</v>
      </c>
      <c r="O177" s="653">
        <v>1038</v>
      </c>
      <c r="P177" s="666"/>
      <c r="Q177" s="654">
        <v>346</v>
      </c>
    </row>
    <row r="178" spans="1:17" ht="14.4" customHeight="1" x14ac:dyDescent="0.3">
      <c r="A178" s="649" t="s">
        <v>6975</v>
      </c>
      <c r="B178" s="650" t="s">
        <v>6717</v>
      </c>
      <c r="C178" s="650" t="s">
        <v>4855</v>
      </c>
      <c r="D178" s="650" t="s">
        <v>7048</v>
      </c>
      <c r="E178" s="650" t="s">
        <v>7049</v>
      </c>
      <c r="F178" s="653">
        <v>2</v>
      </c>
      <c r="G178" s="653">
        <v>436</v>
      </c>
      <c r="H178" s="653">
        <v>1</v>
      </c>
      <c r="I178" s="653">
        <v>218</v>
      </c>
      <c r="J178" s="653">
        <v>3</v>
      </c>
      <c r="K178" s="653">
        <v>657</v>
      </c>
      <c r="L178" s="653">
        <v>1.5068807339449541</v>
      </c>
      <c r="M178" s="653">
        <v>219</v>
      </c>
      <c r="N178" s="653">
        <v>9</v>
      </c>
      <c r="O178" s="653">
        <v>1977</v>
      </c>
      <c r="P178" s="666">
        <v>4.5344036697247709</v>
      </c>
      <c r="Q178" s="654">
        <v>219.66666666666666</v>
      </c>
    </row>
    <row r="179" spans="1:17" ht="14.4" customHeight="1" x14ac:dyDescent="0.3">
      <c r="A179" s="649" t="s">
        <v>6975</v>
      </c>
      <c r="B179" s="650" t="s">
        <v>6717</v>
      </c>
      <c r="C179" s="650" t="s">
        <v>4855</v>
      </c>
      <c r="D179" s="650" t="s">
        <v>7050</v>
      </c>
      <c r="E179" s="650" t="s">
        <v>7051</v>
      </c>
      <c r="F179" s="653">
        <v>1</v>
      </c>
      <c r="G179" s="653">
        <v>448</v>
      </c>
      <c r="H179" s="653">
        <v>1</v>
      </c>
      <c r="I179" s="653">
        <v>448</v>
      </c>
      <c r="J179" s="653">
        <v>1</v>
      </c>
      <c r="K179" s="653">
        <v>449</v>
      </c>
      <c r="L179" s="653">
        <v>1.0022321428571428</v>
      </c>
      <c r="M179" s="653">
        <v>449</v>
      </c>
      <c r="N179" s="653"/>
      <c r="O179" s="653"/>
      <c r="P179" s="666"/>
      <c r="Q179" s="654"/>
    </row>
    <row r="180" spans="1:17" ht="14.4" customHeight="1" x14ac:dyDescent="0.3">
      <c r="A180" s="649" t="s">
        <v>6975</v>
      </c>
      <c r="B180" s="650" t="s">
        <v>6717</v>
      </c>
      <c r="C180" s="650" t="s">
        <v>4855</v>
      </c>
      <c r="D180" s="650" t="s">
        <v>7052</v>
      </c>
      <c r="E180" s="650" t="s">
        <v>7053</v>
      </c>
      <c r="F180" s="653"/>
      <c r="G180" s="653"/>
      <c r="H180" s="653"/>
      <c r="I180" s="653"/>
      <c r="J180" s="653">
        <v>1</v>
      </c>
      <c r="K180" s="653">
        <v>326</v>
      </c>
      <c r="L180" s="653"/>
      <c r="M180" s="653">
        <v>326</v>
      </c>
      <c r="N180" s="653">
        <v>3</v>
      </c>
      <c r="O180" s="653">
        <v>981</v>
      </c>
      <c r="P180" s="666"/>
      <c r="Q180" s="654">
        <v>327</v>
      </c>
    </row>
    <row r="181" spans="1:17" ht="14.4" customHeight="1" x14ac:dyDescent="0.3">
      <c r="A181" s="649" t="s">
        <v>6975</v>
      </c>
      <c r="B181" s="650" t="s">
        <v>6717</v>
      </c>
      <c r="C181" s="650" t="s">
        <v>4855</v>
      </c>
      <c r="D181" s="650" t="s">
        <v>7054</v>
      </c>
      <c r="E181" s="650" t="s">
        <v>7055</v>
      </c>
      <c r="F181" s="653">
        <v>2</v>
      </c>
      <c r="G181" s="653">
        <v>8244</v>
      </c>
      <c r="H181" s="653">
        <v>1</v>
      </c>
      <c r="I181" s="653">
        <v>4122</v>
      </c>
      <c r="J181" s="653">
        <v>3</v>
      </c>
      <c r="K181" s="653">
        <v>12381</v>
      </c>
      <c r="L181" s="653">
        <v>1.5018195050946144</v>
      </c>
      <c r="M181" s="653">
        <v>4127</v>
      </c>
      <c r="N181" s="653">
        <v>5</v>
      </c>
      <c r="O181" s="653">
        <v>20643</v>
      </c>
      <c r="P181" s="666">
        <v>2.5040029112081514</v>
      </c>
      <c r="Q181" s="654">
        <v>4128.6000000000004</v>
      </c>
    </row>
    <row r="182" spans="1:17" ht="14.4" customHeight="1" x14ac:dyDescent="0.3">
      <c r="A182" s="649" t="s">
        <v>6975</v>
      </c>
      <c r="B182" s="650" t="s">
        <v>6717</v>
      </c>
      <c r="C182" s="650" t="s">
        <v>4855</v>
      </c>
      <c r="D182" s="650" t="s">
        <v>7056</v>
      </c>
      <c r="E182" s="650" t="s">
        <v>7057</v>
      </c>
      <c r="F182" s="653">
        <v>10</v>
      </c>
      <c r="G182" s="653">
        <v>38110</v>
      </c>
      <c r="H182" s="653">
        <v>1</v>
      </c>
      <c r="I182" s="653">
        <v>3811</v>
      </c>
      <c r="J182" s="653">
        <v>7</v>
      </c>
      <c r="K182" s="653">
        <v>26705</v>
      </c>
      <c r="L182" s="653">
        <v>0.70073471529782205</v>
      </c>
      <c r="M182" s="653">
        <v>3815</v>
      </c>
      <c r="N182" s="653">
        <v>12</v>
      </c>
      <c r="O182" s="653">
        <v>45786</v>
      </c>
      <c r="P182" s="666">
        <v>1.201416950931514</v>
      </c>
      <c r="Q182" s="654">
        <v>3815.5</v>
      </c>
    </row>
    <row r="183" spans="1:17" ht="14.4" customHeight="1" x14ac:dyDescent="0.3">
      <c r="A183" s="649" t="s">
        <v>6975</v>
      </c>
      <c r="B183" s="650" t="s">
        <v>6717</v>
      </c>
      <c r="C183" s="650" t="s">
        <v>4855</v>
      </c>
      <c r="D183" s="650" t="s">
        <v>7058</v>
      </c>
      <c r="E183" s="650" t="s">
        <v>7059</v>
      </c>
      <c r="F183" s="653"/>
      <c r="G183" s="653"/>
      <c r="H183" s="653"/>
      <c r="I183" s="653"/>
      <c r="J183" s="653">
        <v>3</v>
      </c>
      <c r="K183" s="653">
        <v>15450</v>
      </c>
      <c r="L183" s="653"/>
      <c r="M183" s="653">
        <v>5150</v>
      </c>
      <c r="N183" s="653">
        <v>1</v>
      </c>
      <c r="O183" s="653">
        <v>5158</v>
      </c>
      <c r="P183" s="666"/>
      <c r="Q183" s="654">
        <v>5158</v>
      </c>
    </row>
    <row r="184" spans="1:17" ht="14.4" customHeight="1" x14ac:dyDescent="0.3">
      <c r="A184" s="649" t="s">
        <v>6975</v>
      </c>
      <c r="B184" s="650" t="s">
        <v>6717</v>
      </c>
      <c r="C184" s="650" t="s">
        <v>4855</v>
      </c>
      <c r="D184" s="650" t="s">
        <v>7060</v>
      </c>
      <c r="E184" s="650" t="s">
        <v>7061</v>
      </c>
      <c r="F184" s="653">
        <v>21</v>
      </c>
      <c r="G184" s="653">
        <v>26796</v>
      </c>
      <c r="H184" s="653">
        <v>1</v>
      </c>
      <c r="I184" s="653">
        <v>1276</v>
      </c>
      <c r="J184" s="653">
        <v>13</v>
      </c>
      <c r="K184" s="653">
        <v>16601</v>
      </c>
      <c r="L184" s="653">
        <v>0.61953276608449026</v>
      </c>
      <c r="M184" s="653">
        <v>1277</v>
      </c>
      <c r="N184" s="653">
        <v>19</v>
      </c>
      <c r="O184" s="653">
        <v>24290</v>
      </c>
      <c r="P184" s="666">
        <v>0.90647857889237204</v>
      </c>
      <c r="Q184" s="654">
        <v>1278.421052631579</v>
      </c>
    </row>
    <row r="185" spans="1:17" ht="14.4" customHeight="1" x14ac:dyDescent="0.3">
      <c r="A185" s="649" t="s">
        <v>6975</v>
      </c>
      <c r="B185" s="650" t="s">
        <v>6717</v>
      </c>
      <c r="C185" s="650" t="s">
        <v>4855</v>
      </c>
      <c r="D185" s="650" t="s">
        <v>7062</v>
      </c>
      <c r="E185" s="650" t="s">
        <v>7063</v>
      </c>
      <c r="F185" s="653">
        <v>16</v>
      </c>
      <c r="G185" s="653">
        <v>18608</v>
      </c>
      <c r="H185" s="653">
        <v>1</v>
      </c>
      <c r="I185" s="653">
        <v>1163</v>
      </c>
      <c r="J185" s="653">
        <v>12</v>
      </c>
      <c r="K185" s="653">
        <v>13968</v>
      </c>
      <c r="L185" s="653">
        <v>0.75064488392089423</v>
      </c>
      <c r="M185" s="653">
        <v>1164</v>
      </c>
      <c r="N185" s="653">
        <v>3</v>
      </c>
      <c r="O185" s="653">
        <v>3496</v>
      </c>
      <c r="P185" s="666">
        <v>0.1878761822871883</v>
      </c>
      <c r="Q185" s="654">
        <v>1165.3333333333333</v>
      </c>
    </row>
    <row r="186" spans="1:17" ht="14.4" customHeight="1" x14ac:dyDescent="0.3">
      <c r="A186" s="649" t="s">
        <v>6975</v>
      </c>
      <c r="B186" s="650" t="s">
        <v>6717</v>
      </c>
      <c r="C186" s="650" t="s">
        <v>4855</v>
      </c>
      <c r="D186" s="650" t="s">
        <v>7064</v>
      </c>
      <c r="E186" s="650" t="s">
        <v>7065</v>
      </c>
      <c r="F186" s="653">
        <v>24</v>
      </c>
      <c r="G186" s="653">
        <v>121560</v>
      </c>
      <c r="H186" s="653">
        <v>1</v>
      </c>
      <c r="I186" s="653">
        <v>5065</v>
      </c>
      <c r="J186" s="653">
        <v>19</v>
      </c>
      <c r="K186" s="653">
        <v>96292</v>
      </c>
      <c r="L186" s="653">
        <v>0.79213557091148401</v>
      </c>
      <c r="M186" s="653">
        <v>5068</v>
      </c>
      <c r="N186" s="653">
        <v>29</v>
      </c>
      <c r="O186" s="653">
        <v>147080</v>
      </c>
      <c r="P186" s="666">
        <v>1.2099374794340243</v>
      </c>
      <c r="Q186" s="654">
        <v>5071.7241379310344</v>
      </c>
    </row>
    <row r="187" spans="1:17" ht="14.4" customHeight="1" x14ac:dyDescent="0.3">
      <c r="A187" s="649" t="s">
        <v>6975</v>
      </c>
      <c r="B187" s="650" t="s">
        <v>6717</v>
      </c>
      <c r="C187" s="650" t="s">
        <v>4855</v>
      </c>
      <c r="D187" s="650" t="s">
        <v>7066</v>
      </c>
      <c r="E187" s="650" t="s">
        <v>7067</v>
      </c>
      <c r="F187" s="653"/>
      <c r="G187" s="653"/>
      <c r="H187" s="653"/>
      <c r="I187" s="653"/>
      <c r="J187" s="653"/>
      <c r="K187" s="653"/>
      <c r="L187" s="653"/>
      <c r="M187" s="653"/>
      <c r="N187" s="653">
        <v>1</v>
      </c>
      <c r="O187" s="653">
        <v>7681</v>
      </c>
      <c r="P187" s="666"/>
      <c r="Q187" s="654">
        <v>7681</v>
      </c>
    </row>
    <row r="188" spans="1:17" ht="14.4" customHeight="1" x14ac:dyDescent="0.3">
      <c r="A188" s="649" t="s">
        <v>6975</v>
      </c>
      <c r="B188" s="650" t="s">
        <v>6717</v>
      </c>
      <c r="C188" s="650" t="s">
        <v>4855</v>
      </c>
      <c r="D188" s="650" t="s">
        <v>7068</v>
      </c>
      <c r="E188" s="650" t="s">
        <v>7069</v>
      </c>
      <c r="F188" s="653"/>
      <c r="G188" s="653"/>
      <c r="H188" s="653"/>
      <c r="I188" s="653"/>
      <c r="J188" s="653">
        <v>1</v>
      </c>
      <c r="K188" s="653">
        <v>5508</v>
      </c>
      <c r="L188" s="653"/>
      <c r="M188" s="653">
        <v>5508</v>
      </c>
      <c r="N188" s="653">
        <v>2</v>
      </c>
      <c r="O188" s="653">
        <v>11022</v>
      </c>
      <c r="P188" s="666"/>
      <c r="Q188" s="654">
        <v>5511</v>
      </c>
    </row>
    <row r="189" spans="1:17" ht="14.4" customHeight="1" x14ac:dyDescent="0.3">
      <c r="A189" s="649" t="s">
        <v>6975</v>
      </c>
      <c r="B189" s="650" t="s">
        <v>6717</v>
      </c>
      <c r="C189" s="650" t="s">
        <v>4855</v>
      </c>
      <c r="D189" s="650" t="s">
        <v>7070</v>
      </c>
      <c r="E189" s="650" t="s">
        <v>7071</v>
      </c>
      <c r="F189" s="653"/>
      <c r="G189" s="653"/>
      <c r="H189" s="653"/>
      <c r="I189" s="653"/>
      <c r="J189" s="653"/>
      <c r="K189" s="653"/>
      <c r="L189" s="653"/>
      <c r="M189" s="653"/>
      <c r="N189" s="653">
        <v>3</v>
      </c>
      <c r="O189" s="653">
        <v>2233</v>
      </c>
      <c r="P189" s="666"/>
      <c r="Q189" s="654">
        <v>744.33333333333337</v>
      </c>
    </row>
    <row r="190" spans="1:17" ht="14.4" customHeight="1" x14ac:dyDescent="0.3">
      <c r="A190" s="649" t="s">
        <v>6975</v>
      </c>
      <c r="B190" s="650" t="s">
        <v>6717</v>
      </c>
      <c r="C190" s="650" t="s">
        <v>4855</v>
      </c>
      <c r="D190" s="650" t="s">
        <v>7072</v>
      </c>
      <c r="E190" s="650" t="s">
        <v>7073</v>
      </c>
      <c r="F190" s="653">
        <v>462</v>
      </c>
      <c r="G190" s="653">
        <v>79464</v>
      </c>
      <c r="H190" s="653">
        <v>1</v>
      </c>
      <c r="I190" s="653">
        <v>172</v>
      </c>
      <c r="J190" s="653">
        <v>455</v>
      </c>
      <c r="K190" s="653">
        <v>78715</v>
      </c>
      <c r="L190" s="653">
        <v>0.99057434813248768</v>
      </c>
      <c r="M190" s="653">
        <v>173</v>
      </c>
      <c r="N190" s="653">
        <v>455</v>
      </c>
      <c r="O190" s="653">
        <v>78974</v>
      </c>
      <c r="P190" s="666">
        <v>0.99383368569415076</v>
      </c>
      <c r="Q190" s="654">
        <v>173.56923076923076</v>
      </c>
    </row>
    <row r="191" spans="1:17" ht="14.4" customHeight="1" x14ac:dyDescent="0.3">
      <c r="A191" s="649" t="s">
        <v>6975</v>
      </c>
      <c r="B191" s="650" t="s">
        <v>6717</v>
      </c>
      <c r="C191" s="650" t="s">
        <v>4855</v>
      </c>
      <c r="D191" s="650" t="s">
        <v>7074</v>
      </c>
      <c r="E191" s="650" t="s">
        <v>7075</v>
      </c>
      <c r="F191" s="653">
        <v>283</v>
      </c>
      <c r="G191" s="653">
        <v>564302</v>
      </c>
      <c r="H191" s="653">
        <v>1</v>
      </c>
      <c r="I191" s="653">
        <v>1994</v>
      </c>
      <c r="J191" s="653">
        <v>190</v>
      </c>
      <c r="K191" s="653">
        <v>379240</v>
      </c>
      <c r="L191" s="653">
        <v>0.67205149015952448</v>
      </c>
      <c r="M191" s="653">
        <v>1996</v>
      </c>
      <c r="N191" s="653">
        <v>274</v>
      </c>
      <c r="O191" s="653">
        <v>547351</v>
      </c>
      <c r="P191" s="666">
        <v>0.96996112010944491</v>
      </c>
      <c r="Q191" s="654">
        <v>1997.6313868613138</v>
      </c>
    </row>
    <row r="192" spans="1:17" ht="14.4" customHeight="1" x14ac:dyDescent="0.3">
      <c r="A192" s="649" t="s">
        <v>6975</v>
      </c>
      <c r="B192" s="650" t="s">
        <v>6717</v>
      </c>
      <c r="C192" s="650" t="s">
        <v>4855</v>
      </c>
      <c r="D192" s="650" t="s">
        <v>7076</v>
      </c>
      <c r="E192" s="650" t="s">
        <v>7077</v>
      </c>
      <c r="F192" s="653"/>
      <c r="G192" s="653"/>
      <c r="H192" s="653"/>
      <c r="I192" s="653"/>
      <c r="J192" s="653">
        <v>1</v>
      </c>
      <c r="K192" s="653">
        <v>2692</v>
      </c>
      <c r="L192" s="653"/>
      <c r="M192" s="653">
        <v>2692</v>
      </c>
      <c r="N192" s="653">
        <v>2</v>
      </c>
      <c r="O192" s="653">
        <v>5387</v>
      </c>
      <c r="P192" s="666"/>
      <c r="Q192" s="654">
        <v>2693.5</v>
      </c>
    </row>
    <row r="193" spans="1:17" ht="14.4" customHeight="1" x14ac:dyDescent="0.3">
      <c r="A193" s="649" t="s">
        <v>6975</v>
      </c>
      <c r="B193" s="650" t="s">
        <v>6717</v>
      </c>
      <c r="C193" s="650" t="s">
        <v>4855</v>
      </c>
      <c r="D193" s="650" t="s">
        <v>7078</v>
      </c>
      <c r="E193" s="650" t="s">
        <v>7079</v>
      </c>
      <c r="F193" s="653"/>
      <c r="G193" s="653"/>
      <c r="H193" s="653"/>
      <c r="I193" s="653"/>
      <c r="J193" s="653">
        <v>1</v>
      </c>
      <c r="K193" s="653">
        <v>5180</v>
      </c>
      <c r="L193" s="653"/>
      <c r="M193" s="653">
        <v>5180</v>
      </c>
      <c r="N193" s="653">
        <v>1</v>
      </c>
      <c r="O193" s="653">
        <v>5186</v>
      </c>
      <c r="P193" s="666"/>
      <c r="Q193" s="654">
        <v>5186</v>
      </c>
    </row>
    <row r="194" spans="1:17" ht="14.4" customHeight="1" x14ac:dyDescent="0.3">
      <c r="A194" s="649" t="s">
        <v>6975</v>
      </c>
      <c r="B194" s="650" t="s">
        <v>6717</v>
      </c>
      <c r="C194" s="650" t="s">
        <v>4855</v>
      </c>
      <c r="D194" s="650" t="s">
        <v>7080</v>
      </c>
      <c r="E194" s="650" t="s">
        <v>7081</v>
      </c>
      <c r="F194" s="653">
        <v>191</v>
      </c>
      <c r="G194" s="653">
        <v>28459</v>
      </c>
      <c r="H194" s="653">
        <v>1</v>
      </c>
      <c r="I194" s="653">
        <v>149</v>
      </c>
      <c r="J194" s="653">
        <v>166</v>
      </c>
      <c r="K194" s="653">
        <v>24900</v>
      </c>
      <c r="L194" s="653">
        <v>0.87494290031273059</v>
      </c>
      <c r="M194" s="653">
        <v>150</v>
      </c>
      <c r="N194" s="653">
        <v>195</v>
      </c>
      <c r="O194" s="653">
        <v>29358</v>
      </c>
      <c r="P194" s="666">
        <v>1.0315893039108894</v>
      </c>
      <c r="Q194" s="654">
        <v>150.55384615384617</v>
      </c>
    </row>
    <row r="195" spans="1:17" ht="14.4" customHeight="1" x14ac:dyDescent="0.3">
      <c r="A195" s="649" t="s">
        <v>6975</v>
      </c>
      <c r="B195" s="650" t="s">
        <v>6717</v>
      </c>
      <c r="C195" s="650" t="s">
        <v>4855</v>
      </c>
      <c r="D195" s="650" t="s">
        <v>7082</v>
      </c>
      <c r="E195" s="650" t="s">
        <v>7083</v>
      </c>
      <c r="F195" s="653">
        <v>171</v>
      </c>
      <c r="G195" s="653">
        <v>32832</v>
      </c>
      <c r="H195" s="653">
        <v>1</v>
      </c>
      <c r="I195" s="653">
        <v>192</v>
      </c>
      <c r="J195" s="653">
        <v>164</v>
      </c>
      <c r="K195" s="653">
        <v>31652</v>
      </c>
      <c r="L195" s="653">
        <v>0.96405945419103312</v>
      </c>
      <c r="M195" s="653">
        <v>193</v>
      </c>
      <c r="N195" s="653">
        <v>203</v>
      </c>
      <c r="O195" s="653">
        <v>39289</v>
      </c>
      <c r="P195" s="666">
        <v>1.1966678849902534</v>
      </c>
      <c r="Q195" s="654">
        <v>193.54187192118226</v>
      </c>
    </row>
    <row r="196" spans="1:17" ht="14.4" customHeight="1" x14ac:dyDescent="0.3">
      <c r="A196" s="649" t="s">
        <v>6975</v>
      </c>
      <c r="B196" s="650" t="s">
        <v>6717</v>
      </c>
      <c r="C196" s="650" t="s">
        <v>4855</v>
      </c>
      <c r="D196" s="650" t="s">
        <v>7084</v>
      </c>
      <c r="E196" s="650" t="s">
        <v>7085</v>
      </c>
      <c r="F196" s="653">
        <v>2171</v>
      </c>
      <c r="G196" s="653">
        <v>427687</v>
      </c>
      <c r="H196" s="653">
        <v>1</v>
      </c>
      <c r="I196" s="653">
        <v>197</v>
      </c>
      <c r="J196" s="653">
        <v>1835</v>
      </c>
      <c r="K196" s="653">
        <v>363330</v>
      </c>
      <c r="L196" s="653">
        <v>0.84952313257124956</v>
      </c>
      <c r="M196" s="653">
        <v>198</v>
      </c>
      <c r="N196" s="653">
        <v>2232</v>
      </c>
      <c r="O196" s="653">
        <v>443189</v>
      </c>
      <c r="P196" s="666">
        <v>1.036246133270359</v>
      </c>
      <c r="Q196" s="654">
        <v>198.5613799283154</v>
      </c>
    </row>
    <row r="197" spans="1:17" ht="14.4" customHeight="1" x14ac:dyDescent="0.3">
      <c r="A197" s="649" t="s">
        <v>6975</v>
      </c>
      <c r="B197" s="650" t="s">
        <v>6717</v>
      </c>
      <c r="C197" s="650" t="s">
        <v>4855</v>
      </c>
      <c r="D197" s="650" t="s">
        <v>7086</v>
      </c>
      <c r="E197" s="650" t="s">
        <v>7087</v>
      </c>
      <c r="F197" s="653">
        <v>2</v>
      </c>
      <c r="G197" s="653">
        <v>828</v>
      </c>
      <c r="H197" s="653">
        <v>1</v>
      </c>
      <c r="I197" s="653">
        <v>414</v>
      </c>
      <c r="J197" s="653">
        <v>1</v>
      </c>
      <c r="K197" s="653">
        <v>415</v>
      </c>
      <c r="L197" s="653">
        <v>0.50120772946859904</v>
      </c>
      <c r="M197" s="653">
        <v>415</v>
      </c>
      <c r="N197" s="653">
        <v>1</v>
      </c>
      <c r="O197" s="653">
        <v>415</v>
      </c>
      <c r="P197" s="666">
        <v>0.50120772946859904</v>
      </c>
      <c r="Q197" s="654">
        <v>415</v>
      </c>
    </row>
    <row r="198" spans="1:17" ht="14.4" customHeight="1" x14ac:dyDescent="0.3">
      <c r="A198" s="649" t="s">
        <v>6975</v>
      </c>
      <c r="B198" s="650" t="s">
        <v>6717</v>
      </c>
      <c r="C198" s="650" t="s">
        <v>4855</v>
      </c>
      <c r="D198" s="650" t="s">
        <v>7088</v>
      </c>
      <c r="E198" s="650" t="s">
        <v>7089</v>
      </c>
      <c r="F198" s="653">
        <v>49</v>
      </c>
      <c r="G198" s="653">
        <v>7693</v>
      </c>
      <c r="H198" s="653">
        <v>1</v>
      </c>
      <c r="I198" s="653">
        <v>157</v>
      </c>
      <c r="J198" s="653">
        <v>55</v>
      </c>
      <c r="K198" s="653">
        <v>8690</v>
      </c>
      <c r="L198" s="653">
        <v>1.1295983361497466</v>
      </c>
      <c r="M198" s="653">
        <v>158</v>
      </c>
      <c r="N198" s="653">
        <v>53</v>
      </c>
      <c r="O198" s="653">
        <v>8406</v>
      </c>
      <c r="P198" s="666">
        <v>1.0926816586507215</v>
      </c>
      <c r="Q198" s="654">
        <v>158.60377358490567</v>
      </c>
    </row>
    <row r="199" spans="1:17" ht="14.4" customHeight="1" x14ac:dyDescent="0.3">
      <c r="A199" s="649" t="s">
        <v>6975</v>
      </c>
      <c r="B199" s="650" t="s">
        <v>6717</v>
      </c>
      <c r="C199" s="650" t="s">
        <v>4855</v>
      </c>
      <c r="D199" s="650" t="s">
        <v>7090</v>
      </c>
      <c r="E199" s="650" t="s">
        <v>7091</v>
      </c>
      <c r="F199" s="653"/>
      <c r="G199" s="653"/>
      <c r="H199" s="653"/>
      <c r="I199" s="653"/>
      <c r="J199" s="653"/>
      <c r="K199" s="653"/>
      <c r="L199" s="653"/>
      <c r="M199" s="653"/>
      <c r="N199" s="653">
        <v>2</v>
      </c>
      <c r="O199" s="653">
        <v>854</v>
      </c>
      <c r="P199" s="666"/>
      <c r="Q199" s="654">
        <v>427</v>
      </c>
    </row>
    <row r="200" spans="1:17" ht="14.4" customHeight="1" x14ac:dyDescent="0.3">
      <c r="A200" s="649" t="s">
        <v>6975</v>
      </c>
      <c r="B200" s="650" t="s">
        <v>6717</v>
      </c>
      <c r="C200" s="650" t="s">
        <v>4855</v>
      </c>
      <c r="D200" s="650" t="s">
        <v>7092</v>
      </c>
      <c r="E200" s="650" t="s">
        <v>7093</v>
      </c>
      <c r="F200" s="653">
        <v>7</v>
      </c>
      <c r="G200" s="653">
        <v>14812</v>
      </c>
      <c r="H200" s="653">
        <v>1</v>
      </c>
      <c r="I200" s="653">
        <v>2116</v>
      </c>
      <c r="J200" s="653">
        <v>121</v>
      </c>
      <c r="K200" s="653">
        <v>256278</v>
      </c>
      <c r="L200" s="653">
        <v>17.302052389954092</v>
      </c>
      <c r="M200" s="653">
        <v>2118</v>
      </c>
      <c r="N200" s="653">
        <v>192</v>
      </c>
      <c r="O200" s="653">
        <v>406998</v>
      </c>
      <c r="P200" s="666">
        <v>27.477585741290845</v>
      </c>
      <c r="Q200" s="654">
        <v>2119.78125</v>
      </c>
    </row>
    <row r="201" spans="1:17" ht="14.4" customHeight="1" x14ac:dyDescent="0.3">
      <c r="A201" s="649" t="s">
        <v>6975</v>
      </c>
      <c r="B201" s="650" t="s">
        <v>6717</v>
      </c>
      <c r="C201" s="650" t="s">
        <v>4855</v>
      </c>
      <c r="D201" s="650" t="s">
        <v>7094</v>
      </c>
      <c r="E201" s="650" t="s">
        <v>7057</v>
      </c>
      <c r="F201" s="653">
        <v>12</v>
      </c>
      <c r="G201" s="653">
        <v>22344</v>
      </c>
      <c r="H201" s="653">
        <v>1</v>
      </c>
      <c r="I201" s="653">
        <v>1862</v>
      </c>
      <c r="J201" s="653">
        <v>13</v>
      </c>
      <c r="K201" s="653">
        <v>24232</v>
      </c>
      <c r="L201" s="653">
        <v>1.0844969566774079</v>
      </c>
      <c r="M201" s="653">
        <v>1864</v>
      </c>
      <c r="N201" s="653">
        <v>18</v>
      </c>
      <c r="O201" s="653">
        <v>33564</v>
      </c>
      <c r="P201" s="666">
        <v>1.5021482277121374</v>
      </c>
      <c r="Q201" s="654">
        <v>1864.6666666666667</v>
      </c>
    </row>
    <row r="202" spans="1:17" ht="14.4" customHeight="1" x14ac:dyDescent="0.3">
      <c r="A202" s="649" t="s">
        <v>6975</v>
      </c>
      <c r="B202" s="650" t="s">
        <v>6717</v>
      </c>
      <c r="C202" s="650" t="s">
        <v>4855</v>
      </c>
      <c r="D202" s="650" t="s">
        <v>7095</v>
      </c>
      <c r="E202" s="650" t="s">
        <v>7096</v>
      </c>
      <c r="F202" s="653">
        <v>6</v>
      </c>
      <c r="G202" s="653">
        <v>942</v>
      </c>
      <c r="H202" s="653">
        <v>1</v>
      </c>
      <c r="I202" s="653">
        <v>157</v>
      </c>
      <c r="J202" s="653">
        <v>6</v>
      </c>
      <c r="K202" s="653">
        <v>948</v>
      </c>
      <c r="L202" s="653">
        <v>1.0063694267515924</v>
      </c>
      <c r="M202" s="653">
        <v>158</v>
      </c>
      <c r="N202" s="653">
        <v>1</v>
      </c>
      <c r="O202" s="653">
        <v>159</v>
      </c>
      <c r="P202" s="666">
        <v>0.16878980891719744</v>
      </c>
      <c r="Q202" s="654">
        <v>159</v>
      </c>
    </row>
    <row r="203" spans="1:17" ht="14.4" customHeight="1" x14ac:dyDescent="0.3">
      <c r="A203" s="649" t="s">
        <v>6975</v>
      </c>
      <c r="B203" s="650" t="s">
        <v>6717</v>
      </c>
      <c r="C203" s="650" t="s">
        <v>4855</v>
      </c>
      <c r="D203" s="650" t="s">
        <v>7097</v>
      </c>
      <c r="E203" s="650" t="s">
        <v>7098</v>
      </c>
      <c r="F203" s="653"/>
      <c r="G203" s="653"/>
      <c r="H203" s="653"/>
      <c r="I203" s="653"/>
      <c r="J203" s="653"/>
      <c r="K203" s="653"/>
      <c r="L203" s="653"/>
      <c r="M203" s="653"/>
      <c r="N203" s="653">
        <v>1</v>
      </c>
      <c r="O203" s="653">
        <v>9711</v>
      </c>
      <c r="P203" s="666"/>
      <c r="Q203" s="654">
        <v>9711</v>
      </c>
    </row>
    <row r="204" spans="1:17" ht="14.4" customHeight="1" x14ac:dyDescent="0.3">
      <c r="A204" s="649" t="s">
        <v>6975</v>
      </c>
      <c r="B204" s="650" t="s">
        <v>6717</v>
      </c>
      <c r="C204" s="650" t="s">
        <v>4855</v>
      </c>
      <c r="D204" s="650" t="s">
        <v>7099</v>
      </c>
      <c r="E204" s="650" t="s">
        <v>7100</v>
      </c>
      <c r="F204" s="653">
        <v>6</v>
      </c>
      <c r="G204" s="653">
        <v>50268</v>
      </c>
      <c r="H204" s="653">
        <v>1</v>
      </c>
      <c r="I204" s="653">
        <v>8378</v>
      </c>
      <c r="J204" s="653">
        <v>8</v>
      </c>
      <c r="K204" s="653">
        <v>67072</v>
      </c>
      <c r="L204" s="653">
        <v>1.3342882151667064</v>
      </c>
      <c r="M204" s="653">
        <v>8384</v>
      </c>
      <c r="N204" s="653">
        <v>10</v>
      </c>
      <c r="O204" s="653">
        <v>83862</v>
      </c>
      <c r="P204" s="666">
        <v>1.6682979231320123</v>
      </c>
      <c r="Q204" s="654">
        <v>8386.2000000000007</v>
      </c>
    </row>
    <row r="205" spans="1:17" ht="14.4" customHeight="1" x14ac:dyDescent="0.3">
      <c r="A205" s="649" t="s">
        <v>6975</v>
      </c>
      <c r="B205" s="650" t="s">
        <v>6717</v>
      </c>
      <c r="C205" s="650" t="s">
        <v>4855</v>
      </c>
      <c r="D205" s="650" t="s">
        <v>7101</v>
      </c>
      <c r="E205" s="650" t="s">
        <v>7102</v>
      </c>
      <c r="F205" s="653">
        <v>1</v>
      </c>
      <c r="G205" s="653">
        <v>1988</v>
      </c>
      <c r="H205" s="653">
        <v>1</v>
      </c>
      <c r="I205" s="653">
        <v>1988</v>
      </c>
      <c r="J205" s="653"/>
      <c r="K205" s="653"/>
      <c r="L205" s="653"/>
      <c r="M205" s="653"/>
      <c r="N205" s="653">
        <v>2</v>
      </c>
      <c r="O205" s="653">
        <v>3986</v>
      </c>
      <c r="P205" s="666">
        <v>2.0050301810865192</v>
      </c>
      <c r="Q205" s="654">
        <v>1993</v>
      </c>
    </row>
    <row r="206" spans="1:17" ht="14.4" customHeight="1" x14ac:dyDescent="0.3">
      <c r="A206" s="649" t="s">
        <v>6975</v>
      </c>
      <c r="B206" s="650" t="s">
        <v>6717</v>
      </c>
      <c r="C206" s="650" t="s">
        <v>4855</v>
      </c>
      <c r="D206" s="650" t="s">
        <v>7103</v>
      </c>
      <c r="E206" s="650" t="s">
        <v>7104</v>
      </c>
      <c r="F206" s="653">
        <v>2</v>
      </c>
      <c r="G206" s="653">
        <v>1826</v>
      </c>
      <c r="H206" s="653">
        <v>1</v>
      </c>
      <c r="I206" s="653">
        <v>913</v>
      </c>
      <c r="J206" s="653"/>
      <c r="K206" s="653"/>
      <c r="L206" s="653"/>
      <c r="M206" s="653"/>
      <c r="N206" s="653"/>
      <c r="O206" s="653"/>
      <c r="P206" s="666"/>
      <c r="Q206" s="654"/>
    </row>
    <row r="207" spans="1:17" ht="14.4" customHeight="1" x14ac:dyDescent="0.3">
      <c r="A207" s="649" t="s">
        <v>6975</v>
      </c>
      <c r="B207" s="650" t="s">
        <v>6717</v>
      </c>
      <c r="C207" s="650" t="s">
        <v>4855</v>
      </c>
      <c r="D207" s="650" t="s">
        <v>7105</v>
      </c>
      <c r="E207" s="650" t="s">
        <v>7106</v>
      </c>
      <c r="F207" s="653"/>
      <c r="G207" s="653"/>
      <c r="H207" s="653"/>
      <c r="I207" s="653"/>
      <c r="J207" s="653"/>
      <c r="K207" s="653"/>
      <c r="L207" s="653"/>
      <c r="M207" s="653"/>
      <c r="N207" s="653">
        <v>2</v>
      </c>
      <c r="O207" s="653">
        <v>554</v>
      </c>
      <c r="P207" s="666"/>
      <c r="Q207" s="654">
        <v>277</v>
      </c>
    </row>
    <row r="208" spans="1:17" ht="14.4" customHeight="1" x14ac:dyDescent="0.3">
      <c r="A208" s="649" t="s">
        <v>6975</v>
      </c>
      <c r="B208" s="650" t="s">
        <v>6717</v>
      </c>
      <c r="C208" s="650" t="s">
        <v>4855</v>
      </c>
      <c r="D208" s="650" t="s">
        <v>7107</v>
      </c>
      <c r="E208" s="650" t="s">
        <v>7108</v>
      </c>
      <c r="F208" s="653">
        <v>1</v>
      </c>
      <c r="G208" s="653">
        <v>364</v>
      </c>
      <c r="H208" s="653">
        <v>1</v>
      </c>
      <c r="I208" s="653">
        <v>364</v>
      </c>
      <c r="J208" s="653"/>
      <c r="K208" s="653"/>
      <c r="L208" s="653"/>
      <c r="M208" s="653"/>
      <c r="N208" s="653"/>
      <c r="O208" s="653"/>
      <c r="P208" s="666"/>
      <c r="Q208" s="654"/>
    </row>
    <row r="209" spans="1:17" ht="14.4" customHeight="1" x14ac:dyDescent="0.3">
      <c r="A209" s="649" t="s">
        <v>7109</v>
      </c>
      <c r="B209" s="650" t="s">
        <v>7110</v>
      </c>
      <c r="C209" s="650" t="s">
        <v>4855</v>
      </c>
      <c r="D209" s="650" t="s">
        <v>7111</v>
      </c>
      <c r="E209" s="650" t="s">
        <v>7112</v>
      </c>
      <c r="F209" s="653">
        <v>546</v>
      </c>
      <c r="G209" s="653">
        <v>110292</v>
      </c>
      <c r="H209" s="653">
        <v>1</v>
      </c>
      <c r="I209" s="653">
        <v>202</v>
      </c>
      <c r="J209" s="653">
        <v>372</v>
      </c>
      <c r="K209" s="653">
        <v>75516</v>
      </c>
      <c r="L209" s="653">
        <v>0.68469154607768468</v>
      </c>
      <c r="M209" s="653">
        <v>203</v>
      </c>
      <c r="N209" s="653">
        <v>468</v>
      </c>
      <c r="O209" s="653">
        <v>95506</v>
      </c>
      <c r="P209" s="666">
        <v>0.86593769267036591</v>
      </c>
      <c r="Q209" s="654">
        <v>204.07264957264957</v>
      </c>
    </row>
    <row r="210" spans="1:17" ht="14.4" customHeight="1" x14ac:dyDescent="0.3">
      <c r="A210" s="649" t="s">
        <v>7109</v>
      </c>
      <c r="B210" s="650" t="s">
        <v>7110</v>
      </c>
      <c r="C210" s="650" t="s">
        <v>4855</v>
      </c>
      <c r="D210" s="650" t="s">
        <v>7113</v>
      </c>
      <c r="E210" s="650" t="s">
        <v>7114</v>
      </c>
      <c r="F210" s="653">
        <v>157</v>
      </c>
      <c r="G210" s="653">
        <v>45687</v>
      </c>
      <c r="H210" s="653">
        <v>1</v>
      </c>
      <c r="I210" s="653">
        <v>291</v>
      </c>
      <c r="J210" s="653">
        <v>164</v>
      </c>
      <c r="K210" s="653">
        <v>47888</v>
      </c>
      <c r="L210" s="653">
        <v>1.0481756298290543</v>
      </c>
      <c r="M210" s="653">
        <v>292</v>
      </c>
      <c r="N210" s="653">
        <v>224</v>
      </c>
      <c r="O210" s="653">
        <v>65698</v>
      </c>
      <c r="P210" s="666">
        <v>1.4380020574780572</v>
      </c>
      <c r="Q210" s="654">
        <v>293.29464285714283</v>
      </c>
    </row>
    <row r="211" spans="1:17" ht="14.4" customHeight="1" x14ac:dyDescent="0.3">
      <c r="A211" s="649" t="s">
        <v>7109</v>
      </c>
      <c r="B211" s="650" t="s">
        <v>7110</v>
      </c>
      <c r="C211" s="650" t="s">
        <v>4855</v>
      </c>
      <c r="D211" s="650" t="s">
        <v>7115</v>
      </c>
      <c r="E211" s="650" t="s">
        <v>7116</v>
      </c>
      <c r="F211" s="653">
        <v>3</v>
      </c>
      <c r="G211" s="653">
        <v>276</v>
      </c>
      <c r="H211" s="653">
        <v>1</v>
      </c>
      <c r="I211" s="653">
        <v>92</v>
      </c>
      <c r="J211" s="653"/>
      <c r="K211" s="653"/>
      <c r="L211" s="653"/>
      <c r="M211" s="653"/>
      <c r="N211" s="653"/>
      <c r="O211" s="653"/>
      <c r="P211" s="666"/>
      <c r="Q211" s="654"/>
    </row>
    <row r="212" spans="1:17" ht="14.4" customHeight="1" x14ac:dyDescent="0.3">
      <c r="A212" s="649" t="s">
        <v>7109</v>
      </c>
      <c r="B212" s="650" t="s">
        <v>7110</v>
      </c>
      <c r="C212" s="650" t="s">
        <v>4855</v>
      </c>
      <c r="D212" s="650" t="s">
        <v>7117</v>
      </c>
      <c r="E212" s="650" t="s">
        <v>7118</v>
      </c>
      <c r="F212" s="653">
        <v>25</v>
      </c>
      <c r="G212" s="653">
        <v>3325</v>
      </c>
      <c r="H212" s="653">
        <v>1</v>
      </c>
      <c r="I212" s="653">
        <v>133</v>
      </c>
      <c r="J212" s="653">
        <v>30</v>
      </c>
      <c r="K212" s="653">
        <v>4020</v>
      </c>
      <c r="L212" s="653">
        <v>1.2090225563909776</v>
      </c>
      <c r="M212" s="653">
        <v>134</v>
      </c>
      <c r="N212" s="653">
        <v>28</v>
      </c>
      <c r="O212" s="653">
        <v>3763</v>
      </c>
      <c r="P212" s="666">
        <v>1.1317293233082706</v>
      </c>
      <c r="Q212" s="654">
        <v>134.39285714285714</v>
      </c>
    </row>
    <row r="213" spans="1:17" ht="14.4" customHeight="1" x14ac:dyDescent="0.3">
      <c r="A213" s="649" t="s">
        <v>7109</v>
      </c>
      <c r="B213" s="650" t="s">
        <v>7110</v>
      </c>
      <c r="C213" s="650" t="s">
        <v>4855</v>
      </c>
      <c r="D213" s="650" t="s">
        <v>7119</v>
      </c>
      <c r="E213" s="650" t="s">
        <v>7118</v>
      </c>
      <c r="F213" s="653">
        <v>1</v>
      </c>
      <c r="G213" s="653">
        <v>174</v>
      </c>
      <c r="H213" s="653">
        <v>1</v>
      </c>
      <c r="I213" s="653">
        <v>174</v>
      </c>
      <c r="J213" s="653"/>
      <c r="K213" s="653"/>
      <c r="L213" s="653"/>
      <c r="M213" s="653"/>
      <c r="N213" s="653"/>
      <c r="O213" s="653"/>
      <c r="P213" s="666"/>
      <c r="Q213" s="654"/>
    </row>
    <row r="214" spans="1:17" ht="14.4" customHeight="1" x14ac:dyDescent="0.3">
      <c r="A214" s="649" t="s">
        <v>7109</v>
      </c>
      <c r="B214" s="650" t="s">
        <v>7110</v>
      </c>
      <c r="C214" s="650" t="s">
        <v>4855</v>
      </c>
      <c r="D214" s="650" t="s">
        <v>7120</v>
      </c>
      <c r="E214" s="650" t="s">
        <v>7121</v>
      </c>
      <c r="F214" s="653"/>
      <c r="G214" s="653"/>
      <c r="H214" s="653"/>
      <c r="I214" s="653"/>
      <c r="J214" s="653">
        <v>1</v>
      </c>
      <c r="K214" s="653">
        <v>612</v>
      </c>
      <c r="L214" s="653"/>
      <c r="M214" s="653">
        <v>612</v>
      </c>
      <c r="N214" s="653"/>
      <c r="O214" s="653"/>
      <c r="P214" s="666"/>
      <c r="Q214" s="654"/>
    </row>
    <row r="215" spans="1:17" ht="14.4" customHeight="1" x14ac:dyDescent="0.3">
      <c r="A215" s="649" t="s">
        <v>7109</v>
      </c>
      <c r="B215" s="650" t="s">
        <v>7110</v>
      </c>
      <c r="C215" s="650" t="s">
        <v>4855</v>
      </c>
      <c r="D215" s="650" t="s">
        <v>7122</v>
      </c>
      <c r="E215" s="650" t="s">
        <v>7123</v>
      </c>
      <c r="F215" s="653">
        <v>7</v>
      </c>
      <c r="G215" s="653">
        <v>1106</v>
      </c>
      <c r="H215" s="653">
        <v>1</v>
      </c>
      <c r="I215" s="653">
        <v>158</v>
      </c>
      <c r="J215" s="653">
        <v>8</v>
      </c>
      <c r="K215" s="653">
        <v>1272</v>
      </c>
      <c r="L215" s="653">
        <v>1.1500904159132008</v>
      </c>
      <c r="M215" s="653">
        <v>159</v>
      </c>
      <c r="N215" s="653">
        <v>12</v>
      </c>
      <c r="O215" s="653">
        <v>1915</v>
      </c>
      <c r="P215" s="666">
        <v>1.7314647377938517</v>
      </c>
      <c r="Q215" s="654">
        <v>159.58333333333334</v>
      </c>
    </row>
    <row r="216" spans="1:17" ht="14.4" customHeight="1" x14ac:dyDescent="0.3">
      <c r="A216" s="649" t="s">
        <v>7109</v>
      </c>
      <c r="B216" s="650" t="s">
        <v>7110</v>
      </c>
      <c r="C216" s="650" t="s">
        <v>4855</v>
      </c>
      <c r="D216" s="650" t="s">
        <v>7124</v>
      </c>
      <c r="E216" s="650" t="s">
        <v>7125</v>
      </c>
      <c r="F216" s="653">
        <v>151</v>
      </c>
      <c r="G216" s="653">
        <v>39411</v>
      </c>
      <c r="H216" s="653">
        <v>1</v>
      </c>
      <c r="I216" s="653">
        <v>261</v>
      </c>
      <c r="J216" s="653">
        <v>121</v>
      </c>
      <c r="K216" s="653">
        <v>31702</v>
      </c>
      <c r="L216" s="653">
        <v>0.80439471213620561</v>
      </c>
      <c r="M216" s="653">
        <v>262</v>
      </c>
      <c r="N216" s="653">
        <v>140</v>
      </c>
      <c r="O216" s="653">
        <v>36932</v>
      </c>
      <c r="P216" s="666">
        <v>0.93709877952855802</v>
      </c>
      <c r="Q216" s="654">
        <v>263.8</v>
      </c>
    </row>
    <row r="217" spans="1:17" ht="14.4" customHeight="1" x14ac:dyDescent="0.3">
      <c r="A217" s="649" t="s">
        <v>7109</v>
      </c>
      <c r="B217" s="650" t="s">
        <v>7110</v>
      </c>
      <c r="C217" s="650" t="s">
        <v>4855</v>
      </c>
      <c r="D217" s="650" t="s">
        <v>7126</v>
      </c>
      <c r="E217" s="650" t="s">
        <v>7127</v>
      </c>
      <c r="F217" s="653">
        <v>195</v>
      </c>
      <c r="G217" s="653">
        <v>27300</v>
      </c>
      <c r="H217" s="653">
        <v>1</v>
      </c>
      <c r="I217" s="653">
        <v>140</v>
      </c>
      <c r="J217" s="653">
        <v>133</v>
      </c>
      <c r="K217" s="653">
        <v>18753</v>
      </c>
      <c r="L217" s="653">
        <v>0.68692307692307697</v>
      </c>
      <c r="M217" s="653">
        <v>141</v>
      </c>
      <c r="N217" s="653">
        <v>150</v>
      </c>
      <c r="O217" s="653">
        <v>21150</v>
      </c>
      <c r="P217" s="666">
        <v>0.77472527472527475</v>
      </c>
      <c r="Q217" s="654">
        <v>141</v>
      </c>
    </row>
    <row r="218" spans="1:17" ht="14.4" customHeight="1" x14ac:dyDescent="0.3">
      <c r="A218" s="649" t="s">
        <v>7109</v>
      </c>
      <c r="B218" s="650" t="s">
        <v>7110</v>
      </c>
      <c r="C218" s="650" t="s">
        <v>4855</v>
      </c>
      <c r="D218" s="650" t="s">
        <v>7128</v>
      </c>
      <c r="E218" s="650" t="s">
        <v>7127</v>
      </c>
      <c r="F218" s="653">
        <v>25</v>
      </c>
      <c r="G218" s="653">
        <v>1950</v>
      </c>
      <c r="H218" s="653">
        <v>1</v>
      </c>
      <c r="I218" s="653">
        <v>78</v>
      </c>
      <c r="J218" s="653">
        <v>30</v>
      </c>
      <c r="K218" s="653">
        <v>2340</v>
      </c>
      <c r="L218" s="653">
        <v>1.2</v>
      </c>
      <c r="M218" s="653">
        <v>78</v>
      </c>
      <c r="N218" s="653">
        <v>28</v>
      </c>
      <c r="O218" s="653">
        <v>2184</v>
      </c>
      <c r="P218" s="666">
        <v>1.1200000000000001</v>
      </c>
      <c r="Q218" s="654">
        <v>78</v>
      </c>
    </row>
    <row r="219" spans="1:17" ht="14.4" customHeight="1" x14ac:dyDescent="0.3">
      <c r="A219" s="649" t="s">
        <v>7109</v>
      </c>
      <c r="B219" s="650" t="s">
        <v>7110</v>
      </c>
      <c r="C219" s="650" t="s">
        <v>4855</v>
      </c>
      <c r="D219" s="650" t="s">
        <v>7129</v>
      </c>
      <c r="E219" s="650" t="s">
        <v>7130</v>
      </c>
      <c r="F219" s="653">
        <v>196</v>
      </c>
      <c r="G219" s="653">
        <v>59192</v>
      </c>
      <c r="H219" s="653">
        <v>1</v>
      </c>
      <c r="I219" s="653">
        <v>302</v>
      </c>
      <c r="J219" s="653">
        <v>133</v>
      </c>
      <c r="K219" s="653">
        <v>40299</v>
      </c>
      <c r="L219" s="653">
        <v>0.68081835383159883</v>
      </c>
      <c r="M219" s="653">
        <v>303</v>
      </c>
      <c r="N219" s="653">
        <v>150</v>
      </c>
      <c r="O219" s="653">
        <v>45702</v>
      </c>
      <c r="P219" s="666">
        <v>0.77209758075415602</v>
      </c>
      <c r="Q219" s="654">
        <v>304.68</v>
      </c>
    </row>
    <row r="220" spans="1:17" ht="14.4" customHeight="1" x14ac:dyDescent="0.3">
      <c r="A220" s="649" t="s">
        <v>7109</v>
      </c>
      <c r="B220" s="650" t="s">
        <v>7110</v>
      </c>
      <c r="C220" s="650" t="s">
        <v>4855</v>
      </c>
      <c r="D220" s="650" t="s">
        <v>7131</v>
      </c>
      <c r="E220" s="650" t="s">
        <v>7132</v>
      </c>
      <c r="F220" s="653">
        <v>27</v>
      </c>
      <c r="G220" s="653">
        <v>4293</v>
      </c>
      <c r="H220" s="653">
        <v>1</v>
      </c>
      <c r="I220" s="653">
        <v>159</v>
      </c>
      <c r="J220" s="653">
        <v>16</v>
      </c>
      <c r="K220" s="653">
        <v>2560</v>
      </c>
      <c r="L220" s="653">
        <v>0.5963195900302819</v>
      </c>
      <c r="M220" s="653">
        <v>160</v>
      </c>
      <c r="N220" s="653">
        <v>15</v>
      </c>
      <c r="O220" s="653">
        <v>2406</v>
      </c>
      <c r="P220" s="666">
        <v>0.56044723969252275</v>
      </c>
      <c r="Q220" s="654">
        <v>160.4</v>
      </c>
    </row>
    <row r="221" spans="1:17" ht="14.4" customHeight="1" x14ac:dyDescent="0.3">
      <c r="A221" s="649" t="s">
        <v>7109</v>
      </c>
      <c r="B221" s="650" t="s">
        <v>7110</v>
      </c>
      <c r="C221" s="650" t="s">
        <v>4855</v>
      </c>
      <c r="D221" s="650" t="s">
        <v>7133</v>
      </c>
      <c r="E221" s="650" t="s">
        <v>7112</v>
      </c>
      <c r="F221" s="653">
        <v>82</v>
      </c>
      <c r="G221" s="653">
        <v>5740</v>
      </c>
      <c r="H221" s="653">
        <v>1</v>
      </c>
      <c r="I221" s="653">
        <v>70</v>
      </c>
      <c r="J221" s="653">
        <v>102</v>
      </c>
      <c r="K221" s="653">
        <v>7140</v>
      </c>
      <c r="L221" s="653">
        <v>1.2439024390243902</v>
      </c>
      <c r="M221" s="653">
        <v>70</v>
      </c>
      <c r="N221" s="653">
        <v>66</v>
      </c>
      <c r="O221" s="653">
        <v>4654</v>
      </c>
      <c r="P221" s="666">
        <v>0.81080139372822302</v>
      </c>
      <c r="Q221" s="654">
        <v>70.515151515151516</v>
      </c>
    </row>
    <row r="222" spans="1:17" ht="14.4" customHeight="1" x14ac:dyDescent="0.3">
      <c r="A222" s="649" t="s">
        <v>7109</v>
      </c>
      <c r="B222" s="650" t="s">
        <v>7110</v>
      </c>
      <c r="C222" s="650" t="s">
        <v>4855</v>
      </c>
      <c r="D222" s="650" t="s">
        <v>7134</v>
      </c>
      <c r="E222" s="650" t="s">
        <v>7135</v>
      </c>
      <c r="F222" s="653">
        <v>1</v>
      </c>
      <c r="G222" s="653">
        <v>215</v>
      </c>
      <c r="H222" s="653">
        <v>1</v>
      </c>
      <c r="I222" s="653">
        <v>215</v>
      </c>
      <c r="J222" s="653"/>
      <c r="K222" s="653"/>
      <c r="L222" s="653"/>
      <c r="M222" s="653"/>
      <c r="N222" s="653"/>
      <c r="O222" s="653"/>
      <c r="P222" s="666"/>
      <c r="Q222" s="654"/>
    </row>
    <row r="223" spans="1:17" ht="14.4" customHeight="1" x14ac:dyDescent="0.3">
      <c r="A223" s="649" t="s">
        <v>7109</v>
      </c>
      <c r="B223" s="650" t="s">
        <v>7110</v>
      </c>
      <c r="C223" s="650" t="s">
        <v>4855</v>
      </c>
      <c r="D223" s="650" t="s">
        <v>7136</v>
      </c>
      <c r="E223" s="650" t="s">
        <v>7137</v>
      </c>
      <c r="F223" s="653">
        <v>8</v>
      </c>
      <c r="G223" s="653">
        <v>9488</v>
      </c>
      <c r="H223" s="653">
        <v>1</v>
      </c>
      <c r="I223" s="653">
        <v>1186</v>
      </c>
      <c r="J223" s="653">
        <v>4</v>
      </c>
      <c r="K223" s="653">
        <v>4756</v>
      </c>
      <c r="L223" s="653">
        <v>0.50126475548060712</v>
      </c>
      <c r="M223" s="653">
        <v>1189</v>
      </c>
      <c r="N223" s="653">
        <v>7</v>
      </c>
      <c r="O223" s="653">
        <v>8343</v>
      </c>
      <c r="P223" s="666">
        <v>0.87932124789207422</v>
      </c>
      <c r="Q223" s="654">
        <v>1191.8571428571429</v>
      </c>
    </row>
    <row r="224" spans="1:17" ht="14.4" customHeight="1" x14ac:dyDescent="0.3">
      <c r="A224" s="649" t="s">
        <v>7109</v>
      </c>
      <c r="B224" s="650" t="s">
        <v>7110</v>
      </c>
      <c r="C224" s="650" t="s">
        <v>4855</v>
      </c>
      <c r="D224" s="650" t="s">
        <v>7138</v>
      </c>
      <c r="E224" s="650" t="s">
        <v>7139</v>
      </c>
      <c r="F224" s="653">
        <v>10</v>
      </c>
      <c r="G224" s="653">
        <v>1070</v>
      </c>
      <c r="H224" s="653">
        <v>1</v>
      </c>
      <c r="I224" s="653">
        <v>107</v>
      </c>
      <c r="J224" s="653">
        <v>5</v>
      </c>
      <c r="K224" s="653">
        <v>540</v>
      </c>
      <c r="L224" s="653">
        <v>0.50467289719626163</v>
      </c>
      <c r="M224" s="653">
        <v>108</v>
      </c>
      <c r="N224" s="653">
        <v>6</v>
      </c>
      <c r="O224" s="653">
        <v>653</v>
      </c>
      <c r="P224" s="666">
        <v>0.61028037383177569</v>
      </c>
      <c r="Q224" s="654">
        <v>108.83333333333333</v>
      </c>
    </row>
    <row r="225" spans="1:17" ht="14.4" customHeight="1" x14ac:dyDescent="0.3">
      <c r="A225" s="649" t="s">
        <v>7109</v>
      </c>
      <c r="B225" s="650" t="s">
        <v>7110</v>
      </c>
      <c r="C225" s="650" t="s">
        <v>4855</v>
      </c>
      <c r="D225" s="650" t="s">
        <v>7140</v>
      </c>
      <c r="E225" s="650" t="s">
        <v>7141</v>
      </c>
      <c r="F225" s="653">
        <v>1</v>
      </c>
      <c r="G225" s="653">
        <v>318</v>
      </c>
      <c r="H225" s="653">
        <v>1</v>
      </c>
      <c r="I225" s="653">
        <v>318</v>
      </c>
      <c r="J225" s="653"/>
      <c r="K225" s="653"/>
      <c r="L225" s="653"/>
      <c r="M225" s="653"/>
      <c r="N225" s="653"/>
      <c r="O225" s="653"/>
      <c r="P225" s="666"/>
      <c r="Q225" s="654"/>
    </row>
    <row r="226" spans="1:17" ht="14.4" customHeight="1" x14ac:dyDescent="0.3">
      <c r="A226" s="649" t="s">
        <v>7142</v>
      </c>
      <c r="B226" s="650" t="s">
        <v>7143</v>
      </c>
      <c r="C226" s="650" t="s">
        <v>4855</v>
      </c>
      <c r="D226" s="650" t="s">
        <v>7144</v>
      </c>
      <c r="E226" s="650" t="s">
        <v>7145</v>
      </c>
      <c r="F226" s="653">
        <v>10</v>
      </c>
      <c r="G226" s="653">
        <v>530</v>
      </c>
      <c r="H226" s="653">
        <v>1</v>
      </c>
      <c r="I226" s="653">
        <v>53</v>
      </c>
      <c r="J226" s="653">
        <v>22</v>
      </c>
      <c r="K226" s="653">
        <v>1166</v>
      </c>
      <c r="L226" s="653">
        <v>2.2000000000000002</v>
      </c>
      <c r="M226" s="653">
        <v>53</v>
      </c>
      <c r="N226" s="653">
        <v>32</v>
      </c>
      <c r="O226" s="653">
        <v>1710</v>
      </c>
      <c r="P226" s="666">
        <v>3.2264150943396226</v>
      </c>
      <c r="Q226" s="654">
        <v>53.4375</v>
      </c>
    </row>
    <row r="227" spans="1:17" ht="14.4" customHeight="1" x14ac:dyDescent="0.3">
      <c r="A227" s="649" t="s">
        <v>7142</v>
      </c>
      <c r="B227" s="650" t="s">
        <v>7143</v>
      </c>
      <c r="C227" s="650" t="s">
        <v>4855</v>
      </c>
      <c r="D227" s="650" t="s">
        <v>7146</v>
      </c>
      <c r="E227" s="650" t="s">
        <v>7147</v>
      </c>
      <c r="F227" s="653">
        <v>2</v>
      </c>
      <c r="G227" s="653">
        <v>240</v>
      </c>
      <c r="H227" s="653">
        <v>1</v>
      </c>
      <c r="I227" s="653">
        <v>120</v>
      </c>
      <c r="J227" s="653">
        <v>8</v>
      </c>
      <c r="K227" s="653">
        <v>968</v>
      </c>
      <c r="L227" s="653">
        <v>4.0333333333333332</v>
      </c>
      <c r="M227" s="653">
        <v>121</v>
      </c>
      <c r="N227" s="653">
        <v>8</v>
      </c>
      <c r="O227" s="653">
        <v>968</v>
      </c>
      <c r="P227" s="666">
        <v>4.0333333333333332</v>
      </c>
      <c r="Q227" s="654">
        <v>121</v>
      </c>
    </row>
    <row r="228" spans="1:17" ht="14.4" customHeight="1" x14ac:dyDescent="0.3">
      <c r="A228" s="649" t="s">
        <v>7142</v>
      </c>
      <c r="B228" s="650" t="s">
        <v>7143</v>
      </c>
      <c r="C228" s="650" t="s">
        <v>4855</v>
      </c>
      <c r="D228" s="650" t="s">
        <v>7148</v>
      </c>
      <c r="E228" s="650" t="s">
        <v>7149</v>
      </c>
      <c r="F228" s="653"/>
      <c r="G228" s="653"/>
      <c r="H228" s="653"/>
      <c r="I228" s="653"/>
      <c r="J228" s="653">
        <v>4</v>
      </c>
      <c r="K228" s="653">
        <v>696</v>
      </c>
      <c r="L228" s="653"/>
      <c r="M228" s="653">
        <v>174</v>
      </c>
      <c r="N228" s="653">
        <v>2</v>
      </c>
      <c r="O228" s="653">
        <v>350</v>
      </c>
      <c r="P228" s="666"/>
      <c r="Q228" s="654">
        <v>175</v>
      </c>
    </row>
    <row r="229" spans="1:17" ht="14.4" customHeight="1" x14ac:dyDescent="0.3">
      <c r="A229" s="649" t="s">
        <v>7142</v>
      </c>
      <c r="B229" s="650" t="s">
        <v>7143</v>
      </c>
      <c r="C229" s="650" t="s">
        <v>4855</v>
      </c>
      <c r="D229" s="650" t="s">
        <v>7150</v>
      </c>
      <c r="E229" s="650" t="s">
        <v>7151</v>
      </c>
      <c r="F229" s="653"/>
      <c r="G229" s="653"/>
      <c r="H229" s="653"/>
      <c r="I229" s="653"/>
      <c r="J229" s="653">
        <v>11</v>
      </c>
      <c r="K229" s="653">
        <v>1848</v>
      </c>
      <c r="L229" s="653"/>
      <c r="M229" s="653">
        <v>168</v>
      </c>
      <c r="N229" s="653">
        <v>5</v>
      </c>
      <c r="O229" s="653">
        <v>849</v>
      </c>
      <c r="P229" s="666"/>
      <c r="Q229" s="654">
        <v>169.8</v>
      </c>
    </row>
    <row r="230" spans="1:17" ht="14.4" customHeight="1" x14ac:dyDescent="0.3">
      <c r="A230" s="649" t="s">
        <v>7142</v>
      </c>
      <c r="B230" s="650" t="s">
        <v>7143</v>
      </c>
      <c r="C230" s="650" t="s">
        <v>4855</v>
      </c>
      <c r="D230" s="650" t="s">
        <v>7152</v>
      </c>
      <c r="E230" s="650" t="s">
        <v>7153</v>
      </c>
      <c r="F230" s="653">
        <v>2</v>
      </c>
      <c r="G230" s="653">
        <v>626</v>
      </c>
      <c r="H230" s="653">
        <v>1</v>
      </c>
      <c r="I230" s="653">
        <v>313</v>
      </c>
      <c r="J230" s="653">
        <v>3</v>
      </c>
      <c r="K230" s="653">
        <v>948</v>
      </c>
      <c r="L230" s="653">
        <v>1.5143769968051117</v>
      </c>
      <c r="M230" s="653">
        <v>316</v>
      </c>
      <c r="N230" s="653"/>
      <c r="O230" s="653"/>
      <c r="P230" s="666"/>
      <c r="Q230" s="654"/>
    </row>
    <row r="231" spans="1:17" ht="14.4" customHeight="1" x14ac:dyDescent="0.3">
      <c r="A231" s="649" t="s">
        <v>7142</v>
      </c>
      <c r="B231" s="650" t="s">
        <v>7143</v>
      </c>
      <c r="C231" s="650" t="s">
        <v>4855</v>
      </c>
      <c r="D231" s="650" t="s">
        <v>7154</v>
      </c>
      <c r="E231" s="650" t="s">
        <v>7155</v>
      </c>
      <c r="F231" s="653"/>
      <c r="G231" s="653"/>
      <c r="H231" s="653"/>
      <c r="I231" s="653"/>
      <c r="J231" s="653">
        <v>1</v>
      </c>
      <c r="K231" s="653">
        <v>435</v>
      </c>
      <c r="L231" s="653"/>
      <c r="M231" s="653">
        <v>435</v>
      </c>
      <c r="N231" s="653"/>
      <c r="O231" s="653"/>
      <c r="P231" s="666"/>
      <c r="Q231" s="654"/>
    </row>
    <row r="232" spans="1:17" ht="14.4" customHeight="1" x14ac:dyDescent="0.3">
      <c r="A232" s="649" t="s">
        <v>7142</v>
      </c>
      <c r="B232" s="650" t="s">
        <v>7143</v>
      </c>
      <c r="C232" s="650" t="s">
        <v>4855</v>
      </c>
      <c r="D232" s="650" t="s">
        <v>7156</v>
      </c>
      <c r="E232" s="650" t="s">
        <v>7157</v>
      </c>
      <c r="F232" s="653"/>
      <c r="G232" s="653"/>
      <c r="H232" s="653"/>
      <c r="I232" s="653"/>
      <c r="J232" s="653">
        <v>13</v>
      </c>
      <c r="K232" s="653">
        <v>4394</v>
      </c>
      <c r="L232" s="653"/>
      <c r="M232" s="653">
        <v>338</v>
      </c>
      <c r="N232" s="653"/>
      <c r="O232" s="653"/>
      <c r="P232" s="666"/>
      <c r="Q232" s="654"/>
    </row>
    <row r="233" spans="1:17" ht="14.4" customHeight="1" x14ac:dyDescent="0.3">
      <c r="A233" s="649" t="s">
        <v>7142</v>
      </c>
      <c r="B233" s="650" t="s">
        <v>7143</v>
      </c>
      <c r="C233" s="650" t="s">
        <v>4855</v>
      </c>
      <c r="D233" s="650" t="s">
        <v>7158</v>
      </c>
      <c r="E233" s="650" t="s">
        <v>7159</v>
      </c>
      <c r="F233" s="653"/>
      <c r="G233" s="653"/>
      <c r="H233" s="653"/>
      <c r="I233" s="653"/>
      <c r="J233" s="653">
        <v>1</v>
      </c>
      <c r="K233" s="653">
        <v>365</v>
      </c>
      <c r="L233" s="653"/>
      <c r="M233" s="653">
        <v>365</v>
      </c>
      <c r="N233" s="653">
        <v>2</v>
      </c>
      <c r="O233" s="653">
        <v>738</v>
      </c>
      <c r="P233" s="666"/>
      <c r="Q233" s="654">
        <v>369</v>
      </c>
    </row>
    <row r="234" spans="1:17" ht="14.4" customHeight="1" x14ac:dyDescent="0.3">
      <c r="A234" s="649" t="s">
        <v>7142</v>
      </c>
      <c r="B234" s="650" t="s">
        <v>7143</v>
      </c>
      <c r="C234" s="650" t="s">
        <v>4855</v>
      </c>
      <c r="D234" s="650" t="s">
        <v>7160</v>
      </c>
      <c r="E234" s="650" t="s">
        <v>7161</v>
      </c>
      <c r="F234" s="653"/>
      <c r="G234" s="653"/>
      <c r="H234" s="653"/>
      <c r="I234" s="653"/>
      <c r="J234" s="653">
        <v>1</v>
      </c>
      <c r="K234" s="653">
        <v>664</v>
      </c>
      <c r="L234" s="653"/>
      <c r="M234" s="653">
        <v>664</v>
      </c>
      <c r="N234" s="653">
        <v>2</v>
      </c>
      <c r="O234" s="653">
        <v>1336</v>
      </c>
      <c r="P234" s="666"/>
      <c r="Q234" s="654">
        <v>668</v>
      </c>
    </row>
    <row r="235" spans="1:17" ht="14.4" customHeight="1" x14ac:dyDescent="0.3">
      <c r="A235" s="649" t="s">
        <v>7142</v>
      </c>
      <c r="B235" s="650" t="s">
        <v>7143</v>
      </c>
      <c r="C235" s="650" t="s">
        <v>4855</v>
      </c>
      <c r="D235" s="650" t="s">
        <v>7162</v>
      </c>
      <c r="E235" s="650" t="s">
        <v>7163</v>
      </c>
      <c r="F235" s="653"/>
      <c r="G235" s="653"/>
      <c r="H235" s="653"/>
      <c r="I235" s="653"/>
      <c r="J235" s="653">
        <v>1</v>
      </c>
      <c r="K235" s="653">
        <v>136</v>
      </c>
      <c r="L235" s="653"/>
      <c r="M235" s="653">
        <v>136</v>
      </c>
      <c r="N235" s="653"/>
      <c r="O235" s="653"/>
      <c r="P235" s="666"/>
      <c r="Q235" s="654"/>
    </row>
    <row r="236" spans="1:17" ht="14.4" customHeight="1" x14ac:dyDescent="0.3">
      <c r="A236" s="649" t="s">
        <v>7142</v>
      </c>
      <c r="B236" s="650" t="s">
        <v>7143</v>
      </c>
      <c r="C236" s="650" t="s">
        <v>4855</v>
      </c>
      <c r="D236" s="650" t="s">
        <v>7164</v>
      </c>
      <c r="E236" s="650" t="s">
        <v>7165</v>
      </c>
      <c r="F236" s="653">
        <v>9</v>
      </c>
      <c r="G236" s="653">
        <v>2520</v>
      </c>
      <c r="H236" s="653">
        <v>1</v>
      </c>
      <c r="I236" s="653">
        <v>280</v>
      </c>
      <c r="J236" s="653">
        <v>17</v>
      </c>
      <c r="K236" s="653">
        <v>4777</v>
      </c>
      <c r="L236" s="653">
        <v>1.8956349206349206</v>
      </c>
      <c r="M236" s="653">
        <v>281</v>
      </c>
      <c r="N236" s="653">
        <v>21</v>
      </c>
      <c r="O236" s="653">
        <v>5928</v>
      </c>
      <c r="P236" s="666">
        <v>2.3523809523809525</v>
      </c>
      <c r="Q236" s="654">
        <v>282.28571428571428</v>
      </c>
    </row>
    <row r="237" spans="1:17" ht="14.4" customHeight="1" x14ac:dyDescent="0.3">
      <c r="A237" s="649" t="s">
        <v>7142</v>
      </c>
      <c r="B237" s="650" t="s">
        <v>7143</v>
      </c>
      <c r="C237" s="650" t="s">
        <v>4855</v>
      </c>
      <c r="D237" s="650" t="s">
        <v>7166</v>
      </c>
      <c r="E237" s="650" t="s">
        <v>7167</v>
      </c>
      <c r="F237" s="653"/>
      <c r="G237" s="653"/>
      <c r="H237" s="653"/>
      <c r="I237" s="653"/>
      <c r="J237" s="653">
        <v>3</v>
      </c>
      <c r="K237" s="653">
        <v>1368</v>
      </c>
      <c r="L237" s="653"/>
      <c r="M237" s="653">
        <v>456</v>
      </c>
      <c r="N237" s="653"/>
      <c r="O237" s="653"/>
      <c r="P237" s="666"/>
      <c r="Q237" s="654"/>
    </row>
    <row r="238" spans="1:17" ht="14.4" customHeight="1" x14ac:dyDescent="0.3">
      <c r="A238" s="649" t="s">
        <v>7142</v>
      </c>
      <c r="B238" s="650" t="s">
        <v>7143</v>
      </c>
      <c r="C238" s="650" t="s">
        <v>4855</v>
      </c>
      <c r="D238" s="650" t="s">
        <v>7168</v>
      </c>
      <c r="E238" s="650" t="s">
        <v>7169</v>
      </c>
      <c r="F238" s="653">
        <v>9</v>
      </c>
      <c r="G238" s="653">
        <v>3105</v>
      </c>
      <c r="H238" s="653">
        <v>1</v>
      </c>
      <c r="I238" s="653">
        <v>345</v>
      </c>
      <c r="J238" s="653">
        <v>20</v>
      </c>
      <c r="K238" s="653">
        <v>6960</v>
      </c>
      <c r="L238" s="653">
        <v>2.2415458937198069</v>
      </c>
      <c r="M238" s="653">
        <v>348</v>
      </c>
      <c r="N238" s="653">
        <v>27</v>
      </c>
      <c r="O238" s="653">
        <v>9462</v>
      </c>
      <c r="P238" s="666">
        <v>3.0473429951690822</v>
      </c>
      <c r="Q238" s="654">
        <v>350.44444444444446</v>
      </c>
    </row>
    <row r="239" spans="1:17" ht="14.4" customHeight="1" x14ac:dyDescent="0.3">
      <c r="A239" s="649" t="s">
        <v>7142</v>
      </c>
      <c r="B239" s="650" t="s">
        <v>7143</v>
      </c>
      <c r="C239" s="650" t="s">
        <v>4855</v>
      </c>
      <c r="D239" s="650" t="s">
        <v>7170</v>
      </c>
      <c r="E239" s="650" t="s">
        <v>7171</v>
      </c>
      <c r="F239" s="653"/>
      <c r="G239" s="653"/>
      <c r="H239" s="653"/>
      <c r="I239" s="653"/>
      <c r="J239" s="653"/>
      <c r="K239" s="653"/>
      <c r="L239" s="653"/>
      <c r="M239" s="653"/>
      <c r="N239" s="653">
        <v>5</v>
      </c>
      <c r="O239" s="653">
        <v>577</v>
      </c>
      <c r="P239" s="666"/>
      <c r="Q239" s="654">
        <v>115.4</v>
      </c>
    </row>
    <row r="240" spans="1:17" ht="14.4" customHeight="1" x14ac:dyDescent="0.3">
      <c r="A240" s="649" t="s">
        <v>7142</v>
      </c>
      <c r="B240" s="650" t="s">
        <v>7143</v>
      </c>
      <c r="C240" s="650" t="s">
        <v>4855</v>
      </c>
      <c r="D240" s="650" t="s">
        <v>7172</v>
      </c>
      <c r="E240" s="650" t="s">
        <v>7173</v>
      </c>
      <c r="F240" s="653">
        <v>1</v>
      </c>
      <c r="G240" s="653">
        <v>425</v>
      </c>
      <c r="H240" s="653">
        <v>1</v>
      </c>
      <c r="I240" s="653">
        <v>425</v>
      </c>
      <c r="J240" s="653">
        <v>2</v>
      </c>
      <c r="K240" s="653">
        <v>858</v>
      </c>
      <c r="L240" s="653">
        <v>2.0188235294117649</v>
      </c>
      <c r="M240" s="653">
        <v>429</v>
      </c>
      <c r="N240" s="653"/>
      <c r="O240" s="653"/>
      <c r="P240" s="666"/>
      <c r="Q240" s="654"/>
    </row>
    <row r="241" spans="1:17" ht="14.4" customHeight="1" x14ac:dyDescent="0.3">
      <c r="A241" s="649" t="s">
        <v>7142</v>
      </c>
      <c r="B241" s="650" t="s">
        <v>7143</v>
      </c>
      <c r="C241" s="650" t="s">
        <v>4855</v>
      </c>
      <c r="D241" s="650" t="s">
        <v>7174</v>
      </c>
      <c r="E241" s="650" t="s">
        <v>7175</v>
      </c>
      <c r="F241" s="653">
        <v>2</v>
      </c>
      <c r="G241" s="653">
        <v>106</v>
      </c>
      <c r="H241" s="653">
        <v>1</v>
      </c>
      <c r="I241" s="653">
        <v>53</v>
      </c>
      <c r="J241" s="653">
        <v>6</v>
      </c>
      <c r="K241" s="653">
        <v>318</v>
      </c>
      <c r="L241" s="653">
        <v>3</v>
      </c>
      <c r="M241" s="653">
        <v>53</v>
      </c>
      <c r="N241" s="653">
        <v>18</v>
      </c>
      <c r="O241" s="653">
        <v>964</v>
      </c>
      <c r="P241" s="666">
        <v>9.0943396226415096</v>
      </c>
      <c r="Q241" s="654">
        <v>53.555555555555557</v>
      </c>
    </row>
    <row r="242" spans="1:17" ht="14.4" customHeight="1" x14ac:dyDescent="0.3">
      <c r="A242" s="649" t="s">
        <v>7142</v>
      </c>
      <c r="B242" s="650" t="s">
        <v>7143</v>
      </c>
      <c r="C242" s="650" t="s">
        <v>4855</v>
      </c>
      <c r="D242" s="650" t="s">
        <v>7176</v>
      </c>
      <c r="E242" s="650" t="s">
        <v>7177</v>
      </c>
      <c r="F242" s="653">
        <v>6</v>
      </c>
      <c r="G242" s="653">
        <v>984</v>
      </c>
      <c r="H242" s="653">
        <v>1</v>
      </c>
      <c r="I242" s="653">
        <v>164</v>
      </c>
      <c r="J242" s="653">
        <v>35</v>
      </c>
      <c r="K242" s="653">
        <v>5775</v>
      </c>
      <c r="L242" s="653">
        <v>5.8689024390243905</v>
      </c>
      <c r="M242" s="653">
        <v>165</v>
      </c>
      <c r="N242" s="653">
        <v>29</v>
      </c>
      <c r="O242" s="653">
        <v>4806</v>
      </c>
      <c r="P242" s="666">
        <v>4.8841463414634143</v>
      </c>
      <c r="Q242" s="654">
        <v>165.72413793103448</v>
      </c>
    </row>
    <row r="243" spans="1:17" ht="14.4" customHeight="1" x14ac:dyDescent="0.3">
      <c r="A243" s="649" t="s">
        <v>7142</v>
      </c>
      <c r="B243" s="650" t="s">
        <v>7143</v>
      </c>
      <c r="C243" s="650" t="s">
        <v>4855</v>
      </c>
      <c r="D243" s="650" t="s">
        <v>7178</v>
      </c>
      <c r="E243" s="650" t="s">
        <v>7179</v>
      </c>
      <c r="F243" s="653"/>
      <c r="G243" s="653"/>
      <c r="H243" s="653"/>
      <c r="I243" s="653"/>
      <c r="J243" s="653">
        <v>2</v>
      </c>
      <c r="K243" s="653">
        <v>158</v>
      </c>
      <c r="L243" s="653"/>
      <c r="M243" s="653">
        <v>79</v>
      </c>
      <c r="N243" s="653">
        <v>4</v>
      </c>
      <c r="O243" s="653">
        <v>318</v>
      </c>
      <c r="P243" s="666"/>
      <c r="Q243" s="654">
        <v>79.5</v>
      </c>
    </row>
    <row r="244" spans="1:17" ht="14.4" customHeight="1" x14ac:dyDescent="0.3">
      <c r="A244" s="649" t="s">
        <v>7142</v>
      </c>
      <c r="B244" s="650" t="s">
        <v>7143</v>
      </c>
      <c r="C244" s="650" t="s">
        <v>4855</v>
      </c>
      <c r="D244" s="650" t="s">
        <v>7180</v>
      </c>
      <c r="E244" s="650" t="s">
        <v>7181</v>
      </c>
      <c r="F244" s="653">
        <v>2</v>
      </c>
      <c r="G244" s="653">
        <v>318</v>
      </c>
      <c r="H244" s="653">
        <v>1</v>
      </c>
      <c r="I244" s="653">
        <v>159</v>
      </c>
      <c r="J244" s="653">
        <v>4</v>
      </c>
      <c r="K244" s="653">
        <v>640</v>
      </c>
      <c r="L244" s="653">
        <v>2.0125786163522013</v>
      </c>
      <c r="M244" s="653">
        <v>160</v>
      </c>
      <c r="N244" s="653">
        <v>7</v>
      </c>
      <c r="O244" s="653">
        <v>1130</v>
      </c>
      <c r="P244" s="666">
        <v>3.5534591194968552</v>
      </c>
      <c r="Q244" s="654">
        <v>161.42857142857142</v>
      </c>
    </row>
    <row r="245" spans="1:17" ht="14.4" customHeight="1" x14ac:dyDescent="0.3">
      <c r="A245" s="649" t="s">
        <v>7142</v>
      </c>
      <c r="B245" s="650" t="s">
        <v>7143</v>
      </c>
      <c r="C245" s="650" t="s">
        <v>4855</v>
      </c>
      <c r="D245" s="650" t="s">
        <v>7182</v>
      </c>
      <c r="E245" s="650" t="s">
        <v>7183</v>
      </c>
      <c r="F245" s="653"/>
      <c r="G245" s="653"/>
      <c r="H245" s="653"/>
      <c r="I245" s="653"/>
      <c r="J245" s="653"/>
      <c r="K245" s="653"/>
      <c r="L245" s="653"/>
      <c r="M245" s="653"/>
      <c r="N245" s="653">
        <v>2</v>
      </c>
      <c r="O245" s="653">
        <v>489</v>
      </c>
      <c r="P245" s="666"/>
      <c r="Q245" s="654">
        <v>244.5</v>
      </c>
    </row>
    <row r="246" spans="1:17" ht="14.4" customHeight="1" x14ac:dyDescent="0.3">
      <c r="A246" s="649" t="s">
        <v>7142</v>
      </c>
      <c r="B246" s="650" t="s">
        <v>6972</v>
      </c>
      <c r="C246" s="650" t="s">
        <v>4855</v>
      </c>
      <c r="D246" s="650" t="s">
        <v>6973</v>
      </c>
      <c r="E246" s="650" t="s">
        <v>6974</v>
      </c>
      <c r="F246" s="653"/>
      <c r="G246" s="653"/>
      <c r="H246" s="653"/>
      <c r="I246" s="653"/>
      <c r="J246" s="653">
        <v>2</v>
      </c>
      <c r="K246" s="653">
        <v>2070</v>
      </c>
      <c r="L246" s="653"/>
      <c r="M246" s="653">
        <v>1035</v>
      </c>
      <c r="N246" s="653"/>
      <c r="O246" s="653"/>
      <c r="P246" s="666"/>
      <c r="Q246" s="654"/>
    </row>
    <row r="247" spans="1:17" ht="14.4" customHeight="1" x14ac:dyDescent="0.3">
      <c r="A247" s="649" t="s">
        <v>7142</v>
      </c>
      <c r="B247" s="650" t="s">
        <v>6972</v>
      </c>
      <c r="C247" s="650" t="s">
        <v>4855</v>
      </c>
      <c r="D247" s="650" t="s">
        <v>7184</v>
      </c>
      <c r="E247" s="650" t="s">
        <v>7185</v>
      </c>
      <c r="F247" s="653"/>
      <c r="G247" s="653"/>
      <c r="H247" s="653"/>
      <c r="I247" s="653"/>
      <c r="J247" s="653">
        <v>1</v>
      </c>
      <c r="K247" s="653">
        <v>217</v>
      </c>
      <c r="L247" s="653"/>
      <c r="M247" s="653">
        <v>217</v>
      </c>
      <c r="N247" s="653"/>
      <c r="O247" s="653"/>
      <c r="P247" s="666"/>
      <c r="Q247" s="654"/>
    </row>
    <row r="248" spans="1:17" ht="14.4" customHeight="1" x14ac:dyDescent="0.3">
      <c r="A248" s="649" t="s">
        <v>7186</v>
      </c>
      <c r="B248" s="650" t="s">
        <v>1391</v>
      </c>
      <c r="C248" s="650" t="s">
        <v>4855</v>
      </c>
      <c r="D248" s="650" t="s">
        <v>7187</v>
      </c>
      <c r="E248" s="650" t="s">
        <v>7188</v>
      </c>
      <c r="F248" s="653">
        <v>615</v>
      </c>
      <c r="G248" s="653">
        <v>97170</v>
      </c>
      <c r="H248" s="653">
        <v>1</v>
      </c>
      <c r="I248" s="653">
        <v>158</v>
      </c>
      <c r="J248" s="653">
        <v>579</v>
      </c>
      <c r="K248" s="653">
        <v>92061</v>
      </c>
      <c r="L248" s="653">
        <v>0.94742204384069162</v>
      </c>
      <c r="M248" s="653">
        <v>159</v>
      </c>
      <c r="N248" s="653">
        <v>599</v>
      </c>
      <c r="O248" s="653">
        <v>95545</v>
      </c>
      <c r="P248" s="666">
        <v>0.9832767315014922</v>
      </c>
      <c r="Q248" s="654">
        <v>159.50751252086812</v>
      </c>
    </row>
    <row r="249" spans="1:17" ht="14.4" customHeight="1" x14ac:dyDescent="0.3">
      <c r="A249" s="649" t="s">
        <v>7186</v>
      </c>
      <c r="B249" s="650" t="s">
        <v>1391</v>
      </c>
      <c r="C249" s="650" t="s">
        <v>4855</v>
      </c>
      <c r="D249" s="650" t="s">
        <v>7189</v>
      </c>
      <c r="E249" s="650" t="s">
        <v>7190</v>
      </c>
      <c r="F249" s="653">
        <v>41</v>
      </c>
      <c r="G249" s="653">
        <v>1599</v>
      </c>
      <c r="H249" s="653">
        <v>1</v>
      </c>
      <c r="I249" s="653">
        <v>39</v>
      </c>
      <c r="J249" s="653">
        <v>38</v>
      </c>
      <c r="K249" s="653">
        <v>1482</v>
      </c>
      <c r="L249" s="653">
        <v>0.92682926829268297</v>
      </c>
      <c r="M249" s="653">
        <v>39</v>
      </c>
      <c r="N249" s="653">
        <v>76</v>
      </c>
      <c r="O249" s="653">
        <v>3006</v>
      </c>
      <c r="P249" s="666">
        <v>1.8799249530956847</v>
      </c>
      <c r="Q249" s="654">
        <v>39.55263157894737</v>
      </c>
    </row>
    <row r="250" spans="1:17" ht="14.4" customHeight="1" x14ac:dyDescent="0.3">
      <c r="A250" s="649" t="s">
        <v>7186</v>
      </c>
      <c r="B250" s="650" t="s">
        <v>1391</v>
      </c>
      <c r="C250" s="650" t="s">
        <v>4855</v>
      </c>
      <c r="D250" s="650" t="s">
        <v>7191</v>
      </c>
      <c r="E250" s="650" t="s">
        <v>7192</v>
      </c>
      <c r="F250" s="653">
        <v>1</v>
      </c>
      <c r="G250" s="653">
        <v>404</v>
      </c>
      <c r="H250" s="653">
        <v>1</v>
      </c>
      <c r="I250" s="653">
        <v>404</v>
      </c>
      <c r="J250" s="653"/>
      <c r="K250" s="653"/>
      <c r="L250" s="653"/>
      <c r="M250" s="653"/>
      <c r="N250" s="653"/>
      <c r="O250" s="653"/>
      <c r="P250" s="666"/>
      <c r="Q250" s="654"/>
    </row>
    <row r="251" spans="1:17" ht="14.4" customHeight="1" x14ac:dyDescent="0.3">
      <c r="A251" s="649" t="s">
        <v>7186</v>
      </c>
      <c r="B251" s="650" t="s">
        <v>1391</v>
      </c>
      <c r="C251" s="650" t="s">
        <v>4855</v>
      </c>
      <c r="D251" s="650" t="s">
        <v>7193</v>
      </c>
      <c r="E251" s="650" t="s">
        <v>7194</v>
      </c>
      <c r="F251" s="653">
        <v>9</v>
      </c>
      <c r="G251" s="653">
        <v>3438</v>
      </c>
      <c r="H251" s="653">
        <v>1</v>
      </c>
      <c r="I251" s="653">
        <v>382</v>
      </c>
      <c r="J251" s="653">
        <v>1</v>
      </c>
      <c r="K251" s="653">
        <v>382</v>
      </c>
      <c r="L251" s="653">
        <v>0.1111111111111111</v>
      </c>
      <c r="M251" s="653">
        <v>382</v>
      </c>
      <c r="N251" s="653">
        <v>3</v>
      </c>
      <c r="O251" s="653">
        <v>1146</v>
      </c>
      <c r="P251" s="666">
        <v>0.33333333333333331</v>
      </c>
      <c r="Q251" s="654">
        <v>382</v>
      </c>
    </row>
    <row r="252" spans="1:17" ht="14.4" customHeight="1" x14ac:dyDescent="0.3">
      <c r="A252" s="649" t="s">
        <v>7186</v>
      </c>
      <c r="B252" s="650" t="s">
        <v>1391</v>
      </c>
      <c r="C252" s="650" t="s">
        <v>4855</v>
      </c>
      <c r="D252" s="650" t="s">
        <v>7195</v>
      </c>
      <c r="E252" s="650" t="s">
        <v>7196</v>
      </c>
      <c r="F252" s="653"/>
      <c r="G252" s="653"/>
      <c r="H252" s="653"/>
      <c r="I252" s="653"/>
      <c r="J252" s="653"/>
      <c r="K252" s="653"/>
      <c r="L252" s="653"/>
      <c r="M252" s="653"/>
      <c r="N252" s="653">
        <v>11</v>
      </c>
      <c r="O252" s="653">
        <v>407</v>
      </c>
      <c r="P252" s="666"/>
      <c r="Q252" s="654">
        <v>37</v>
      </c>
    </row>
    <row r="253" spans="1:17" ht="14.4" customHeight="1" x14ac:dyDescent="0.3">
      <c r="A253" s="649" t="s">
        <v>7186</v>
      </c>
      <c r="B253" s="650" t="s">
        <v>1391</v>
      </c>
      <c r="C253" s="650" t="s">
        <v>4855</v>
      </c>
      <c r="D253" s="650" t="s">
        <v>7197</v>
      </c>
      <c r="E253" s="650" t="s">
        <v>7198</v>
      </c>
      <c r="F253" s="653">
        <v>3</v>
      </c>
      <c r="G253" s="653">
        <v>1332</v>
      </c>
      <c r="H253" s="653">
        <v>1</v>
      </c>
      <c r="I253" s="653">
        <v>444</v>
      </c>
      <c r="J253" s="653"/>
      <c r="K253" s="653"/>
      <c r="L253" s="653"/>
      <c r="M253" s="653"/>
      <c r="N253" s="653"/>
      <c r="O253" s="653"/>
      <c r="P253" s="666"/>
      <c r="Q253" s="654"/>
    </row>
    <row r="254" spans="1:17" ht="14.4" customHeight="1" x14ac:dyDescent="0.3">
      <c r="A254" s="649" t="s">
        <v>7186</v>
      </c>
      <c r="B254" s="650" t="s">
        <v>1391</v>
      </c>
      <c r="C254" s="650" t="s">
        <v>4855</v>
      </c>
      <c r="D254" s="650" t="s">
        <v>7199</v>
      </c>
      <c r="E254" s="650" t="s">
        <v>7200</v>
      </c>
      <c r="F254" s="653">
        <v>2</v>
      </c>
      <c r="G254" s="653">
        <v>80</v>
      </c>
      <c r="H254" s="653">
        <v>1</v>
      </c>
      <c r="I254" s="653">
        <v>40</v>
      </c>
      <c r="J254" s="653"/>
      <c r="K254" s="653"/>
      <c r="L254" s="653"/>
      <c r="M254" s="653"/>
      <c r="N254" s="653">
        <v>1</v>
      </c>
      <c r="O254" s="653">
        <v>41</v>
      </c>
      <c r="P254" s="666">
        <v>0.51249999999999996</v>
      </c>
      <c r="Q254" s="654">
        <v>41</v>
      </c>
    </row>
    <row r="255" spans="1:17" ht="14.4" customHeight="1" x14ac:dyDescent="0.3">
      <c r="A255" s="649" t="s">
        <v>7186</v>
      </c>
      <c r="B255" s="650" t="s">
        <v>1391</v>
      </c>
      <c r="C255" s="650" t="s">
        <v>4855</v>
      </c>
      <c r="D255" s="650" t="s">
        <v>7201</v>
      </c>
      <c r="E255" s="650" t="s">
        <v>7202</v>
      </c>
      <c r="F255" s="653">
        <v>2</v>
      </c>
      <c r="G255" s="653">
        <v>980</v>
      </c>
      <c r="H255" s="653">
        <v>1</v>
      </c>
      <c r="I255" s="653">
        <v>490</v>
      </c>
      <c r="J255" s="653"/>
      <c r="K255" s="653"/>
      <c r="L255" s="653"/>
      <c r="M255" s="653"/>
      <c r="N255" s="653">
        <v>3</v>
      </c>
      <c r="O255" s="653">
        <v>1471</v>
      </c>
      <c r="P255" s="666">
        <v>1.5010204081632652</v>
      </c>
      <c r="Q255" s="654">
        <v>490.33333333333331</v>
      </c>
    </row>
    <row r="256" spans="1:17" ht="14.4" customHeight="1" x14ac:dyDescent="0.3">
      <c r="A256" s="649" t="s">
        <v>7186</v>
      </c>
      <c r="B256" s="650" t="s">
        <v>1391</v>
      </c>
      <c r="C256" s="650" t="s">
        <v>4855</v>
      </c>
      <c r="D256" s="650" t="s">
        <v>7203</v>
      </c>
      <c r="E256" s="650" t="s">
        <v>7204</v>
      </c>
      <c r="F256" s="653">
        <v>18</v>
      </c>
      <c r="G256" s="653">
        <v>558</v>
      </c>
      <c r="H256" s="653">
        <v>1</v>
      </c>
      <c r="I256" s="653">
        <v>31</v>
      </c>
      <c r="J256" s="653">
        <v>6</v>
      </c>
      <c r="K256" s="653">
        <v>186</v>
      </c>
      <c r="L256" s="653">
        <v>0.33333333333333331</v>
      </c>
      <c r="M256" s="653">
        <v>31</v>
      </c>
      <c r="N256" s="653">
        <v>14</v>
      </c>
      <c r="O256" s="653">
        <v>434</v>
      </c>
      <c r="P256" s="666">
        <v>0.77777777777777779</v>
      </c>
      <c r="Q256" s="654">
        <v>31</v>
      </c>
    </row>
    <row r="257" spans="1:17" ht="14.4" customHeight="1" x14ac:dyDescent="0.3">
      <c r="A257" s="649" t="s">
        <v>7186</v>
      </c>
      <c r="B257" s="650" t="s">
        <v>1391</v>
      </c>
      <c r="C257" s="650" t="s">
        <v>4855</v>
      </c>
      <c r="D257" s="650" t="s">
        <v>7205</v>
      </c>
      <c r="E257" s="650" t="s">
        <v>7206</v>
      </c>
      <c r="F257" s="653"/>
      <c r="G257" s="653"/>
      <c r="H257" s="653"/>
      <c r="I257" s="653"/>
      <c r="J257" s="653">
        <v>1</v>
      </c>
      <c r="K257" s="653">
        <v>205</v>
      </c>
      <c r="L257" s="653"/>
      <c r="M257" s="653">
        <v>205</v>
      </c>
      <c r="N257" s="653">
        <v>1</v>
      </c>
      <c r="O257" s="653">
        <v>206</v>
      </c>
      <c r="P257" s="666"/>
      <c r="Q257" s="654">
        <v>206</v>
      </c>
    </row>
    <row r="258" spans="1:17" ht="14.4" customHeight="1" x14ac:dyDescent="0.3">
      <c r="A258" s="649" t="s">
        <v>7186</v>
      </c>
      <c r="B258" s="650" t="s">
        <v>1391</v>
      </c>
      <c r="C258" s="650" t="s">
        <v>4855</v>
      </c>
      <c r="D258" s="650" t="s">
        <v>7207</v>
      </c>
      <c r="E258" s="650" t="s">
        <v>7208</v>
      </c>
      <c r="F258" s="653"/>
      <c r="G258" s="653"/>
      <c r="H258" s="653"/>
      <c r="I258" s="653"/>
      <c r="J258" s="653">
        <v>1</v>
      </c>
      <c r="K258" s="653">
        <v>377</v>
      </c>
      <c r="L258" s="653"/>
      <c r="M258" s="653">
        <v>377</v>
      </c>
      <c r="N258" s="653">
        <v>1</v>
      </c>
      <c r="O258" s="653">
        <v>379</v>
      </c>
      <c r="P258" s="666"/>
      <c r="Q258" s="654">
        <v>379</v>
      </c>
    </row>
    <row r="259" spans="1:17" ht="14.4" customHeight="1" x14ac:dyDescent="0.3">
      <c r="A259" s="649" t="s">
        <v>7186</v>
      </c>
      <c r="B259" s="650" t="s">
        <v>1391</v>
      </c>
      <c r="C259" s="650" t="s">
        <v>4855</v>
      </c>
      <c r="D259" s="650" t="s">
        <v>7209</v>
      </c>
      <c r="E259" s="650" t="s">
        <v>7210</v>
      </c>
      <c r="F259" s="653">
        <v>158</v>
      </c>
      <c r="G259" s="653">
        <v>17696</v>
      </c>
      <c r="H259" s="653">
        <v>1</v>
      </c>
      <c r="I259" s="653">
        <v>112</v>
      </c>
      <c r="J259" s="653">
        <v>190</v>
      </c>
      <c r="K259" s="653">
        <v>21470</v>
      </c>
      <c r="L259" s="653">
        <v>1.2132685352622061</v>
      </c>
      <c r="M259" s="653">
        <v>113</v>
      </c>
      <c r="N259" s="653">
        <v>224</v>
      </c>
      <c r="O259" s="653">
        <v>25532</v>
      </c>
      <c r="P259" s="666">
        <v>1.4428119349005426</v>
      </c>
      <c r="Q259" s="654">
        <v>113.98214285714286</v>
      </c>
    </row>
    <row r="260" spans="1:17" ht="14.4" customHeight="1" x14ac:dyDescent="0.3">
      <c r="A260" s="649" t="s">
        <v>7186</v>
      </c>
      <c r="B260" s="650" t="s">
        <v>1391</v>
      </c>
      <c r="C260" s="650" t="s">
        <v>4855</v>
      </c>
      <c r="D260" s="650" t="s">
        <v>7211</v>
      </c>
      <c r="E260" s="650" t="s">
        <v>7212</v>
      </c>
      <c r="F260" s="653">
        <v>47</v>
      </c>
      <c r="G260" s="653">
        <v>3901</v>
      </c>
      <c r="H260" s="653">
        <v>1</v>
      </c>
      <c r="I260" s="653">
        <v>83</v>
      </c>
      <c r="J260" s="653">
        <v>40</v>
      </c>
      <c r="K260" s="653">
        <v>3360</v>
      </c>
      <c r="L260" s="653">
        <v>0.86131761086900793</v>
      </c>
      <c r="M260" s="653">
        <v>84</v>
      </c>
      <c r="N260" s="653">
        <v>91</v>
      </c>
      <c r="O260" s="653">
        <v>7678</v>
      </c>
      <c r="P260" s="666">
        <v>1.968213278646501</v>
      </c>
      <c r="Q260" s="654">
        <v>84.373626373626379</v>
      </c>
    </row>
    <row r="261" spans="1:17" ht="14.4" customHeight="1" x14ac:dyDescent="0.3">
      <c r="A261" s="649" t="s">
        <v>7186</v>
      </c>
      <c r="B261" s="650" t="s">
        <v>1391</v>
      </c>
      <c r="C261" s="650" t="s">
        <v>4855</v>
      </c>
      <c r="D261" s="650" t="s">
        <v>7213</v>
      </c>
      <c r="E261" s="650" t="s">
        <v>7214</v>
      </c>
      <c r="F261" s="653">
        <v>19</v>
      </c>
      <c r="G261" s="653">
        <v>399</v>
      </c>
      <c r="H261" s="653">
        <v>1</v>
      </c>
      <c r="I261" s="653">
        <v>21</v>
      </c>
      <c r="J261" s="653">
        <v>12</v>
      </c>
      <c r="K261" s="653">
        <v>252</v>
      </c>
      <c r="L261" s="653">
        <v>0.63157894736842102</v>
      </c>
      <c r="M261" s="653">
        <v>21</v>
      </c>
      <c r="N261" s="653">
        <v>31</v>
      </c>
      <c r="O261" s="653">
        <v>651</v>
      </c>
      <c r="P261" s="666">
        <v>1.631578947368421</v>
      </c>
      <c r="Q261" s="654">
        <v>21</v>
      </c>
    </row>
    <row r="262" spans="1:17" ht="14.4" customHeight="1" x14ac:dyDescent="0.3">
      <c r="A262" s="649" t="s">
        <v>7186</v>
      </c>
      <c r="B262" s="650" t="s">
        <v>1391</v>
      </c>
      <c r="C262" s="650" t="s">
        <v>4855</v>
      </c>
      <c r="D262" s="650" t="s">
        <v>7215</v>
      </c>
      <c r="E262" s="650" t="s">
        <v>7216</v>
      </c>
      <c r="F262" s="653">
        <v>17</v>
      </c>
      <c r="G262" s="653">
        <v>8262</v>
      </c>
      <c r="H262" s="653">
        <v>1</v>
      </c>
      <c r="I262" s="653">
        <v>486</v>
      </c>
      <c r="J262" s="653"/>
      <c r="K262" s="653"/>
      <c r="L262" s="653"/>
      <c r="M262" s="653"/>
      <c r="N262" s="653">
        <v>5</v>
      </c>
      <c r="O262" s="653">
        <v>2430</v>
      </c>
      <c r="P262" s="666">
        <v>0.29411764705882354</v>
      </c>
      <c r="Q262" s="654">
        <v>486</v>
      </c>
    </row>
    <row r="263" spans="1:17" ht="14.4" customHeight="1" x14ac:dyDescent="0.3">
      <c r="A263" s="649" t="s">
        <v>7186</v>
      </c>
      <c r="B263" s="650" t="s">
        <v>1391</v>
      </c>
      <c r="C263" s="650" t="s">
        <v>4855</v>
      </c>
      <c r="D263" s="650" t="s">
        <v>7217</v>
      </c>
      <c r="E263" s="650" t="s">
        <v>7218</v>
      </c>
      <c r="F263" s="653">
        <v>35</v>
      </c>
      <c r="G263" s="653">
        <v>1400</v>
      </c>
      <c r="H263" s="653">
        <v>1</v>
      </c>
      <c r="I263" s="653">
        <v>40</v>
      </c>
      <c r="J263" s="653">
        <v>30</v>
      </c>
      <c r="K263" s="653">
        <v>1200</v>
      </c>
      <c r="L263" s="653">
        <v>0.8571428571428571</v>
      </c>
      <c r="M263" s="653">
        <v>40</v>
      </c>
      <c r="N263" s="653">
        <v>51</v>
      </c>
      <c r="O263" s="653">
        <v>2068</v>
      </c>
      <c r="P263" s="666">
        <v>1.4771428571428571</v>
      </c>
      <c r="Q263" s="654">
        <v>40.549019607843135</v>
      </c>
    </row>
    <row r="264" spans="1:17" ht="14.4" customHeight="1" x14ac:dyDescent="0.3">
      <c r="A264" s="649" t="s">
        <v>7186</v>
      </c>
      <c r="B264" s="650" t="s">
        <v>1391</v>
      </c>
      <c r="C264" s="650" t="s">
        <v>4855</v>
      </c>
      <c r="D264" s="650" t="s">
        <v>7219</v>
      </c>
      <c r="E264" s="650" t="s">
        <v>7220</v>
      </c>
      <c r="F264" s="653"/>
      <c r="G264" s="653"/>
      <c r="H264" s="653"/>
      <c r="I264" s="653"/>
      <c r="J264" s="653"/>
      <c r="K264" s="653"/>
      <c r="L264" s="653"/>
      <c r="M264" s="653"/>
      <c r="N264" s="653">
        <v>1</v>
      </c>
      <c r="O264" s="653">
        <v>604</v>
      </c>
      <c r="P264" s="666"/>
      <c r="Q264" s="654">
        <v>604</v>
      </c>
    </row>
    <row r="265" spans="1:17" ht="14.4" customHeight="1" x14ac:dyDescent="0.3">
      <c r="A265" s="649" t="s">
        <v>7186</v>
      </c>
      <c r="B265" s="650" t="s">
        <v>1391</v>
      </c>
      <c r="C265" s="650" t="s">
        <v>4855</v>
      </c>
      <c r="D265" s="650" t="s">
        <v>7221</v>
      </c>
      <c r="E265" s="650" t="s">
        <v>7222</v>
      </c>
      <c r="F265" s="653">
        <v>1</v>
      </c>
      <c r="G265" s="653">
        <v>961</v>
      </c>
      <c r="H265" s="653">
        <v>1</v>
      </c>
      <c r="I265" s="653">
        <v>961</v>
      </c>
      <c r="J265" s="653"/>
      <c r="K265" s="653"/>
      <c r="L265" s="653"/>
      <c r="M265" s="653"/>
      <c r="N265" s="653"/>
      <c r="O265" s="653"/>
      <c r="P265" s="666"/>
      <c r="Q265" s="654"/>
    </row>
    <row r="266" spans="1:17" ht="14.4" customHeight="1" x14ac:dyDescent="0.3">
      <c r="A266" s="649" t="s">
        <v>7223</v>
      </c>
      <c r="B266" s="650" t="s">
        <v>6972</v>
      </c>
      <c r="C266" s="650" t="s">
        <v>4855</v>
      </c>
      <c r="D266" s="650" t="s">
        <v>7224</v>
      </c>
      <c r="E266" s="650" t="s">
        <v>7225</v>
      </c>
      <c r="F266" s="653">
        <v>4</v>
      </c>
      <c r="G266" s="653">
        <v>1596</v>
      </c>
      <c r="H266" s="653">
        <v>1</v>
      </c>
      <c r="I266" s="653">
        <v>399</v>
      </c>
      <c r="J266" s="653"/>
      <c r="K266" s="653"/>
      <c r="L266" s="653"/>
      <c r="M266" s="653"/>
      <c r="N266" s="653"/>
      <c r="O266" s="653"/>
      <c r="P266" s="666"/>
      <c r="Q266" s="654"/>
    </row>
    <row r="267" spans="1:17" ht="14.4" customHeight="1" thickBot="1" x14ac:dyDescent="0.35">
      <c r="A267" s="655" t="s">
        <v>7223</v>
      </c>
      <c r="B267" s="656" t="s">
        <v>6972</v>
      </c>
      <c r="C267" s="656" t="s">
        <v>4855</v>
      </c>
      <c r="D267" s="656" t="s">
        <v>7226</v>
      </c>
      <c r="E267" s="656" t="s">
        <v>7227</v>
      </c>
      <c r="F267" s="659">
        <v>1</v>
      </c>
      <c r="G267" s="659">
        <v>572</v>
      </c>
      <c r="H267" s="659">
        <v>1</v>
      </c>
      <c r="I267" s="659">
        <v>572</v>
      </c>
      <c r="J267" s="659"/>
      <c r="K267" s="659"/>
      <c r="L267" s="659"/>
      <c r="M267" s="659"/>
      <c r="N267" s="659"/>
      <c r="O267" s="659"/>
      <c r="P267" s="667"/>
      <c r="Q267" s="66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3951</v>
      </c>
      <c r="D3" s="197">
        <f>SUBTOTAL(9,D6:D1048576)</f>
        <v>3756</v>
      </c>
      <c r="E3" s="197">
        <f>SUBTOTAL(9,E6:E1048576)</f>
        <v>3888</v>
      </c>
      <c r="F3" s="198">
        <f>IF(OR(E3=0,C3=0),"",E3/C3)</f>
        <v>0.98405466970387245</v>
      </c>
      <c r="G3" s="452">
        <f>SUBTOTAL(9,G6:G1048576)</f>
        <v>9633.8358000000007</v>
      </c>
      <c r="H3" s="453">
        <f>SUBTOTAL(9,H6:H1048576)</f>
        <v>9490.2858000000015</v>
      </c>
      <c r="I3" s="453">
        <f>SUBTOTAL(9,I6:I1048576)</f>
        <v>9438.3086000000003</v>
      </c>
      <c r="J3" s="198">
        <f>IF(OR(I3=0,G3=0),"",I3/G3)</f>
        <v>0.97970411743990904</v>
      </c>
      <c r="K3" s="452">
        <f>SUBTOTAL(9,K6:K1048576)</f>
        <v>1568.46</v>
      </c>
      <c r="L3" s="453">
        <f>SUBTOTAL(9,L6:L1048576)</f>
        <v>1520.66</v>
      </c>
      <c r="M3" s="453">
        <f>SUBTOTAL(9,M6:M1048576)</f>
        <v>1514.8600000000001</v>
      </c>
      <c r="N3" s="199">
        <f>IF(OR(M3=0,E3=0),"",M3/E3)</f>
        <v>0.38962448559670787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6"/>
      <c r="B5" s="887"/>
      <c r="C5" s="894">
        <v>2012</v>
      </c>
      <c r="D5" s="894">
        <v>2013</v>
      </c>
      <c r="E5" s="894">
        <v>2014</v>
      </c>
      <c r="F5" s="895" t="s">
        <v>2</v>
      </c>
      <c r="G5" s="905">
        <v>2012</v>
      </c>
      <c r="H5" s="894">
        <v>2013</v>
      </c>
      <c r="I5" s="894">
        <v>2014</v>
      </c>
      <c r="J5" s="895" t="s">
        <v>2</v>
      </c>
      <c r="K5" s="905">
        <v>2012</v>
      </c>
      <c r="L5" s="894">
        <v>2013</v>
      </c>
      <c r="M5" s="894">
        <v>2014</v>
      </c>
      <c r="N5" s="906" t="s">
        <v>93</v>
      </c>
    </row>
    <row r="6" spans="1:14" ht="14.4" customHeight="1" x14ac:dyDescent="0.3">
      <c r="A6" s="888" t="s">
        <v>6021</v>
      </c>
      <c r="B6" s="891" t="s">
        <v>7229</v>
      </c>
      <c r="C6" s="896">
        <v>3233</v>
      </c>
      <c r="D6" s="897">
        <v>3018</v>
      </c>
      <c r="E6" s="897">
        <v>3153</v>
      </c>
      <c r="F6" s="902">
        <v>0.97525518094648933</v>
      </c>
      <c r="G6" s="896">
        <v>3136.0878000000007</v>
      </c>
      <c r="H6" s="897">
        <v>3010.5990000000002</v>
      </c>
      <c r="I6" s="897">
        <v>3119.0234</v>
      </c>
      <c r="J6" s="902">
        <v>0.99455869826093501</v>
      </c>
      <c r="K6" s="896">
        <v>387.96</v>
      </c>
      <c r="L6" s="897">
        <v>362.16</v>
      </c>
      <c r="M6" s="897">
        <v>378.36</v>
      </c>
      <c r="N6" s="907">
        <v>120</v>
      </c>
    </row>
    <row r="7" spans="1:14" ht="14.4" customHeight="1" x14ac:dyDescent="0.3">
      <c r="A7" s="889" t="s">
        <v>6329</v>
      </c>
      <c r="B7" s="892" t="s">
        <v>7230</v>
      </c>
      <c r="C7" s="898">
        <v>468</v>
      </c>
      <c r="D7" s="899">
        <v>448</v>
      </c>
      <c r="E7" s="899">
        <v>408</v>
      </c>
      <c r="F7" s="903">
        <v>0.87179487179487181</v>
      </c>
      <c r="G7" s="898">
        <v>5008.8347999999996</v>
      </c>
      <c r="H7" s="899">
        <v>4796.7408000000014</v>
      </c>
      <c r="I7" s="899">
        <v>4368.5784000000003</v>
      </c>
      <c r="J7" s="903">
        <v>0.87217458239988288</v>
      </c>
      <c r="K7" s="898">
        <v>936</v>
      </c>
      <c r="L7" s="899">
        <v>896</v>
      </c>
      <c r="M7" s="899">
        <v>816</v>
      </c>
      <c r="N7" s="908">
        <v>2000</v>
      </c>
    </row>
    <row r="8" spans="1:14" ht="14.4" customHeight="1" x14ac:dyDescent="0.3">
      <c r="A8" s="889" t="s">
        <v>6333</v>
      </c>
      <c r="B8" s="892" t="s">
        <v>7230</v>
      </c>
      <c r="C8" s="898">
        <v>239</v>
      </c>
      <c r="D8" s="899">
        <v>235</v>
      </c>
      <c r="E8" s="899">
        <v>314</v>
      </c>
      <c r="F8" s="903">
        <v>1.3138075313807531</v>
      </c>
      <c r="G8" s="898">
        <v>1434.7926</v>
      </c>
      <c r="H8" s="899">
        <v>1411.893</v>
      </c>
      <c r="I8" s="899">
        <v>1886.6376</v>
      </c>
      <c r="J8" s="903">
        <v>1.3149200797383538</v>
      </c>
      <c r="K8" s="898">
        <v>239</v>
      </c>
      <c r="L8" s="899">
        <v>235</v>
      </c>
      <c r="M8" s="899">
        <v>314</v>
      </c>
      <c r="N8" s="908">
        <v>1000</v>
      </c>
    </row>
    <row r="9" spans="1:14" ht="14.4" customHeight="1" thickBot="1" x14ac:dyDescent="0.35">
      <c r="A9" s="890" t="s">
        <v>6331</v>
      </c>
      <c r="B9" s="893" t="s">
        <v>7230</v>
      </c>
      <c r="C9" s="900">
        <v>11</v>
      </c>
      <c r="D9" s="901">
        <v>55</v>
      </c>
      <c r="E9" s="901">
        <v>13</v>
      </c>
      <c r="F9" s="904">
        <v>1.1818181818181819</v>
      </c>
      <c r="G9" s="900">
        <v>54.120599999999996</v>
      </c>
      <c r="H9" s="901">
        <v>271.053</v>
      </c>
      <c r="I9" s="901">
        <v>64.069200000000009</v>
      </c>
      <c r="J9" s="904">
        <v>1.1838227957561449</v>
      </c>
      <c r="K9" s="900">
        <v>5.5</v>
      </c>
      <c r="L9" s="901">
        <v>27.5</v>
      </c>
      <c r="M9" s="901">
        <v>6.5</v>
      </c>
      <c r="N9" s="90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2014-07-22T12:22:28Z</dcterms:modified>
</cp:coreProperties>
</file>