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0" i="371" l="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T108" i="371"/>
  <c r="U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T104" i="371"/>
  <c r="U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T61" i="371"/>
  <c r="V61" i="371" s="1"/>
  <c r="S61" i="371"/>
  <c r="R61" i="371"/>
  <c r="Q61" i="371"/>
  <c r="T60" i="371"/>
  <c r="V60" i="371" s="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T52" i="371"/>
  <c r="V52" i="371" s="1"/>
  <c r="S52" i="371"/>
  <c r="R52" i="371"/>
  <c r="Q52" i="371"/>
  <c r="T51" i="371"/>
  <c r="V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10" i="371" l="1"/>
  <c r="V14" i="371"/>
  <c r="V20" i="371"/>
  <c r="U51" i="371"/>
  <c r="U53" i="371"/>
  <c r="U57" i="371"/>
  <c r="U59" i="371"/>
  <c r="U61" i="371"/>
  <c r="U65" i="371"/>
  <c r="U69" i="371"/>
  <c r="U73" i="371"/>
  <c r="U75" i="371"/>
  <c r="U83" i="371"/>
  <c r="U85" i="371"/>
  <c r="U89" i="371"/>
  <c r="U97" i="371"/>
  <c r="U99" i="371"/>
  <c r="U101" i="371"/>
  <c r="U8" i="371"/>
  <c r="U12" i="371"/>
  <c r="U22" i="371"/>
  <c r="U28" i="371"/>
  <c r="U32" i="371"/>
  <c r="U36" i="371"/>
  <c r="U40" i="371"/>
  <c r="U48" i="371"/>
  <c r="U50" i="371"/>
  <c r="U52" i="371"/>
  <c r="U56" i="371"/>
  <c r="U58" i="371"/>
  <c r="U60" i="371"/>
  <c r="U62" i="371"/>
  <c r="U66" i="371"/>
  <c r="U68" i="371"/>
  <c r="U72" i="371"/>
  <c r="U86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Q3" i="377"/>
  <c r="H3" i="390"/>
  <c r="Q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<sst xmlns="http://schemas.openxmlformats.org/spreadsheetml/2006/main" count="20054" uniqueCount="4870">
  <si>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</si>
  <si>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</si>
  <si>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</si>
  <si>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</si>
  <si>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</si>
  <si>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</si>
  <si>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</si>
  <si>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</si>
  <si>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</si>
  <si>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</si>
  <si>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</si>
  <si>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</si>
  <si>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</si>
  <si>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</si>
  <si>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</si>
  <si>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</si>
  <si>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</si>
  <si>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</si>
  <si>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</si>
  <si>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</si>
  <si>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</si>
  <si>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</si>
  <si>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</si>
  <si>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</si>
  <si>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</si>
  <si>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</si>
  <si>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</si>
  <si>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</si>
  <si>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</si>
  <si>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</si>
  <si>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</si>
  <si>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</si>
  <si>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</si>
  <si>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</si>
  <si>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</si>
  <si>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</si>
  <si>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</si>
  <si>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</si>
  <si>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</si>
  <si>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</si>
  <si>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</si>
  <si>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</si>
  <si>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</si>
  <si>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</si>
  <si>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</si>
  <si>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</si>
  <si>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</si>
  <si>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</si>
  <si>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</si>
  <si>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</si>
  <si>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</si>
  <si>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</si>
  <si>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</si>
  <si>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</si>
  <si>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</si>
  <si>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</si>
  <si>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</si>
  <si>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</si>
  <si>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</si>
  <si>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</si>
  <si>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</si>
  <si>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</si>
  <si>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</si>
  <si>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</si>
  <si>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</si>
  <si>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</si>
  <si>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</si>
  <si>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</si>
  <si>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</si>
  <si>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</si>
  <si>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</si>
  <si>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</si>
  <si>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</si>
  <si>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</si>
  <si>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</si>
  <si>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</si>
  <si>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</si>
  <si>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</si>
  <si>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</si>
  <si>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</si>
  <si>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</si>
  <si>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</si>
  <si>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</si>
  <si>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</si>
  <si>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</si>
  <si>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</si>
  <si>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</si>
  <si>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</si>
  <si>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</si>
  <si>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</si>
  <si>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</si>
  <si>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</si>
  <si>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</si>
  <si>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</si>
  <si>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</si>
  <si>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</si>
  <si>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</si>
  <si>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</si>
  <si>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</si>
  <si>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</si>
  <si>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</si>
  <si>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</si>
  <si>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</si>
  <si>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</si>
  <si>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</si>
  <si>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</si>
  <si>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</si>
  <si>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</si>
  <si>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</si>
  <si>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</si>
  <si>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</si>
  <si>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</si>
  <si>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</si>
  <si>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</si>
  <si>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</si>
  <si>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</si>
  <si>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</si>
  <si>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</si>
  <si>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</si>
  <si>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</si>
  <si>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</si>
  <si>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</si>
  <si>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</si>
  <si>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</si>
  <si>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</si>
  <si>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</si>
  <si>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</si>
  <si>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</si>
  <si>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</si>
  <si>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</si>
  <si>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</si>
  <si>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</si>
  <si>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</si>
  <si>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</si>
  <si>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</si>
  <si>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</si>
  <si>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</si>
  <si>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</si>
  <si>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</si>
  <si>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</si>
  <si>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</si>
  <si>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</si>
  <si>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</si>
  <si>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</si>
  <si>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</si>
  <si>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</si>
  <si>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</si>
  <si>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</si>
  <si>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</si>
  <si>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</si>
  <si>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</si>
  <si>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</si>
  <si>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</si>
  <si>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</si>
  <si>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</si>
  <si>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</si>
  <si>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</si>
  <si>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</si>
  <si>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</si>
  <si>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</si>
  <si>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</si>
  <si>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</si>
  <si>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</si>
  <si>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</si>
  <si>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</si>
  <si>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</si>
  <si>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</si>
  <si>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</si>
  <si>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</si>
  <si>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</si>
  <si>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</si>
  <si>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</si>
  <si>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</si>
  <si>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</si>
  <si>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</si>
  <si>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</si>
  <si>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</si>
  <si>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</si>
  <si>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</si>
  <si>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</si>
  <si>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</si>
  <si>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</si>
  <si>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</si>
  <si>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</si>
  <si>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</si>
  <si>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</si>
  <si>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</si>
  <si>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</si>
  <si>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</si>
  <si>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</si>
  <si>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</si>
  <si>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</si>
  <si>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</si>
  <si>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</si>
  <si>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</si>
  <si>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</si>
  <si>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</si>
  <si>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</si>
  <si>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</si>
  <si>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</si>
  <si>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</si>
  <si>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</si>
  <si>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</si>
  <si>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</si>
  <si>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</si>
  <si>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</si>
  <si>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</si>
  <si>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</si>
  <si>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</si>
  <si>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</si>
  <si>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</si>
  <si>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</si>
  <si>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</si>
  <si>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</si>
  <si>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</si>
  <si>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</si>
  <si>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</si>
  <si>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</si>
  <si>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</si>
  <si>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</si>
  <si>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</si>
  <si>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</si>
  <si>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</si>
  <si>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</si>
  <si>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</si>
  <si>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</si>
  <si>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</si>
  <si>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</si>
  <si>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</si>
  <si>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</si>
  <si>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</si>
  <si>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</si>
  <si>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</si>
  <si>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</si>
  <si>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</si>
  <si>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</si>
  <si>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</si>
  <si>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</si>
  <si>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</si>
  <si>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</si>
  <si>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</si>
  <si>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</si>
  <si>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</si>
  <si>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</si>
  <si>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</si>
  <si>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</si>
  <si>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</si>
  <si>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</si>
  <si>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</si>
  <si>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</si>
  <si>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</si>
  <si>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</si>
  <si>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</si>
  <si>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</si>
  <si>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</si>
  <si>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</si>
  <si>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</si>
  <si>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</si>
  <si>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</si>
  <si>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</si>
  <si>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</si>
  <si>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</si>
  <si>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</si>
  <si>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</si>
  <si>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</si>
  <si>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</si>
  <si>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</si>
  <si>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</si>
  <si>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</si>
  <si>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</si>
  <si>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</si>
  <si>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</si>
  <si>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</si>
  <si>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</si>
  <si>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</si>
  <si>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</si>
  <si>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</si>
  <si>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</si>
  <si>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</si>
  <si>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</si>
  <si>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</si>
  <si>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</si>
  <si>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</si>
  <si>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</si>
  <si>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</si>
  <si>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</si>
  <si>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</si>
  <si>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</si>
  <si>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</si>
  <si>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</si>
  <si>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</si>
  <si>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</si>
  <si>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</si>
  <si>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</si>
  <si>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</si>
  <si>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</si>
  <si>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</si>
  <si>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</si>
  <si>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</si>
  <si>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</si>
  <si>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</si>
  <si>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</si>
  <si>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</si>
  <si>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</si>
  <si>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</si>
  <si>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</si>
  <si>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</si>
  <si>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</si>
  <si>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</si>
  <si>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</si>
  <si>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</si>
  <si>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</si>
  <si>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</si>
  <si>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</si>
  <si>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</si>
  <si>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</si>
  <si>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</si>
  <si>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</si>
  <si>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</si>
  <si>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</si>
  <si>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</si>
  <si>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</si>
  <si>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</si>
  <si>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</si>
  <si>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</si>
  <si>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</si>
  <si>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</si>
  <si>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</si>
  <si>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</si>
  <si>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</si>
  <si>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</si>
  <si>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</si>
  <si>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</si>
  <si>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</si>
  <si>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</si>
  <si>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</si>
  <si>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</si>
  <si>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</si>
  <si>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</si>
  <si>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</si>
  <si>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</si>
  <si>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</si>
  <si>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</si>
  <si>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</si>
  <si>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</si>
  <si>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</si>
  <si>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</si>
  <si>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</si>
  <si>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</si>
  <si>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</si>
  <si>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</si>
  <si>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</si>
  <si>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</si>
  <si>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</si>
  <si>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</si>
  <si>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</si>
  <si>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</si>
  <si>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</si>
  <si>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</si>
  <si>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</si>
  <si>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</si>
  <si>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</si>
  <si>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</si>
  <si>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</si>
  <si>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</si>
  <si>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</si>
  <si>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</si>
  <si>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</si>
  <si>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</si>
  <si>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</si>
  <si>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</si>
  <si>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</si>
  <si>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</si>
  <si>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</si>
  <si>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</si>
  <si>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</si>
  <si>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</si>
  <si>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</si>
  <si>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</si>
  <si>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</si>
  <si>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</si>
  <si>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</si>
  <si>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</si>
  <si>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</si>
  <si>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</si>
  <si>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</si>
  <si>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</si>
  <si>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</si>
  <si>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</si>
  <si>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</si>
  <si>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</si>
  <si>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</si>
  <si>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</si>
  <si>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</si>
  <si>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</si>
  <si>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</si>
  <si>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</si>
  <si>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</si>
  <si>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</si>
  <si>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</si>
  <si>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</si>
  <si>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</si>
  <si>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</si>
  <si>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</si>
  <si>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</si>
  <si>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</si>
  <si>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</si>
  <si>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</si>
  <si>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</si>
  <si>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</si>
  <si>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</si>
  <si>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</si>
  <si>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</si>
  <si>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</si>
  <si>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</si>
  <si>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</si>
  <si>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</si>
  <si>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</si>
  <si>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</si>
  <si>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</si>
  <si>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</si>
  <si>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</si>
  <si>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</si>
  <si>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</si>
  <si>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</si>
  <si>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</si>
  <si>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</si>
  <si>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</si>
  <si>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</si>
  <si>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</si>
  <si>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</si>
  <si>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</si>
  <si>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</si>
  <si>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</si>
  <si>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</si>
  <si>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</si>
  <si>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</si>
  <si>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</si>
  <si>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</si>
  <si>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</si>
  <si>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</si>
  <si>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</si>
  <si>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</si>
  <si>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</si>
  <si>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</si>
  <si>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</si>
  <si>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</si>
  <si>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</si>
  <si>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</si>
  <si>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</si>
  <si>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</si>
  <si>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</si>
  <si>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</si>
  <si>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</si>
  <si>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</si>
  <si>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</si>
  <si>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</si>
  <si>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</si>
  <si>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</si>
  <si>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</si>
  <si>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</si>
  <si>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</si>
  <si>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</si>
  <si>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</si>
  <si>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</si>
  <si>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</si>
  <si>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</si>
  <si>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</si>
  <si>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</si>
  <si>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</si>
  <si>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</si>
  <si>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</si>
  <si>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</si>
  <si>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</si>
  <si>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</si>
  <si>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</si>
  <si>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</si>
  <si>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</si>
  <si>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</si>
  <si>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</si>
  <si>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</si>
  <si>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</si>
  <si>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</si>
  <si>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</si>
  <si>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</si>
  <si>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</si>
  <si>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</si>
  <si>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</si>
  <si>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</si>
  <si>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</si>
  <si>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</si>
  <si>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</si>
  <si>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</si>
  <si>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</si>
  <si>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</si>
  <si>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</si>
  <si>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</si>
  <si>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</si>
  <si>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</si>
  <si>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</si>
  <si>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</si>
  <si>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</si>
  <si>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</si>
  <si>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</si>
  <si>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</si>
  <si>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</si>
  <si>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</si>
  <si>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</si>
  <si>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</si>
  <si>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</si>
  <si>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</si>
  <si>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</si>
  <si>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</si>
  <si>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</si>
  <si>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</si>
  <si>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</si>
  <si>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</si>
  <si>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</si>
  <si>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</si>
  <si>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</si>
  <si>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</si>
  <si>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</si>
  <si>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</si>
  <si>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</si>
  <si>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</si>
  <si>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</si>
  <si>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</si>
  <si>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</si>
  <si>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</si>
  <si>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</si>
  <si>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</si>
  <si>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</si>
  <si>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</si>
  <si>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</si>
  <si>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</si>
  <si>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</si>
  <si>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</si>
  <si>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</si>
  <si>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</si>
  <si>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</si>
  <si>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</si>
  <si>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</si>
  <si>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</si>
  <si>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</si>
  <si>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</si>
  <si>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</si>
  <si>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</si>
  <si>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</si>
  <si>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</si>
  <si>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</si>
  <si>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</si>
  <si>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</si>
  <si>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</si>
  <si>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</si>
  <si>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</si>
  <si>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</si>
  <si>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</si>
  <si>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</si>
  <si>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</si>
  <si>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</si>
  <si>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</si>
  <si>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</si>
  <si>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</si>
  <si>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</si>
  <si>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</si>
  <si>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</si>
  <si>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</si>
  <si>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</si>
  <si>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</si>
  <si>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</si>
  <si>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</si>
  <si>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</si>
  <si>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</si>
  <si>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</si>
  <si>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</si>
  <si>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</si>
  <si>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</si>
  <si>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</si>
  <si>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</si>
  <si>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</si>
  <si>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</si>
  <si>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</si>
  <si>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</si>
  <si>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</si>
  <si>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</si>
  <si>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</si>
  <si>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</si>
  <si>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</si>
  <si>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</si>
  <si>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</si>
  <si>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</si>
  <si>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</si>
  <si>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</si>
  <si>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</si>
  <si>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</si>
  <si>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</si>
  <si>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</si>
  <si>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</si>
  <si>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</si>
  <si>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</si>
  <si>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</si>
  <si>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</si>
  <si>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</si>
  <si>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</si>
  <si>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</si>
  <si>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</si>
  <si>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</si>
  <si>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</si>
  <si>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</si>
  <si>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</si>
  <si>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</si>
  <si>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</si>
  <si>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</si>
  <si>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</si>
  <si>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</si>
  <si>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</si>
  <si>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</si>
  <si>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</si>
  <si>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</si>
  <si>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</si>
  <si>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</si>
  <si>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</si>
  <si>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</si>
  <si>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</si>
  <si>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</si>
  <si>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</si>
  <si>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</si>
  <si>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</si>
  <si>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</si>
  <si>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</si>
  <si>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</si>
  <si>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</si>
  <si>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</si>
  <si>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</si>
  <si>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</si>
  <si>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</si>
  <si>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</si>
  <si>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</si>
  <si>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</si>
  <si>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</si>
  <si>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</si>
  <si>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</si>
  <si>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</si>
  <si>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</si>
  <si>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</si>
  <si>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</si>
  <si>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</si>
  <si>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</si>
  <si>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</si>
  <si>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</si>
  <si>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</si>
  <si>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</si>
  <si>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</si>
  <si>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</si>
  <si>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</si>
  <si>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</si>
  <si>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</si>
  <si>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</si>
  <si>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</si>
  <si>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</si>
  <si>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</si>
  <si>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</si>
  <si>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</si>
  <si>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</si>
  <si>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</si>
  <si>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</si>
  <si>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</si>
  <si>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</si>
  <si>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</si>
  <si>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</si>
  <si>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</si>
  <si>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</si>
  <si>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</si>
  <si>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</si>
  <si>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</si>
  <si>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</si>
  <si>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</si>
  <si>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</si>
  <si>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</si>
  <si>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</si>
  <si>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</si>
  <si>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</si>
  <si>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</si>
  <si>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</si>
  <si>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</si>
  <si>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</si>
  <si>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</si>
  <si>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</si>
  <si>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</si>
  <si>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</si>
  <si>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</si>
  <si>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</si>
  <si>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</si>
  <si>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</si>
  <si>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</si>
  <si>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</si>
  <si>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</si>
  <si>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</si>
  <si>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196193</t>
  </si>
  <si>
    <t>96193</t>
  </si>
  <si>
    <t>FAMOSAN 20MG</t>
  </si>
  <si>
    <t>TBL OBD 20X20MG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</si>
  <si>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</si>
  <si>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</si>
  <si>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</si>
  <si>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</si>
  <si>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</si>
  <si>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</si>
  <si>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</si>
  <si>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</si>
  <si>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</si>
  <si>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</si>
  <si>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</si>
  <si>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</si>
  <si>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</si>
  <si>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</si>
  <si>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</si>
  <si>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</si>
  <si>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</si>
  <si>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</si>
  <si>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</si>
  <si>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</si>
  <si>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</si>
  <si>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</si>
  <si>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</si>
  <si>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</si>
  <si>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</si>
  <si>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</si>
  <si>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</si>
  <si>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</si>
  <si>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</si>
  <si>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</si>
  <si>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</si>
  <si>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</si>
  <si>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</si>
  <si>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</si>
  <si>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</si>
  <si>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</si>
  <si>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</si>
  <si>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</si>
  <si>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</si>
  <si>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</si>
  <si>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</si>
  <si>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</si>
  <si>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</si>
  <si>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</si>
  <si>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</si>
  <si>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</si>
  <si>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</si>
  <si>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</si>
  <si>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</si>
  <si>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</si>
  <si>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</si>
  <si>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</si>
  <si>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</si>
  <si>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</si>
  <si>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</si>
  <si>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</si>
  <si>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</si>
  <si>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</si>
  <si>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</si>
  <si>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</si>
  <si>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</si>
  <si>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</si>
  <si>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</si>
  <si>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</si>
  <si>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</si>
  <si>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</si>
  <si>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</si>
  <si>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</si>
  <si>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</si>
  <si>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</si>
  <si>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</si>
  <si>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</si>
  <si>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</si>
  <si>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</si>
  <si>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</si>
  <si>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</si>
  <si>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</si>
  <si>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</si>
  <si>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</si>
  <si>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</si>
  <si>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</si>
  <si>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</si>
  <si>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</si>
  <si>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</si>
  <si>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117173</t>
  </si>
  <si>
    <t>17173</t>
  </si>
  <si>
    <t>OLYNTH 0.1%</t>
  </si>
  <si>
    <t>NAS SPR SOL 1X10ML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</si>
  <si>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</si>
  <si>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</si>
  <si>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</si>
  <si>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</si>
  <si>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</si>
  <si>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</si>
  <si>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</si>
  <si>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</si>
  <si>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155824</t>
  </si>
  <si>
    <t>55824</t>
  </si>
  <si>
    <t>INJ 5X5ML/2500MG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</si>
  <si>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</si>
  <si>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</si>
  <si>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</si>
  <si>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</si>
  <si>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</si>
  <si>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</si>
  <si>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</si>
  <si>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</si>
  <si>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199336</t>
  </si>
  <si>
    <t>99336</t>
  </si>
  <si>
    <t>GLURENORM</t>
  </si>
  <si>
    <t>TBL 30X30MG</t>
  </si>
  <si>
    <t>394130</t>
  </si>
  <si>
    <t>B-komplex Zentiva 30drg</t>
  </si>
  <si>
    <t>848172</t>
  </si>
  <si>
    <t>Biopron9  Premium tob.60</t>
  </si>
  <si>
    <t>849276</t>
  </si>
  <si>
    <t>155875</t>
  </si>
  <si>
    <t>TRENTAL</t>
  </si>
  <si>
    <t>INF SOL 5X5ML/100MG</t>
  </si>
  <si>
    <t>104071</t>
  </si>
  <si>
    <t>4071</t>
  </si>
  <si>
    <t>INJ 10X2ML</t>
  </si>
  <si>
    <t>841544</t>
  </si>
  <si>
    <t>KL ETHER 130G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</si>
  <si>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</si>
  <si>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</si>
  <si>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</si>
  <si>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</si>
  <si>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</si>
  <si>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</si>
  <si>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</si>
  <si>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</si>
  <si>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</si>
  <si>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</si>
  <si>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</si>
  <si>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</si>
  <si>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</si>
  <si>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</si>
  <si>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</si>
  <si>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</si>
  <si>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</si>
  <si>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</si>
  <si>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</si>
  <si>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</si>
  <si>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</si>
  <si>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</si>
  <si>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</si>
  <si>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394619</t>
  </si>
  <si>
    <t>Menalind Professional masážní gel 200ml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</si>
  <si>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</si>
  <si>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</si>
  <si>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</si>
  <si>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</si>
  <si>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</si>
  <si>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</si>
  <si>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</si>
  <si>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</si>
  <si>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120401</t>
  </si>
  <si>
    <t>20401</t>
  </si>
  <si>
    <t>IBALGIN GEL 50G</t>
  </si>
  <si>
    <t>DRM GEL 1X50GM</t>
  </si>
  <si>
    <t>162047</t>
  </si>
  <si>
    <t>62047</t>
  </si>
  <si>
    <t>LOCOID LIPOCREAM</t>
  </si>
  <si>
    <t>CRM 1X30GM 0.1%</t>
  </si>
  <si>
    <t>176976</t>
  </si>
  <si>
    <t>76976</t>
  </si>
  <si>
    <t>ELOCOM</t>
  </si>
  <si>
    <t>DRM UNG 1X30GM 0.1%</t>
  </si>
  <si>
    <t>840155</t>
  </si>
  <si>
    <t>Vincentka nosní sprej  25ml (30ml)</t>
  </si>
  <si>
    <t>900881</t>
  </si>
  <si>
    <t>KL BALS.VISNEVSKI 100G</t>
  </si>
  <si>
    <t>921483</t>
  </si>
  <si>
    <t>KL UNG.HYDROC.0,3G,LENIENS AD 300G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</si>
  <si>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</si>
  <si>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</si>
  <si>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</si>
  <si>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</si>
  <si>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</si>
  <si>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</si>
  <si>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</si>
  <si>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</si>
  <si>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</si>
  <si>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</si>
  <si>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</si>
  <si>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</si>
  <si>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900007</t>
  </si>
  <si>
    <t>KL SOL.HYD.PEROX.3% 100G</t>
  </si>
  <si>
    <t>500396</t>
  </si>
  <si>
    <t>Diffusil H forte B85 150ml</t>
  </si>
  <si>
    <t>142848</t>
  </si>
  <si>
    <t>42848</t>
  </si>
  <si>
    <t>HIPRES 5</t>
  </si>
  <si>
    <t>176188</t>
  </si>
  <si>
    <t>76188</t>
  </si>
  <si>
    <t>CELASKON</t>
  </si>
  <si>
    <t>TBL 40X100MG</t>
  </si>
  <si>
    <t>921319</t>
  </si>
  <si>
    <t>KL SUPPOSITORIA</t>
  </si>
  <si>
    <t>159982</t>
  </si>
  <si>
    <t>59982</t>
  </si>
  <si>
    <t>ICHTOXYL</t>
  </si>
  <si>
    <t>163754</t>
  </si>
  <si>
    <t>NEUROTOP RETARD 300</t>
  </si>
  <si>
    <t>POR TBL PRO 50X300MG</t>
  </si>
  <si>
    <t>175603</t>
  </si>
  <si>
    <t>75603</t>
  </si>
  <si>
    <t>DICLOFENAC AL 25</t>
  </si>
  <si>
    <t>TBL OBD 20X25MG</t>
  </si>
  <si>
    <t>183212</t>
  </si>
  <si>
    <t>83212</t>
  </si>
  <si>
    <t>LOCOID CRELO 0.1%</t>
  </si>
  <si>
    <t>LOT 1X30GM</t>
  </si>
  <si>
    <t>175633</t>
  </si>
  <si>
    <t>75633</t>
  </si>
  <si>
    <t>DICLOFENAC AL RETARD</t>
  </si>
  <si>
    <t>TBL OBD 100X100MG</t>
  </si>
  <si>
    <t>107678</t>
  </si>
  <si>
    <t>KALIUMCHLORID 7.45% BRAUN</t>
  </si>
  <si>
    <t>INF CNC SOL 20X20ML</t>
  </si>
  <si>
    <t>200863</t>
  </si>
  <si>
    <t>OPHTHALMO-SEPTONEX</t>
  </si>
  <si>
    <t>OPH GTT SOL 1X10ML PLAST</t>
  </si>
  <si>
    <t>395712</t>
  </si>
  <si>
    <t>HBF Calcium panthotenát mast 30g</t>
  </si>
  <si>
    <t>198054</t>
  </si>
  <si>
    <t>SANVAL 10 MG</t>
  </si>
  <si>
    <t>POR TBL FLM 20X10MG</t>
  </si>
  <si>
    <t>115529</t>
  </si>
  <si>
    <t>15529</t>
  </si>
  <si>
    <t>SINECOD</t>
  </si>
  <si>
    <t>PORSIR1X200ML/300MG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</si>
  <si>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</si>
  <si>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</si>
  <si>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</si>
  <si>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</si>
  <si>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</si>
  <si>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</si>
  <si>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</si>
  <si>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</si>
  <si>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</si>
  <si>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115316</t>
  </si>
  <si>
    <t>15316</t>
  </si>
  <si>
    <t>LOZAP H</t>
  </si>
  <si>
    <t>POR TBL FLM 30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</si>
  <si>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</si>
  <si>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</si>
  <si>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</si>
  <si>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</si>
  <si>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</si>
  <si>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</si>
  <si>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</si>
  <si>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</si>
  <si>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</si>
  <si>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</si>
  <si>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</si>
  <si>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</si>
  <si>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</si>
  <si>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</si>
  <si>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</si>
  <si>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</si>
  <si>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</si>
  <si>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</si>
  <si>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</si>
  <si>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</si>
  <si>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</si>
  <si>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</si>
  <si>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</si>
  <si>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</si>
  <si>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</si>
  <si>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</si>
  <si>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</si>
  <si>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</si>
  <si>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</si>
  <si>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</si>
  <si>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</si>
  <si>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</si>
  <si>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</si>
  <si>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</si>
  <si>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</si>
  <si>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</si>
  <si>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</si>
  <si>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</si>
  <si>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</si>
  <si>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</si>
  <si>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</si>
  <si>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</si>
  <si>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</si>
  <si>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</si>
  <si>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</si>
  <si>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</si>
  <si>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</si>
  <si>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POR TBL FLM 30X5MG</t>
  </si>
  <si>
    <t>142546</t>
  </si>
  <si>
    <t>42546</t>
  </si>
  <si>
    <t>LACTULOSE AL SIRUP</t>
  </si>
  <si>
    <t>POR SIR 1X200ML</t>
  </si>
  <si>
    <t>193015</t>
  </si>
  <si>
    <t>93015</t>
  </si>
  <si>
    <t>SORTIS 10 MG</t>
  </si>
  <si>
    <t>POR TBL FLM100X10MG</t>
  </si>
  <si>
    <t>846823</t>
  </si>
  <si>
    <t>124101</t>
  </si>
  <si>
    <t>PRESTANCE 5 MG/10 MG</t>
  </si>
  <si>
    <t>POR TBL NOB 30</t>
  </si>
  <si>
    <t>119220</t>
  </si>
  <si>
    <t>MONTELUKAST TEVA 10 MG</t>
  </si>
  <si>
    <t>POR TBL FLM 28X10MG</t>
  </si>
  <si>
    <t>50113006</t>
  </si>
  <si>
    <t>841761</t>
  </si>
  <si>
    <t>PreOp 4x200ml</t>
  </si>
  <si>
    <t>50113013</t>
  </si>
  <si>
    <t>108807</t>
  </si>
  <si>
    <t>8807</t>
  </si>
  <si>
    <t>DALACIN C PHOSPHATE</t>
  </si>
  <si>
    <t>INJ 1X4ML 600MG</t>
  </si>
  <si>
    <t>101076</t>
  </si>
  <si>
    <t>1076</t>
  </si>
  <si>
    <t>OPHTHALMO-FRAMYKOIN</t>
  </si>
  <si>
    <t>UNG OPH 1X5GM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</si>
  <si>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</si>
  <si>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</si>
  <si>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</si>
  <si>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</si>
  <si>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</si>
  <si>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</si>
  <si>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</si>
  <si>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</si>
  <si>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</si>
  <si>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</si>
  <si>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</si>
  <si>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</si>
  <si>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</si>
  <si>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</si>
  <si>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</si>
  <si>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</si>
  <si>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</si>
  <si>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</si>
  <si>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</si>
  <si>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</si>
  <si>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</si>
  <si>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</si>
  <si>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</si>
  <si>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</si>
  <si>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</si>
  <si>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</si>
  <si>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</si>
  <si>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</si>
  <si>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</si>
  <si>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</si>
  <si>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</si>
  <si>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</si>
  <si>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</si>
  <si>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</si>
  <si>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</si>
  <si>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</si>
  <si>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</si>
  <si>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</si>
  <si>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</si>
  <si>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</si>
  <si>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</si>
  <si>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</si>
  <si>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</si>
  <si>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</si>
  <si>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</si>
  <si>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</si>
  <si>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</si>
  <si>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</si>
  <si>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</si>
  <si>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</si>
  <si>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</si>
  <si>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</si>
  <si>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</si>
  <si>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</si>
  <si>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</si>
  <si>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</si>
  <si>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</si>
  <si>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</si>
  <si>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</si>
  <si>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</si>
  <si>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</si>
  <si>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</si>
  <si>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</si>
  <si>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</si>
  <si>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</si>
  <si>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</si>
  <si>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145010</t>
  </si>
  <si>
    <t>45010</t>
  </si>
  <si>
    <t>AZITROMYCIN SANDOZ 500 MG</t>
  </si>
  <si>
    <t>POR TBL FLM 3X500MG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</si>
  <si>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</si>
  <si>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</si>
  <si>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</si>
  <si>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</si>
  <si>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</si>
  <si>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</si>
  <si>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</si>
  <si>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</si>
  <si>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</si>
  <si>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</si>
  <si>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</si>
  <si>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</si>
  <si>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</si>
  <si>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166265</t>
  </si>
  <si>
    <t>VANCOMYCIN MYLAN 500 MG</t>
  </si>
  <si>
    <t>INF PLV SOL 1X500MG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</si>
  <si>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</si>
  <si>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</si>
  <si>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</si>
  <si>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</si>
  <si>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</si>
  <si>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</si>
  <si>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</si>
  <si>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</si>
  <si>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</si>
  <si>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</si>
  <si>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</si>
  <si>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</si>
  <si>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</si>
  <si>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</si>
  <si>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</si>
  <si>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</si>
  <si>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100502</t>
  </si>
  <si>
    <t>502</t>
  </si>
  <si>
    <t>MESOCAIN</t>
  </si>
  <si>
    <t>INJ 10X10ML 1%</t>
  </si>
  <si>
    <t>156926</t>
  </si>
  <si>
    <t>56926</t>
  </si>
  <si>
    <t>AQUA PRO INJECTIONE BRAUN</t>
  </si>
  <si>
    <t>INJ SOL 20X10ML-PLA</t>
  </si>
  <si>
    <t>920200</t>
  </si>
  <si>
    <t>15877</t>
  </si>
  <si>
    <t>DZ BRAUNOL 1 L</t>
  </si>
  <si>
    <t>921251</t>
  </si>
  <si>
    <t>KL SOL.NOVIKOV 20G</t>
  </si>
  <si>
    <t>500979</t>
  </si>
  <si>
    <t>KL MS HYDROG.PEROX. 3% 500g</t>
  </si>
  <si>
    <t>192143</t>
  </si>
  <si>
    <t>DIPROPHOS</t>
  </si>
  <si>
    <t>INJ SUS 5X1ML/7MG</t>
  </si>
  <si>
    <t>201452</t>
  </si>
  <si>
    <t>OPHTAL</t>
  </si>
  <si>
    <t>OPH AQA 4X25ML PLAST</t>
  </si>
  <si>
    <t>187158</t>
  </si>
  <si>
    <t>ANESIA 10 MG/ML INJ/INF EML.</t>
  </si>
  <si>
    <t>INJ+INF EML 5X20ML/200MG</t>
  </si>
  <si>
    <t>47244</t>
  </si>
  <si>
    <t>GLUKÓZA 5 BRAUN</t>
  </si>
  <si>
    <t>100876</t>
  </si>
  <si>
    <t>876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</si>
  <si>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</si>
  <si>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</si>
  <si>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</si>
  <si>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</si>
  <si>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</si>
  <si>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</si>
  <si>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</si>
  <si>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</si>
  <si>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</si>
  <si>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</si>
  <si>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</si>
  <si>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114773</t>
  </si>
  <si>
    <t>1055525</t>
  </si>
  <si>
    <t>ISUPREL inj.</t>
  </si>
  <si>
    <t>5x1 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</si>
  <si>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</si>
  <si>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</si>
  <si>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</si>
  <si>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</si>
  <si>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</si>
  <si>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</si>
  <si>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</si>
  <si>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</si>
  <si>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193105</t>
  </si>
  <si>
    <t>93105</t>
  </si>
  <si>
    <t>DEGAN</t>
  </si>
  <si>
    <t>INJ 50X2ML/10MG</t>
  </si>
  <si>
    <t>197522</t>
  </si>
  <si>
    <t>97522</t>
  </si>
  <si>
    <t>DETRALEX</t>
  </si>
  <si>
    <t>TBL OBD 30</t>
  </si>
  <si>
    <t>395210</t>
  </si>
  <si>
    <t>Aqua Touch Jelly 25x6ml</t>
  </si>
  <si>
    <t>395294</t>
  </si>
  <si>
    <t>180306</t>
  </si>
  <si>
    <t>TANTUM VERDE</t>
  </si>
  <si>
    <t>LIQ 1X240ML-PET TR</t>
  </si>
  <si>
    <t>847713</t>
  </si>
  <si>
    <t>125526</t>
  </si>
  <si>
    <t>POR TBL FLM 100X400MG</t>
  </si>
  <si>
    <t>848866</t>
  </si>
  <si>
    <t>119654</t>
  </si>
  <si>
    <t>POR TBL FLM 100X100MG</t>
  </si>
  <si>
    <t>848950</t>
  </si>
  <si>
    <t>155148</t>
  </si>
  <si>
    <t>POR TBL NOB 12X500MG</t>
  </si>
  <si>
    <t>100536</t>
  </si>
  <si>
    <t>536</t>
  </si>
  <si>
    <t>NORADRENALIN LECIVA</t>
  </si>
  <si>
    <t>104380</t>
  </si>
  <si>
    <t>4380</t>
  </si>
  <si>
    <t>TENSAMIN</t>
  </si>
  <si>
    <t>111337</t>
  </si>
  <si>
    <t>52421</t>
  </si>
  <si>
    <t>GERATAM 3 G</t>
  </si>
  <si>
    <t>INJ SOL 4X15ML/3GM</t>
  </si>
  <si>
    <t>132272</t>
  </si>
  <si>
    <t>146257</t>
  </si>
  <si>
    <t>IMODIUM</t>
  </si>
  <si>
    <t>POR CPS DUR 8X2MG</t>
  </si>
  <si>
    <t>154094</t>
  </si>
  <si>
    <t>54094</t>
  </si>
  <si>
    <t>TRITTICO AC 75</t>
  </si>
  <si>
    <t>TBL RET 30X75MG</t>
  </si>
  <si>
    <t>159357</t>
  </si>
  <si>
    <t>59357</t>
  </si>
  <si>
    <t>RINGERUV ROZTOK BRAUN</t>
  </si>
  <si>
    <t>INF 10X500ML(LDPE)</t>
  </si>
  <si>
    <t>196610</t>
  </si>
  <si>
    <t>96610</t>
  </si>
  <si>
    <t>APAURIN</t>
  </si>
  <si>
    <t>INJ 10X2ML/10MG</t>
  </si>
  <si>
    <t>158838</t>
  </si>
  <si>
    <t>58838</t>
  </si>
  <si>
    <t>PROPANORM 300MG</t>
  </si>
  <si>
    <t>POR TBL FLM50X300MG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</si>
  <si>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</si>
  <si>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</si>
  <si>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</si>
  <si>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</si>
  <si>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</si>
  <si>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</si>
  <si>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</si>
  <si>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</si>
  <si>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</si>
  <si>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</si>
  <si>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</si>
  <si>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190765</t>
  </si>
  <si>
    <t>90765</t>
  </si>
  <si>
    <t>EBRANTIL I.V.50</t>
  </si>
  <si>
    <t>INJ 5X10ML/50MG</t>
  </si>
  <si>
    <t>194916</t>
  </si>
  <si>
    <t>94916</t>
  </si>
  <si>
    <t>INJ 5X2ML/15MG</t>
  </si>
  <si>
    <t>102123</t>
  </si>
  <si>
    <t>2123</t>
  </si>
  <si>
    <t>PAMBA</t>
  </si>
  <si>
    <t>TBL 10X250MG</t>
  </si>
  <si>
    <t>192489</t>
  </si>
  <si>
    <t>92489</t>
  </si>
  <si>
    <t>SOL 10X67.5ML</t>
  </si>
  <si>
    <t>843217</t>
  </si>
  <si>
    <t>CATAPRES 0,15MG INJ</t>
  </si>
  <si>
    <t>INJ 5X1ML/0.15MG</t>
  </si>
  <si>
    <t>106091</t>
  </si>
  <si>
    <t>6091</t>
  </si>
  <si>
    <t>GUTRON 2.5MG</t>
  </si>
  <si>
    <t>TBL 20X2.5MG</t>
  </si>
  <si>
    <t>147862</t>
  </si>
  <si>
    <t>47862</t>
  </si>
  <si>
    <t>FAMOSAN 20 MG</t>
  </si>
  <si>
    <t>POR TBL FLM100X20MG</t>
  </si>
  <si>
    <t>382099</t>
  </si>
  <si>
    <t>82099</t>
  </si>
  <si>
    <t>KRYTÍ GELOVÉ HEMAGEL 5G</t>
  </si>
  <si>
    <t>HEMAGEL V TUBĚ O OBSAHU 5G</t>
  </si>
  <si>
    <t>83538</t>
  </si>
  <si>
    <t>NITRO POHL</t>
  </si>
  <si>
    <t>INF SOL 1X50ML/50MG</t>
  </si>
  <si>
    <t>989607</t>
  </si>
  <si>
    <t>B-Komplex forte Zentiva drg.20</t>
  </si>
  <si>
    <t>987860</t>
  </si>
  <si>
    <t>Biopron9 tob.60+20 ZDARMA VÁNOČNÍ BALENÍ 2012</t>
  </si>
  <si>
    <t>115864</t>
  </si>
  <si>
    <t>15864</t>
  </si>
  <si>
    <t>TRITACE 10</t>
  </si>
  <si>
    <t>POR TBL NOB 30X10MG</t>
  </si>
  <si>
    <t>142547</t>
  </si>
  <si>
    <t>42547</t>
  </si>
  <si>
    <t>POR SIR 1X500ML</t>
  </si>
  <si>
    <t>147740</t>
  </si>
  <si>
    <t>47740</t>
  </si>
  <si>
    <t>RIVOCOR 5</t>
  </si>
  <si>
    <t>844651</t>
  </si>
  <si>
    <t>101205</t>
  </si>
  <si>
    <t>PRESTARIUM NEO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</si>
  <si>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</si>
  <si>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</si>
  <si>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</si>
  <si>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</si>
  <si>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</si>
  <si>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</si>
  <si>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</si>
  <si>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</si>
  <si>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</si>
  <si>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</si>
  <si>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</si>
  <si>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</si>
  <si>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</si>
  <si>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</si>
  <si>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</si>
  <si>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</si>
  <si>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848925</t>
  </si>
  <si>
    <t>148068</t>
  </si>
  <si>
    <t>ROSUCARD 10 MG POTAHOVANÉ TABLETY</t>
  </si>
  <si>
    <t>POR TBL FLM 30X10MG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</si>
  <si>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</si>
  <si>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</si>
  <si>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</si>
  <si>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</si>
  <si>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</si>
  <si>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</si>
  <si>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</si>
  <si>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169191</t>
  </si>
  <si>
    <t>69191</t>
  </si>
  <si>
    <t>EUTHYROX 150</t>
  </si>
  <si>
    <t>TBL 100X150RG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</si>
  <si>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</si>
  <si>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</si>
  <si>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</si>
  <si>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</si>
  <si>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</si>
  <si>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</si>
  <si>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</si>
  <si>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</si>
  <si>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</si>
  <si>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</si>
  <si>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116337</t>
  </si>
  <si>
    <t>16337</t>
  </si>
  <si>
    <t>LIPOPLUS 20%</t>
  </si>
  <si>
    <t>INFEML10X250ML-SKLO</t>
  </si>
  <si>
    <t>847476</t>
  </si>
  <si>
    <t>112782</t>
  </si>
  <si>
    <t xml:space="preserve">GENTAMICIN B.BRAUN 3 MG/ML INFUZNÍ ROZTOK </t>
  </si>
  <si>
    <t>INF SOL 20X80ML</t>
  </si>
  <si>
    <t>156835</t>
  </si>
  <si>
    <t>MEROPENEM KABI 1 G</t>
  </si>
  <si>
    <t>INJ+INF PLV SOL 10X1000MG</t>
  </si>
  <si>
    <t>185482</t>
  </si>
  <si>
    <t>EDICIN 1 G</t>
  </si>
  <si>
    <t>INF PLV SOL 10X1GM</t>
  </si>
  <si>
    <t>120605</t>
  </si>
  <si>
    <t>20605</t>
  </si>
  <si>
    <t>COLOMYCIN INJEKCE 1000000 IU</t>
  </si>
  <si>
    <t>INJ PLV SOL 10X1MU</t>
  </si>
  <si>
    <t>165989</t>
  </si>
  <si>
    <t>65989</t>
  </si>
  <si>
    <t>MYCOMAX « INF. INFUZ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</si>
  <si>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</si>
  <si>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</si>
  <si>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</si>
  <si>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</si>
  <si>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</si>
  <si>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</si>
  <si>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</si>
  <si>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3111 - Traumatologické oddělení, lůžkové oddělení 27</t>
  </si>
  <si>
    <t>3131 - Traumatologické oddělení, JIP 27</t>
  </si>
  <si>
    <t>J01FF01 - Klindamycin</t>
  </si>
  <si>
    <t>J01CR01 - Ampicilin a enzymový inhibitor</t>
  </si>
  <si>
    <t>J01MA02 - Ciprofloxacin</t>
  </si>
  <si>
    <t>N01AH03 - Sufentanyl</t>
  </si>
  <si>
    <t>J01DC02 - Cefuroxim</t>
  </si>
  <si>
    <t>N01AX10 - Propofol</t>
  </si>
  <si>
    <t>J01GB03 - Gentamicin</t>
  </si>
  <si>
    <t>N06AB04 - Citalopram</t>
  </si>
  <si>
    <t>C09AA04 - Perindopril</t>
  </si>
  <si>
    <t>J01XA01 - Vankomycin</t>
  </si>
  <si>
    <t>C09AA05 - Ramipril</t>
  </si>
  <si>
    <t>C07AB07 - Bisoprolol</t>
  </si>
  <si>
    <t>C09BB04 - Perindopril a amlodipin</t>
  </si>
  <si>
    <t>J01MA01 - Ofloxacin</t>
  </si>
  <si>
    <t>C09CA01 - Losartan</t>
  </si>
  <si>
    <t>M01AX17 - Nimesulid</t>
  </si>
  <si>
    <t>C09DA01 - Losartan a diuretika</t>
  </si>
  <si>
    <t>N03AX12 - Gabapentin</t>
  </si>
  <si>
    <t>C10AA05 - Atorvastatin</t>
  </si>
  <si>
    <t>R06AE07 - Cetirizin</t>
  </si>
  <si>
    <t>C10AA07 - Rosuvastatin</t>
  </si>
  <si>
    <t>A06AD11 - Laktulóza</t>
  </si>
  <si>
    <t>H02AB04 - Methylprednisolon</t>
  </si>
  <si>
    <t>J01GB06 - Amikacin</t>
  </si>
  <si>
    <t>H03AA01 - Levothyroxin, sodná sůl</t>
  </si>
  <si>
    <t>B01AB06 - Nadroparin</t>
  </si>
  <si>
    <t>J01CA01 - Ampicilin</t>
  </si>
  <si>
    <t>J02AC01 - Flukonazol</t>
  </si>
  <si>
    <t>A02BC02 - Pantoprazol</t>
  </si>
  <si>
    <t>C07AB05 - Betaxolol</t>
  </si>
  <si>
    <t>J01CR02 - Amoxicilin a enzymový inhibitor</t>
  </si>
  <si>
    <t>N02AX02 - Tramadol</t>
  </si>
  <si>
    <t>J01DB04 - Cefazolin</t>
  </si>
  <si>
    <t>N05BA12 - Alprazolam</t>
  </si>
  <si>
    <t>A02BA02 - Ranitidin</t>
  </si>
  <si>
    <t>R03DC03 - Montelukast</t>
  </si>
  <si>
    <t>J01DD01 - Cefotaxim</t>
  </si>
  <si>
    <t>R06AE09 - Levocetirizin</t>
  </si>
  <si>
    <t>J01FA09 - Klarithromycin</t>
  </si>
  <si>
    <t>J01FA10 - Azithromycin</t>
  </si>
  <si>
    <t>A02BA02</t>
  </si>
  <si>
    <t>RANITAL 150 MG POTAHOVANÉ TABLETY</t>
  </si>
  <si>
    <t>POR TBL FLM 30X150MG</t>
  </si>
  <si>
    <t>A06AD11</t>
  </si>
  <si>
    <t>B01AB06</t>
  </si>
  <si>
    <t>INJ SOL 10X5ML</t>
  </si>
  <si>
    <t>C07AB05</t>
  </si>
  <si>
    <t>C09BB04</t>
  </si>
  <si>
    <t>C09CA01</t>
  </si>
  <si>
    <t>C09DA01</t>
  </si>
  <si>
    <t>C10AA05</t>
  </si>
  <si>
    <t>POR TBL FLM 100X10MG</t>
  </si>
  <si>
    <t>SORTIS 20 MG</t>
  </si>
  <si>
    <t>H02AB04</t>
  </si>
  <si>
    <t>SOLU-MEDROL 40 MG/ML</t>
  </si>
  <si>
    <t>INJ PSO LQF 40MG+1ML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</si>
  <si>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</si>
  <si>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</si>
  <si>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</si>
  <si>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</si>
  <si>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</si>
  <si>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J01CR02</t>
  </si>
  <si>
    <t>AMOKSIKLAV 1 G</t>
  </si>
  <si>
    <t>POR TBL FLM 14</t>
  </si>
  <si>
    <t>AMOKSIKLAV 1,2 G</t>
  </si>
  <si>
    <t>INJ+INF PLV SOL 5</t>
  </si>
  <si>
    <t>J01DB04</t>
  </si>
  <si>
    <t>J01DC02</t>
  </si>
  <si>
    <t>POR TBL FLM 10X500MG</t>
  </si>
  <si>
    <t>J01DD01</t>
  </si>
  <si>
    <t>J01FA09</t>
  </si>
  <si>
    <t>POR TBL FLM 14X500MG</t>
  </si>
  <si>
    <t>J01FA10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</si>
  <si>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</si>
  <si>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</si>
  <si>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</si>
  <si>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</si>
  <si>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</si>
  <si>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</si>
  <si>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J01GB06</t>
  </si>
  <si>
    <t>AMIKIN 500 MG</t>
  </si>
  <si>
    <t>INJ SOL 1X2ML/500MG</t>
  </si>
  <si>
    <t>J01MA01</t>
  </si>
  <si>
    <t>INF SOL 1X100ML</t>
  </si>
  <si>
    <t>J01MA02</t>
  </si>
  <si>
    <t>J01XA01</t>
  </si>
  <si>
    <t>M01AX17</t>
  </si>
  <si>
    <t>POR TBL NOB 30X100MG</t>
  </si>
  <si>
    <t>N01AH03</t>
  </si>
  <si>
    <t>SUFENTA FORTE</t>
  </si>
  <si>
    <t>INJ SOL 5X1ML/50RG</t>
  </si>
  <si>
    <t>N02AX02</t>
  </si>
  <si>
    <t>POR TBL PRO 10X100MG</t>
  </si>
  <si>
    <t>N03AX12</t>
  </si>
  <si>
    <t>NEURONTIN 300 MG</t>
  </si>
  <si>
    <t>POR CPS DUR 50X300MG</t>
  </si>
  <si>
    <t>N05BA12</t>
  </si>
  <si>
    <t>XANAX 0,25 MG</t>
  </si>
  <si>
    <t>POR TBL NOB 30X0.25MG</t>
  </si>
  <si>
    <t>R03DC03</t>
  </si>
  <si>
    <t>R06AE07</t>
  </si>
  <si>
    <t>R06AE09</t>
  </si>
  <si>
    <t>A02BC02</t>
  </si>
  <si>
    <t>C07AB07</t>
  </si>
  <si>
    <t>C09AA04</t>
  </si>
  <si>
    <t>C09AA05</t>
  </si>
  <si>
    <t>TRITACE 10 MG</t>
  </si>
  <si>
    <t>C10AA07</t>
  </si>
  <si>
    <t>H03AA01</t>
  </si>
  <si>
    <t>EUTHYROX 50 MIKROGRAMŮ</t>
  </si>
  <si>
    <t>POR TBL NOB 100X50RG</t>
  </si>
  <si>
    <t>EUTHYROX 150 MIKROGRAMŮ</t>
  </si>
  <si>
    <t>POR TBL NOB 100X150RG</t>
  </si>
  <si>
    <t>J01GB03</t>
  </si>
  <si>
    <t>GENTAMICIN B.BRAUN 3 MG/ML INFUZNÍ ROZTOK</t>
  </si>
  <si>
    <t>J02AC01</t>
  </si>
  <si>
    <t>MYCOMAX INF</t>
  </si>
  <si>
    <t>N01AX10</t>
  </si>
  <si>
    <t>ANESIA 10 MG/ML INJEKČNÍ/INFUZNÍ EMULZE</t>
  </si>
  <si>
    <t>N06AB04</t>
  </si>
  <si>
    <t>POR TBL FLM 30X10 MG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</si>
  <si>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</si>
  <si>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</si>
  <si>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</si>
  <si>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</si>
  <si>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</si>
  <si>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</si>
  <si>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</si>
  <si>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</si>
  <si>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</si>
  <si>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</si>
  <si>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</si>
  <si>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</si>
  <si>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</si>
  <si>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</si>
  <si>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</si>
  <si>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</si>
  <si>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</si>
  <si>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</si>
  <si>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</si>
  <si>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</si>
  <si>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</si>
  <si>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</si>
  <si>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</si>
  <si>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</si>
  <si>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</si>
  <si>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</si>
  <si>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</si>
  <si>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</si>
  <si>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</si>
  <si>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Klindamycin</t>
  </si>
  <si>
    <t>Amoxicilin a enzymový inhibitor</t>
  </si>
  <si>
    <t>Bromazepam</t>
  </si>
  <si>
    <t>LEXAURIN 1,5</t>
  </si>
  <si>
    <t>POR TBL NOB 30X1.5MG</t>
  </si>
  <si>
    <t>Ciprofloxacin</t>
  </si>
  <si>
    <t>15658</t>
  </si>
  <si>
    <t>CIPLOX 500</t>
  </si>
  <si>
    <t>Gabapentin</t>
  </si>
  <si>
    <t>Jiná kapiláry stabilizující látky</t>
  </si>
  <si>
    <t>POR TBL ENT 30X20MG</t>
  </si>
  <si>
    <t>Nadroparin</t>
  </si>
  <si>
    <t>32061</t>
  </si>
  <si>
    <t>FRAXIPARINE</t>
  </si>
  <si>
    <t>INJ SOL 10X0.6ML</t>
  </si>
  <si>
    <t>32063</t>
  </si>
  <si>
    <t>INJ SOL 10X0.8ML</t>
  </si>
  <si>
    <t>Sodná sůl metamizolu</t>
  </si>
  <si>
    <t>NOVALGIN TABLETY</t>
  </si>
  <si>
    <t>POR TBL FLM 20X500MG</t>
  </si>
  <si>
    <t>Tramadol</t>
  </si>
  <si>
    <t>4306</t>
  </si>
  <si>
    <t>TRAMAL TOBOLKY 50 MG</t>
  </si>
  <si>
    <t>POR CPS DUR 20X50MG I</t>
  </si>
  <si>
    <t>Tramadol, kombinace</t>
  </si>
  <si>
    <t>138841</t>
  </si>
  <si>
    <t>DORETA 37,5 MG/325 MG</t>
  </si>
  <si>
    <t>POR TBL FLM 3X10</t>
  </si>
  <si>
    <t>Obvazový materiál, náplasti</t>
  </si>
  <si>
    <t>882</t>
  </si>
  <si>
    <t>OBINADLO ELASTICKÉ IDEAL</t>
  </si>
  <si>
    <t>12CMX5M,PÁSKOVANÁ DO SUPERIORU,1KS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</si>
  <si>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</si>
  <si>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</si>
  <si>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</si>
  <si>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</si>
  <si>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</si>
  <si>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</si>
  <si>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</si>
  <si>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</si>
  <si>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</si>
  <si>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</si>
  <si>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</si>
  <si>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</si>
  <si>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Amlodipin</t>
  </si>
  <si>
    <t>2945</t>
  </si>
  <si>
    <t>AGEN 5</t>
  </si>
  <si>
    <t>12494</t>
  </si>
  <si>
    <t>AUGMENTIN 1 G</t>
  </si>
  <si>
    <t>POR TBL FLM 14 I</t>
  </si>
  <si>
    <t>85525</t>
  </si>
  <si>
    <t>AMOKSIKLAV 625 MG</t>
  </si>
  <si>
    <t>POR TBL FLM 21</t>
  </si>
  <si>
    <t>86148</t>
  </si>
  <si>
    <t>AUGMENTIN 625 MG</t>
  </si>
  <si>
    <t>POR TBL FLM 21 II</t>
  </si>
  <si>
    <t>Bilastin</t>
  </si>
  <si>
    <t>148675</t>
  </si>
  <si>
    <t>POR TBL NOB 50X20MG</t>
  </si>
  <si>
    <t>Cefuroxim</t>
  </si>
  <si>
    <t>Jiná antiinfektiva</t>
  </si>
  <si>
    <t>802</t>
  </si>
  <si>
    <t>OPH GTT SOL 1X10ML SKLO</t>
  </si>
  <si>
    <t>202701</t>
  </si>
  <si>
    <t>POR TBL ENT 90X20MG</t>
  </si>
  <si>
    <t>Klopidogrel</t>
  </si>
  <si>
    <t>132727</t>
  </si>
  <si>
    <t>TROMBEX 75 MG POTAHOVANÉ TABLETY</t>
  </si>
  <si>
    <t>POR TBL FLM 30X75MG</t>
  </si>
  <si>
    <t>Kombinace různých antibiotik</t>
  </si>
  <si>
    <t>OPH UNG 1X5GM</t>
  </si>
  <si>
    <t>Metoprolol</t>
  </si>
  <si>
    <t>49937</t>
  </si>
  <si>
    <t>BETALOC ZOK 50 MG</t>
  </si>
  <si>
    <t>POR TBL PRO 28X50MG</t>
  </si>
  <si>
    <t>32059</t>
  </si>
  <si>
    <t>INJ SOL 10X0.4ML</t>
  </si>
  <si>
    <t>Nimesulid</t>
  </si>
  <si>
    <t>12891</t>
  </si>
  <si>
    <t>POR TBL NOB 15X100MG</t>
  </si>
  <si>
    <t>Prednison</t>
  </si>
  <si>
    <t>PREDNISON 20 LÉČIVA</t>
  </si>
  <si>
    <t>POR TBL NOB 20X20MG</t>
  </si>
  <si>
    <t>Rutosid, kombinace</t>
  </si>
  <si>
    <t>96303</t>
  </si>
  <si>
    <t>ASCORUTIN</t>
  </si>
  <si>
    <t>POR TBL FLM 50</t>
  </si>
  <si>
    <t>Různé jiné kombinace železa</t>
  </si>
  <si>
    <t>POR TBL FLM 50X100MG</t>
  </si>
  <si>
    <t>Sultamicilin</t>
  </si>
  <si>
    <t>POR TBL FLM 12X375MG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</si>
  <si>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</si>
  <si>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</si>
  <si>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</si>
  <si>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</si>
  <si>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</si>
  <si>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</si>
  <si>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</si>
  <si>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</si>
  <si>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</si>
  <si>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</si>
  <si>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</si>
  <si>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</si>
  <si>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</si>
  <si>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</si>
  <si>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</si>
  <si>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</si>
  <si>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</si>
  <si>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</si>
  <si>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</si>
  <si>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</si>
  <si>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</si>
  <si>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</si>
  <si>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</si>
  <si>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</si>
  <si>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</si>
  <si>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</si>
  <si>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11974</t>
  </si>
  <si>
    <t>BERLE FRANCOUZSKÁ PŘEDLOKETNí SPECIÁLNÍ 222 KL-SC</t>
  </si>
  <si>
    <t>VYMĚKČENÉ DRŽADLO,BAREVNÁ,NASTAVITELNÁ 76-96CM, DO 130KG</t>
  </si>
  <si>
    <t>23747</t>
  </si>
  <si>
    <t>CHODÍTKO ČTYŘKOLOVÉ S PODPŮRNOU DESKOU 203</t>
  </si>
  <si>
    <t>NASTAVITELNÉ 97-142CM,PODPŮRNÁ DESKA,POLOHOVÁNÍ DRŽADEL</t>
  </si>
  <si>
    <t>12686</t>
  </si>
  <si>
    <t>TRAMAL RETARD TABLETY 100 MG</t>
  </si>
  <si>
    <t>53201</t>
  </si>
  <si>
    <t>CIPHIN 250</t>
  </si>
  <si>
    <t>POR TBL FLM 10X250MG</t>
  </si>
  <si>
    <t>32058</t>
  </si>
  <si>
    <t>INJ SOL 10X0.3ML</t>
  </si>
  <si>
    <t>Ambroxol</t>
  </si>
  <si>
    <t>AMBROBENE 30 MG</t>
  </si>
  <si>
    <t>POR TBL NOB 20X30MG</t>
  </si>
  <si>
    <t>Jodovaný povidon</t>
  </si>
  <si>
    <t>203323</t>
  </si>
  <si>
    <t>BETADINE</t>
  </si>
  <si>
    <t>DRM UNG 1X100GM 10%</t>
  </si>
  <si>
    <t>32064</t>
  </si>
  <si>
    <t>INJ SOL 10X1ML</t>
  </si>
  <si>
    <t>17925</t>
  </si>
  <si>
    <t>ZALDIAR</t>
  </si>
  <si>
    <t>POR TBL FLM 20</t>
  </si>
  <si>
    <t>17926</t>
  </si>
  <si>
    <t>879</t>
  </si>
  <si>
    <t>10CMX5M,PÁSKOVANÁ DO SUPERIORU,1KS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</si>
  <si>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</si>
  <si>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</si>
  <si>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</si>
  <si>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</si>
  <si>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</si>
  <si>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</si>
  <si>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63749</t>
  </si>
  <si>
    <t>ZÁVĚS RAMENNÍ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</si>
  <si>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</si>
  <si>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</si>
  <si>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</si>
  <si>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</si>
  <si>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</si>
  <si>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</si>
  <si>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62920</t>
  </si>
  <si>
    <t>ORTÉZA KOLENNÍ KRÁTKÁ S LIMITACÍ PAN 7.08</t>
  </si>
  <si>
    <t>S JEDNOOSÝM NASTAVITELNÝM KLOUBEM,UNIV.P-L</t>
  </si>
  <si>
    <t>11634</t>
  </si>
  <si>
    <t>SEDAČKA NA VANU 4628 H</t>
  </si>
  <si>
    <t>PLASTOVÁ, ŠÍŘKA 23 CM, NASTAVITELNÁ DLE ŠÍŘKY VANY, PODPŮRNÉ MADLO</t>
  </si>
  <si>
    <t>23883</t>
  </si>
  <si>
    <t>NÁSTAVEC NA WC PLASTOVÝ 508 A</t>
  </si>
  <si>
    <t>VÝŠKA 15CM</t>
  </si>
  <si>
    <t>63742</t>
  </si>
  <si>
    <t>ORTÉZA LOKETNÍ</t>
  </si>
  <si>
    <t>NASTAVITELNÝ ROZSAH POHYBU 0. - 120.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</si>
  <si>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</si>
  <si>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</si>
  <si>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</si>
  <si>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</si>
  <si>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89852</t>
  </si>
  <si>
    <t>POR TBL FLM 21X625MG</t>
  </si>
  <si>
    <t>200518</t>
  </si>
  <si>
    <t>POR TBL FLM 24 I</t>
  </si>
  <si>
    <t>Diklofenak</t>
  </si>
  <si>
    <t>2146</t>
  </si>
  <si>
    <t>POR TBL RET 30X100MG</t>
  </si>
  <si>
    <t>Enoxaparin</t>
  </si>
  <si>
    <t>115402</t>
  </si>
  <si>
    <t>CLEXANE</t>
  </si>
  <si>
    <t>INJ SOL ISP 10X0.6ML/6KU</t>
  </si>
  <si>
    <t>132671</t>
  </si>
  <si>
    <t>12895</t>
  </si>
  <si>
    <t>POR GRA SUS 30X100MG I</t>
  </si>
  <si>
    <t>12896</t>
  </si>
  <si>
    <t>POR GRA SUS 60X100MG I</t>
  </si>
  <si>
    <t>Roxithromycin</t>
  </si>
  <si>
    <t>10859</t>
  </si>
  <si>
    <t>ROXITHROMYCIN-RATIOPHARM 150 MG</t>
  </si>
  <si>
    <t>POR TBL FLM 20X150MG</t>
  </si>
  <si>
    <t>Vápník, kombinace s vitaminem D a/nebo jinými léčivy</t>
  </si>
  <si>
    <t>169673</t>
  </si>
  <si>
    <t>CALTRATE PLUS</t>
  </si>
  <si>
    <t>81790</t>
  </si>
  <si>
    <t>KRYTÍ ANTIMIKROBIÁLNÍ MEPILEX AG</t>
  </si>
  <si>
    <t>10X10CM SE SILIKONOVOU VRSTVOU SAFETAC,5KS</t>
  </si>
  <si>
    <t>883</t>
  </si>
  <si>
    <t>14CM5M,PÁSKOVANÁ DO SUPERIORU DÉLKA,1KS</t>
  </si>
  <si>
    <t>81435</t>
  </si>
  <si>
    <t>KRYTÍ S MASTÍ A STŘÍBREM ATRAUMAN AG</t>
  </si>
  <si>
    <t>5X5CM 10KS</t>
  </si>
  <si>
    <t>80720</t>
  </si>
  <si>
    <t>KRYTÍ SILIKONOVÉ MEPIFORM,SAMOLEPÍCÍ,K OŠETŘENÍ JI</t>
  </si>
  <si>
    <t>5X7,5CM SE SILIKONOVOU VRSTVOU SAFETAC,5KS</t>
  </si>
  <si>
    <t>63776</t>
  </si>
  <si>
    <t>ORTÉZA HLEZENNÍ VACOPED; SOUPRAVA PRO PACIENTA</t>
  </si>
  <si>
    <t>VAKUOVÝ FIXAČNÍ SYSTÉM, NÁHRADA SÁDRY, VELIKOST S, M, L</t>
  </si>
  <si>
    <t>Azithromycin</t>
  </si>
  <si>
    <t>Betamethason a antibiotika</t>
  </si>
  <si>
    <t>17171</t>
  </si>
  <si>
    <t>BELOGENT MAST</t>
  </si>
  <si>
    <t>DRM UNG 1X30GM</t>
  </si>
  <si>
    <t>Bisoprolol</t>
  </si>
  <si>
    <t>47741</t>
  </si>
  <si>
    <t>RIVOCOR 10</t>
  </si>
  <si>
    <t>Diosmin, kombinace</t>
  </si>
  <si>
    <t>14075</t>
  </si>
  <si>
    <t>POR TBL FLM 60X500MG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</si>
  <si>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</si>
  <si>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</si>
  <si>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</si>
  <si>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</si>
  <si>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</si>
  <si>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</si>
  <si>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</si>
  <si>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</si>
  <si>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Hydrogenované námelové alkaloidy</t>
  </si>
  <si>
    <t>91032</t>
  </si>
  <si>
    <t>SECATOXIN FORTE</t>
  </si>
  <si>
    <t>POR GTT SOL 1X25ML</t>
  </si>
  <si>
    <t>62320</t>
  </si>
  <si>
    <t>DRM UNG 1X20GM 10%</t>
  </si>
  <si>
    <t>107135</t>
  </si>
  <si>
    <t>DALACIN C 150 MG</t>
  </si>
  <si>
    <t>POR CPS DUR 16X150MG</t>
  </si>
  <si>
    <t>Klonazepam</t>
  </si>
  <si>
    <t>14957</t>
  </si>
  <si>
    <t>RIVOTRIL 0,5 MG</t>
  </si>
  <si>
    <t>POR TBL NOB 50X0.5MG</t>
  </si>
  <si>
    <t>Kodein, kombinace kromě psycholeptik</t>
  </si>
  <si>
    <t>86016</t>
  </si>
  <si>
    <t>TALVOSILEN</t>
  </si>
  <si>
    <t>POR TBL NOB 20</t>
  </si>
  <si>
    <t>Meloxikam</t>
  </si>
  <si>
    <t>112561</t>
  </si>
  <si>
    <t>RECOXA 15</t>
  </si>
  <si>
    <t>POR TBL NOB 30X15MG</t>
  </si>
  <si>
    <t>21275</t>
  </si>
  <si>
    <t>MELOBAX 15 MG TABLETY</t>
  </si>
  <si>
    <t>17187</t>
  </si>
  <si>
    <t>NIMESIL</t>
  </si>
  <si>
    <t>POR GRA SUS 30X100MG</t>
  </si>
  <si>
    <t>Organo-heparinoid</t>
  </si>
  <si>
    <t>HEPAROID LÉČIVA</t>
  </si>
  <si>
    <t>DRM CRM 1X30GM</t>
  </si>
  <si>
    <t>Ramipril</t>
  </si>
  <si>
    <t>22441</t>
  </si>
  <si>
    <t>OBINADLO ELASTICKÉ IDEALTEX</t>
  </si>
  <si>
    <t>12CMX5M,1KS</t>
  </si>
  <si>
    <t>885</t>
  </si>
  <si>
    <t>10CMX5M,V NAPNUTÉM STAVU,DLOUHÝ TAH,1KS</t>
  </si>
  <si>
    <t>888</t>
  </si>
  <si>
    <t>8CMX5M,V NAPNUTÉM STAVU,DLOUHÝ TAH,1KS</t>
  </si>
  <si>
    <t>45124</t>
  </si>
  <si>
    <t>LASTOFA-UZAVŘENÁ ŠPIČKA A-D</t>
  </si>
  <si>
    <t>39710</t>
  </si>
  <si>
    <t>DLAHA PRO FIXACI PRSTŮ RUKY TYP A</t>
  </si>
  <si>
    <t>VELIKOST A3</t>
  </si>
  <si>
    <t>62987</t>
  </si>
  <si>
    <t>ORTÉZA HLEZNA FIXAČNÍ VAKUOVANÁ VACO-ANKLE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</si>
  <si>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</si>
  <si>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</si>
  <si>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</si>
  <si>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</si>
  <si>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</si>
  <si>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</si>
  <si>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39709</t>
  </si>
  <si>
    <t>VELIKOST A2</t>
  </si>
  <si>
    <t>140731</t>
  </si>
  <si>
    <t>ORTÉZA KOLENE SE STABILIZACÍ ČÉŠKY GE003SP</t>
  </si>
  <si>
    <t>NÁVLEKOVÁ, LEVÁ/PRAVÁ, VELIKOST M-XXL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</si>
  <si>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</si>
  <si>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</si>
  <si>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</si>
  <si>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</si>
  <si>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</si>
  <si>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</si>
  <si>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</si>
  <si>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</si>
  <si>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62970</t>
  </si>
  <si>
    <t>BANDÁŽ ZÁPĚSTÍ ELASTICKÁ OR29</t>
  </si>
  <si>
    <t>Aciklovir</t>
  </si>
  <si>
    <t>84127</t>
  </si>
  <si>
    <t>HERPESIN 200</t>
  </si>
  <si>
    <t>POR TBL NOB 25X200MG</t>
  </si>
  <si>
    <t>155937</t>
  </si>
  <si>
    <t>POR TBL NOB 50X400MG</t>
  </si>
  <si>
    <t>192354</t>
  </si>
  <si>
    <t>Doxycyklin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</si>
  <si>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</si>
  <si>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</si>
  <si>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</si>
  <si>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</si>
  <si>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</si>
  <si>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</si>
  <si>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</si>
  <si>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Hořčík (různé sole v kombinaci)</t>
  </si>
  <si>
    <t>POR GRA SOL 30</t>
  </si>
  <si>
    <t>Klindamycin, kombinace</t>
  </si>
  <si>
    <t>186539</t>
  </si>
  <si>
    <t>DUAC 10 MG/G + 30 MG/G GEL</t>
  </si>
  <si>
    <t>DRM GEL 60GM</t>
  </si>
  <si>
    <t>Omeprazol</t>
  </si>
  <si>
    <t>132530</t>
  </si>
  <si>
    <t>HELICID 20</t>
  </si>
  <si>
    <t>25366</t>
  </si>
  <si>
    <t>POR CPS ETD 90X20MG</t>
  </si>
  <si>
    <t>Síran hořečnatý</t>
  </si>
  <si>
    <t>498</t>
  </si>
  <si>
    <t>MAGNESIUM SULFURICUM BIOTIKA 10%</t>
  </si>
  <si>
    <t>INJ SOL 5X10ML 10%</t>
  </si>
  <si>
    <t>Sulodexid</t>
  </si>
  <si>
    <t>96118</t>
  </si>
  <si>
    <t>VESSEL DUE F</t>
  </si>
  <si>
    <t>POR CPS MOL 50X250LSU</t>
  </si>
  <si>
    <t>Thiethylperazin</t>
  </si>
  <si>
    <t>9847</t>
  </si>
  <si>
    <t>TORECAN</t>
  </si>
  <si>
    <t>RCT SUP 6X6.5MG</t>
  </si>
  <si>
    <t>32086</t>
  </si>
  <si>
    <t>TRALGIT</t>
  </si>
  <si>
    <t>POR CPS DUR 20X50MG</t>
  </si>
  <si>
    <t>59672</t>
  </si>
  <si>
    <t>POR TBL PRO 30X100MG</t>
  </si>
  <si>
    <t>Zolpidem</t>
  </si>
  <si>
    <t>16286</t>
  </si>
  <si>
    <t>STILNOX</t>
  </si>
  <si>
    <t>Itopridum</t>
  </si>
  <si>
    <t>166759</t>
  </si>
  <si>
    <t>KINITO 50 MG, POTAHOVANÉ TABLETY</t>
  </si>
  <si>
    <t>POR TBL FLM 40X50MG</t>
  </si>
  <si>
    <t>119672</t>
  </si>
  <si>
    <t>DICLOFENAC DUO PHARMASWISS 75 MG</t>
  </si>
  <si>
    <t>POR CPS RDR 30X75MG</t>
  </si>
  <si>
    <t>202700</t>
  </si>
  <si>
    <t>POR TBL ENT 60X20MG</t>
  </si>
  <si>
    <t>Ketoprofen</t>
  </si>
  <si>
    <t>16287</t>
  </si>
  <si>
    <t>FASTUM GEL</t>
  </si>
  <si>
    <t>DRM GEL 1X100GM</t>
  </si>
  <si>
    <t>65976</t>
  </si>
  <si>
    <t>DRM GEL 1X30GM</t>
  </si>
  <si>
    <t>Jiná antibiotika pro lokální aplikaci</t>
  </si>
  <si>
    <t>55759</t>
  </si>
  <si>
    <t>PAMYCON NA PŘÍPRAVU KAPEK</t>
  </si>
  <si>
    <t>DRM PLV SOL 1X1LAH</t>
  </si>
  <si>
    <t>182982</t>
  </si>
  <si>
    <t>APO-TRAMADOL/PARACETAMOL 37,5 MG/325 MG</t>
  </si>
  <si>
    <t>78911</t>
  </si>
  <si>
    <t>PÁSKA EPIKONDYLÁRNÍ - TYP 202</t>
  </si>
  <si>
    <t>VELIKOSTI M,L</t>
  </si>
  <si>
    <t>93655</t>
  </si>
  <si>
    <t>ORTÉZA KOLENNÍ</t>
  </si>
  <si>
    <t>PROTECT.ST PRO</t>
  </si>
  <si>
    <t>Dexamethason a antiinfektiva</t>
  </si>
  <si>
    <t>2547</t>
  </si>
  <si>
    <t>MAXITROL</t>
  </si>
  <si>
    <t>OPH UNG 1X3.5GM</t>
  </si>
  <si>
    <t>Pitofenon a analgetika</t>
  </si>
  <si>
    <t>50335</t>
  </si>
  <si>
    <t>ALGIFEN NEO</t>
  </si>
  <si>
    <t>78081</t>
  </si>
  <si>
    <t>ORTÉZA PALCE RUKY OR 10A</t>
  </si>
  <si>
    <t>S DLAHOU</t>
  </si>
  <si>
    <t>78952</t>
  </si>
  <si>
    <t>ORTÉZA PRSTOVÁ - TYP 309</t>
  </si>
  <si>
    <t>Desogestrel a ethinylestradiol</t>
  </si>
  <si>
    <t>47063</t>
  </si>
  <si>
    <t>GRACIAL</t>
  </si>
  <si>
    <t>POR TBL NOB 3X22</t>
  </si>
  <si>
    <t>Kolagenáza, kombinace</t>
  </si>
  <si>
    <t>4269</t>
  </si>
  <si>
    <t>IRUXOL MONO</t>
  </si>
  <si>
    <t>DRM UNG 1X10GM</t>
  </si>
  <si>
    <t>Kyselina listová</t>
  </si>
  <si>
    <t>ACIDUM FOLICUM LÉČIVA</t>
  </si>
  <si>
    <t>POR TBL OBD 30X10MG</t>
  </si>
  <si>
    <t>138839</t>
  </si>
  <si>
    <t>POR TBL FLM 1X10</t>
  </si>
  <si>
    <t>80684</t>
  </si>
  <si>
    <t>OBINADLO ELASTICKÉ FIXAČNÍ SAMODRŽÍCÍ PEHA-HAFT</t>
  </si>
  <si>
    <t>8CMX4M,V NAPNUTÉM STAVU,DLOUHÝ TAH,1KS</t>
  </si>
  <si>
    <t>80682</t>
  </si>
  <si>
    <t>4CMX4M,V NAPNUTÉM STAVU,DLOUHÝ TAH,1KS</t>
  </si>
  <si>
    <t>63777</t>
  </si>
  <si>
    <t>ORTÉZA HLEZENNÍ VACOACHILL; SOUPRAVA PRO PACIENTA</t>
  </si>
  <si>
    <t>140725</t>
  </si>
  <si>
    <t>ORTÉZA PALCOVÁ S PRUŽNÝM TAHEM</t>
  </si>
  <si>
    <t>PROVEDENÍ PRO PRAVOU A LEVOU RUKU, VELIKOST 1-3</t>
  </si>
  <si>
    <t>63758</t>
  </si>
  <si>
    <t>ORTÉZA NOHY PALCOVÁ SNÍŽEK 104P</t>
  </si>
  <si>
    <t>VELIKOST NOHY S 22-24 CM, M 25-27 CM, L 28-31 CM</t>
  </si>
  <si>
    <t>125121</t>
  </si>
  <si>
    <t>APO-DICLO SR 100</t>
  </si>
  <si>
    <t>125122</t>
  </si>
  <si>
    <t>POR TBL RET 100X100MG</t>
  </si>
  <si>
    <t>132632</t>
  </si>
  <si>
    <t>83459</t>
  </si>
  <si>
    <t>POR CPS DUR 100X300MG</t>
  </si>
  <si>
    <t>Sulfamethoxazol a trimethoprim</t>
  </si>
  <si>
    <t>75023</t>
  </si>
  <si>
    <t>COTRIMOXAZOL AL FORTE</t>
  </si>
  <si>
    <t>POR TBL NOB 20X960MG</t>
  </si>
  <si>
    <t>11656</t>
  </si>
  <si>
    <t>ORTÉZA LOKTE S KLOUBY PAN 4.01</t>
  </si>
  <si>
    <t>ELASTICKÁ ORTÉZA S JEDNOOSÝMI KLOUBY,VELIKOST S,M,L,XL</t>
  </si>
  <si>
    <t>Alprazolam</t>
  </si>
  <si>
    <t>6618</t>
  </si>
  <si>
    <t>NEUROL 0,5</t>
  </si>
  <si>
    <t>POR TBL NOB 30X0.5MG</t>
  </si>
  <si>
    <t>Desogestrel</t>
  </si>
  <si>
    <t>113097</t>
  </si>
  <si>
    <t>AZALIA 75 MIKROGRAMŮ POTAHOVANÉ TABLETY</t>
  </si>
  <si>
    <t>POR TBL FLM 3X28X75MCG</t>
  </si>
  <si>
    <t>32083</t>
  </si>
  <si>
    <t>TRALGIT GTT.</t>
  </si>
  <si>
    <t>POR GTT SOL 1X10ML</t>
  </si>
  <si>
    <t>Avokádový a sójový olej, nezmýdelnitelné</t>
  </si>
  <si>
    <t>49688</t>
  </si>
  <si>
    <t>PIASCLEDINE 300</t>
  </si>
  <si>
    <t>POR CPS DUR 30</t>
  </si>
  <si>
    <t>Gliklazid</t>
  </si>
  <si>
    <t>1290</t>
  </si>
  <si>
    <t>DIAPREL MR</t>
  </si>
  <si>
    <t>POR TBL RET 60X30MG</t>
  </si>
  <si>
    <t>Chondroitin-sulfát</t>
  </si>
  <si>
    <t>176921</t>
  </si>
  <si>
    <t>CONDROSULF 400 MG</t>
  </si>
  <si>
    <t>POR CPS DUR 180X400MG</t>
  </si>
  <si>
    <t>Měkký parafin a tukové produkty</t>
  </si>
  <si>
    <t>100273</t>
  </si>
  <si>
    <t>LIPOBASE</t>
  </si>
  <si>
    <t>DRM CRM 1X100GM</t>
  </si>
  <si>
    <t>42780</t>
  </si>
  <si>
    <t>TRALGIT SR 200</t>
  </si>
  <si>
    <t>POR TBL PRO 30X200MG</t>
  </si>
  <si>
    <t>12688</t>
  </si>
  <si>
    <t>POR TBL PRO 50X100MG</t>
  </si>
  <si>
    <t>47516</t>
  </si>
  <si>
    <t>CALCICHEW D3 200 IU</t>
  </si>
  <si>
    <t>POR TBL MND 100</t>
  </si>
  <si>
    <t>140587</t>
  </si>
  <si>
    <t>ORTÉZA KOLENNÍ PRODYŠNÁ S POSTRANNÍMI DLAHAMI</t>
  </si>
  <si>
    <t>GENUMEDI PRO</t>
  </si>
  <si>
    <t>Dále nespecifikované pomůcky</t>
  </si>
  <si>
    <t>93433</t>
  </si>
  <si>
    <t>ROZTOK VISKOELASTICKÝ ERECTUS</t>
  </si>
  <si>
    <t>INJ 1X2ML,HRAZENY 3 APLIKACE DO 1 KLOUBU/6 MĚS.</t>
  </si>
  <si>
    <t>63751</t>
  </si>
  <si>
    <t>ORTÉZA HRUDNÍ ZÁDOVÁ</t>
  </si>
  <si>
    <t>42845</t>
  </si>
  <si>
    <t>ZINNAT 125 MG</t>
  </si>
  <si>
    <t>POR GRA SUS 1X50ML</t>
  </si>
  <si>
    <t>Desloratadin</t>
  </si>
  <si>
    <t>28839</t>
  </si>
  <si>
    <t>AERIUS 0,5 MG/ML</t>
  </si>
  <si>
    <t>POR SOL 1X120ML LŽIČKA</t>
  </si>
  <si>
    <t>Erdostein</t>
  </si>
  <si>
    <t>87076</t>
  </si>
  <si>
    <t>ERDOMED</t>
  </si>
  <si>
    <t>POR CPS DUR 20X300MG</t>
  </si>
  <si>
    <t>Jiná antihistaminika pro systémovou aplikaci</t>
  </si>
  <si>
    <t>POR TBL NOB 20X2MG</t>
  </si>
  <si>
    <t>84114</t>
  </si>
  <si>
    <t>112562</t>
  </si>
  <si>
    <t>POR TBL NOB 60X15MG</t>
  </si>
  <si>
    <t>59806</t>
  </si>
  <si>
    <t>FRAXIPARINE FORTE</t>
  </si>
  <si>
    <t>Olopatadin</t>
  </si>
  <si>
    <t>27557</t>
  </si>
  <si>
    <t>OPATANOL1 MG/ML</t>
  </si>
  <si>
    <t>OPH GTT SOL 1X5ML</t>
  </si>
  <si>
    <t>Pentoxifylin</t>
  </si>
  <si>
    <t>47085</t>
  </si>
  <si>
    <t>PENTOMER RETARD 400 MG</t>
  </si>
  <si>
    <t>POR TBL PRO 100X400MG</t>
  </si>
  <si>
    <t>Pseudoefedrin, kombinace</t>
  </si>
  <si>
    <t>202895</t>
  </si>
  <si>
    <t>CLARINASE REPETABS</t>
  </si>
  <si>
    <t>POR TBL PRO 28 II</t>
  </si>
  <si>
    <t>Sumatriptan</t>
  </si>
  <si>
    <t>119115</t>
  </si>
  <si>
    <t>SUMATRIPTAN ACTAVIS 50 MG</t>
  </si>
  <si>
    <t>POR TBL OBD 6X50MG</t>
  </si>
  <si>
    <t>163149</t>
  </si>
  <si>
    <t>HYPNOGEN</t>
  </si>
  <si>
    <t>93897</t>
  </si>
  <si>
    <t>LÍMEC KRČNÍ TYP PHILADELPHIA PAN 1.02</t>
  </si>
  <si>
    <t>DVOUDÍLNÝ, STAVITELNÝ</t>
  </si>
  <si>
    <t>107922</t>
  </si>
  <si>
    <t>APO-DICLO 50 MG</t>
  </si>
  <si>
    <t>POR TBL ENT 30X50MG</t>
  </si>
  <si>
    <t>58261</t>
  </si>
  <si>
    <t>POR TBL FLM 30X25MG</t>
  </si>
  <si>
    <t>878</t>
  </si>
  <si>
    <t>8CMX5M,PÁSKOVANÁ DO SUPERIORU,1KS</t>
  </si>
  <si>
    <t>63743</t>
  </si>
  <si>
    <t>PEVNÁ - 90 ST. FLEXE</t>
  </si>
  <si>
    <t>140722</t>
  </si>
  <si>
    <t>ORTÉZA PRSTOVÁ DYNAMICKÁ EXTENČNÍ (PIP)</t>
  </si>
  <si>
    <t>UNIVERZÁLNÍ PROVEDENÍ PRO PRSTY PRAVÉ A LEVÉ RUKY, VELIKOST 1-5</t>
  </si>
  <si>
    <t>OPH UNG 1X5GM/5MG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</si>
  <si>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</si>
  <si>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</si>
  <si>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</si>
  <si>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</si>
  <si>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</si>
  <si>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</si>
  <si>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N02CC01 - Sumatriptan</t>
  </si>
  <si>
    <t>A03FA07 - Itopridum</t>
  </si>
  <si>
    <t>B01AC04 - Klopidogrel</t>
  </si>
  <si>
    <t>M01AC06</t>
  </si>
  <si>
    <t>B01AC04</t>
  </si>
  <si>
    <t>A03FA07</t>
  </si>
  <si>
    <t>N02CC01</t>
  </si>
  <si>
    <t>Přehled plnění PL - Preskripce léčivých přípravků - orientační přehled</t>
  </si>
  <si>
    <t>50115051     nadstandard ZUM (hrazeno pac.) (sk.Z_520)</t>
  </si>
  <si>
    <t>50115066     ostatní ZPr - šicí materiál - robot (sk.Z_531)</t>
  </si>
  <si>
    <t>3164</t>
  </si>
  <si>
    <t>pracoviště COS</t>
  </si>
  <si>
    <t>pracoviště COS Celkem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</si>
  <si>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</si>
  <si>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</si>
  <si>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</si>
  <si>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</si>
  <si>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</si>
  <si>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</si>
  <si>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</si>
  <si>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</si>
  <si>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</si>
  <si>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</si>
  <si>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</si>
  <si>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</si>
  <si>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</si>
  <si>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</si>
  <si>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</si>
  <si>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</si>
  <si>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</si>
  <si>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</si>
  <si>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</si>
  <si>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</si>
  <si>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</si>
  <si>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</si>
  <si>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</si>
  <si>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</si>
  <si>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</si>
  <si>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</si>
  <si>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</si>
  <si>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</si>
  <si>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</si>
  <si>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</si>
  <si>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</si>
  <si>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</si>
  <si>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</si>
  <si>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</si>
  <si>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</si>
  <si>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</si>
  <si>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>Kompresa NT 7,5 x 7,5 cm / 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</si>
  <si>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</si>
  <si>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</si>
  <si>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</si>
  <si>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</si>
  <si>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</si>
  <si>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</si>
  <si>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</si>
  <si>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</si>
  <si>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</si>
  <si>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</si>
  <si>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</si>
  <si>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</si>
  <si>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</si>
  <si>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</si>
  <si>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</si>
  <si>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</si>
  <si>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ZL987</t>
  </si>
  <si>
    <t>Soft port 69 cm s koncovkou 15 x 10 cm  66800799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</si>
  <si>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</si>
  <si>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</si>
  <si>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</si>
  <si>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</si>
  <si>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</si>
  <si>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</si>
  <si>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</si>
  <si>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</si>
  <si>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</si>
  <si>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</si>
  <si>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</si>
  <si>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</si>
  <si>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</si>
  <si>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</si>
  <si>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ZB249</t>
  </si>
  <si>
    <t>Sáček močový s křížovou výpustí sterilní 2000 ml ZAR-TNU201601</t>
  </si>
  <si>
    <t>ZB598</t>
  </si>
  <si>
    <t>Spojka symetrická přímá 7 x 7 mm 60.23.00 (120 430)</t>
  </si>
  <si>
    <t>ZB756</t>
  </si>
  <si>
    <t>Zkumavka 3 ml K3 edta fialová 454086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</si>
  <si>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</si>
  <si>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</si>
  <si>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</si>
  <si>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</si>
  <si>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</si>
  <si>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</si>
  <si>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</si>
  <si>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</si>
  <si>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</si>
  <si>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</si>
  <si>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</si>
  <si>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</si>
  <si>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</si>
  <si>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</si>
  <si>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</si>
  <si>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</si>
  <si>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</si>
  <si>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</si>
  <si>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</si>
  <si>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</si>
  <si>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</si>
  <si>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</si>
  <si>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</si>
  <si>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</si>
  <si>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</si>
  <si>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</si>
  <si>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</si>
  <si>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</si>
  <si>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ZK798</t>
  </si>
  <si>
    <t>Zátka combi modrá 4495152</t>
  </si>
  <si>
    <t>ZB303</t>
  </si>
  <si>
    <t>Spojka asymetrická 4 x 7 mm 120 420</t>
  </si>
  <si>
    <t>ZL689</t>
  </si>
  <si>
    <t>Roztok Accu-Check Performa Int´l Controls 1+2 level 04861736</t>
  </si>
  <si>
    <t>ZA715</t>
  </si>
  <si>
    <t>Set infuzní intrafix primeline classic 150 cm 4062957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</si>
  <si>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</si>
  <si>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</si>
  <si>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</si>
  <si>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</si>
  <si>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</si>
  <si>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</si>
  <si>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</si>
  <si>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</si>
  <si>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</si>
  <si>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</si>
  <si>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</si>
  <si>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</si>
  <si>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</si>
  <si>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</si>
  <si>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</si>
  <si>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</si>
  <si>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ZB751</t>
  </si>
  <si>
    <t>Hadice PVC 8/12 á 30 m P00468</t>
  </si>
  <si>
    <t>ZA421</t>
  </si>
  <si>
    <t>Obinadlo elastické idealtex 10 cm x 5 m 931062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</si>
  <si>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</si>
  <si>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</si>
  <si>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</si>
  <si>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</si>
  <si>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</si>
  <si>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</si>
  <si>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ZA527</t>
  </si>
  <si>
    <t>Mediset pro malé chir.výkony  4709673</t>
  </si>
  <si>
    <t>ZA557</t>
  </si>
  <si>
    <t>Kompresa gáza sterilní 10 x 20 cm / 5 ks 26013</t>
  </si>
  <si>
    <t>ZA561</t>
  </si>
  <si>
    <t>Kompresa AB 20 x 40 cm / 1 ks sterilní NT savá 1230114051</t>
  </si>
  <si>
    <t>ZA593</t>
  </si>
  <si>
    <t>Tampon stáčený sterilní 20 x 20 cm / 5 ks 28003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</si>
  <si>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</si>
  <si>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</si>
  <si>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</si>
  <si>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</si>
  <si>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</si>
  <si>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</si>
  <si>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</si>
  <si>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</si>
  <si>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</si>
  <si>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</si>
  <si>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</si>
  <si>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</si>
  <si>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</si>
  <si>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</si>
  <si>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</si>
  <si>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</si>
  <si>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</si>
  <si>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</si>
  <si>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</si>
  <si>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</si>
  <si>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</si>
  <si>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</si>
  <si>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ZA555</t>
  </si>
  <si>
    <t>Obinadlo sádrové gipsan 14 cm x 3 m bal. á 40 ks 1321701105</t>
  </si>
  <si>
    <t>ZA538</t>
  </si>
  <si>
    <t>Obinadlo sádrové gipsan 12 cm x 3 m bal. á 48 ks 1321701104</t>
  </si>
  <si>
    <t>ZF715</t>
  </si>
  <si>
    <t>Obinadlo fixační peha-haft 4cm á 4m 932411</t>
  </si>
  <si>
    <t>ZA654</t>
  </si>
  <si>
    <t>Obinadlo elastické coban 2,5 cm x 4,5 m bal. á 30 ks 1581</t>
  </si>
  <si>
    <t>ZA727</t>
  </si>
  <si>
    <t>Kontejner 30 ml sterilní 331690251750</t>
  </si>
  <si>
    <t>ZA897</t>
  </si>
  <si>
    <t>Nůž na stehy krátký sterilní bal. á 100 ks 11.000.00.010</t>
  </si>
  <si>
    <t>ZB759</t>
  </si>
  <si>
    <t>Zkumavka červená 8 ml gel 455071</t>
  </si>
  <si>
    <t>ZB772</t>
  </si>
  <si>
    <t>Přechodka adaptér luer 450070</t>
  </si>
  <si>
    <t>ZF159</t>
  </si>
  <si>
    <t>Nádoba na kontaminovaný odpad 1 l 15-0002</t>
  </si>
  <si>
    <t>ZI179</t>
  </si>
  <si>
    <t>Zkumavka s mediem+ flovakovaný tampon eSwab růžový 490CE.A</t>
  </si>
  <si>
    <t>ZL105</t>
  </si>
  <si>
    <t>Nástavec pro odběr moče ke zkumavce vacuete 450251</t>
  </si>
  <si>
    <t>ZM892</t>
  </si>
  <si>
    <t>Nůžky převazové Esmarch 220 mm 1130991322</t>
  </si>
  <si>
    <t>ZM889</t>
  </si>
  <si>
    <t>Rozvěrač Weitlaner tupý 140 mm 1191967114</t>
  </si>
  <si>
    <t>ZM891</t>
  </si>
  <si>
    <t>Pátradlo žlábkové 145 mm 1332111014</t>
  </si>
  <si>
    <t>ZM894</t>
  </si>
  <si>
    <t>Nůžky oční zahnuté 110 mm PL81049T</t>
  </si>
  <si>
    <t>ZM890</t>
  </si>
  <si>
    <t>Jehelec Hegar-Baumgartner tvrdokov 140 mm PL878-118</t>
  </si>
  <si>
    <t>ZM893</t>
  </si>
  <si>
    <t>Pinzeta chirurgická 140 mm PL815-142</t>
  </si>
  <si>
    <t>ZB217</t>
  </si>
  <si>
    <t>Šití dafilon modrý 3/0 (2) bal. á 36 ks C0932353</t>
  </si>
  <si>
    <t>ZB979</t>
  </si>
  <si>
    <t>Šití dafilon modrý 4/0 (1.5) bal. á 36 ks C0932205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</si>
  <si>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</si>
  <si>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</si>
  <si>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</si>
  <si>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</si>
  <si>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</si>
  <si>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</si>
  <si>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</si>
  <si>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</si>
  <si>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ZA562</t>
  </si>
  <si>
    <t>Náplast cosmopor i. v. 6 x 8 cm 9008054</t>
  </si>
  <si>
    <t>ZA576</t>
  </si>
  <si>
    <t>Mediset pro močovou katetriz. á 20 ks 4552710</t>
  </si>
  <si>
    <t>ZA486</t>
  </si>
  <si>
    <t>Krytí mastný tyl jelonet   5 x 5 cm á 50 ks 7403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</si>
  <si>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</si>
  <si>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</si>
  <si>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</si>
  <si>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</si>
  <si>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</si>
  <si>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</si>
  <si>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</si>
  <si>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</si>
  <si>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ZB041</t>
  </si>
  <si>
    <t>Systém hrudní drenáže atrium 1 cestný 3600-100</t>
  </si>
  <si>
    <t>ZB777</t>
  </si>
  <si>
    <t>Zkumavka červená 4 ml gel 454071</t>
  </si>
  <si>
    <t>ZC648</t>
  </si>
  <si>
    <t>Elektroda EKG s gelem ovál 51 x 33 mm pro dospělé H-108006</t>
  </si>
  <si>
    <t>ZD748</t>
  </si>
  <si>
    <t>Mediset pro žilní katetrizaci a rouškování bal. á 10 ks CVK Kit</t>
  </si>
  <si>
    <t>ZH168</t>
  </si>
  <si>
    <t>Stříkačka injekční 3-dílná 1 ml L tuberculin s jehlou KD-JECT III 831786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</si>
  <si>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</si>
  <si>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</si>
  <si>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</si>
  <si>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</si>
  <si>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</si>
  <si>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</si>
  <si>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</si>
  <si>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</si>
  <si>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ZL688</t>
  </si>
  <si>
    <t>Proužky Accu-Check Inform IIStrip 50 EU1 á 50 ks 05942861</t>
  </si>
  <si>
    <t>ZE027</t>
  </si>
  <si>
    <t>Katetr CVC 1 lumen certofix mono 330 4160282E</t>
  </si>
  <si>
    <t>ZA206</t>
  </si>
  <si>
    <t>Set perkutální PEG-24-PULL-I-S</t>
  </si>
  <si>
    <t>ZE079</t>
  </si>
  <si>
    <t>Set transfúzní non PVC s odvzdušněním a bakteriálním filtrem ZAR-I-TS</t>
  </si>
  <si>
    <t>ZA833</t>
  </si>
  <si>
    <t>Jehla injekční 0,8 x 40 mm zelená 4657527</t>
  </si>
  <si>
    <t>ZB768</t>
  </si>
  <si>
    <t>Jehla vakuová 216/38 mm zelená 450076</t>
  </si>
  <si>
    <t>DG395</t>
  </si>
  <si>
    <t>Diagnostická souprava ABO set monoklonální na 30</t>
  </si>
  <si>
    <t>ZB173</t>
  </si>
  <si>
    <t>Maska kyslíková s hadičkou a nosní svorkou dospělá H-103013, OS/100</t>
  </si>
  <si>
    <t>ZA095</t>
  </si>
  <si>
    <t>Cement kostní palacos R+G 2 x 40 g á 2 ks 66017569</t>
  </si>
  <si>
    <t>ZB885</t>
  </si>
  <si>
    <t>Vrták 1.1 mm se 2 drážkami, pro mini rychlospojku 513.030</t>
  </si>
  <si>
    <t>ZF625</t>
  </si>
  <si>
    <t>Vrták 2.5 mm 3-drážkový pro rychlospojku 315.250</t>
  </si>
  <si>
    <t>ZH416</t>
  </si>
  <si>
    <t>Vrták 3.2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</si>
  <si>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</si>
  <si>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</si>
  <si>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</si>
  <si>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</si>
  <si>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</si>
  <si>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</si>
  <si>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ZI421</t>
  </si>
  <si>
    <t>Svorka zajišťovací  pro RIA sterilní 352.260S</t>
  </si>
  <si>
    <t>ZD425</t>
  </si>
  <si>
    <t>Nůž k elektrodermatomu á 10 ks GB228 R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</si>
  <si>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</si>
  <si>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</si>
  <si>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</si>
  <si>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</si>
  <si>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ZD084</t>
  </si>
  <si>
    <t>Drát s očkem 219328</t>
  </si>
  <si>
    <t>ZH035</t>
  </si>
  <si>
    <t>Esmarch 12cm x 5m resterilizovatelný do 134° bezlatexový 20-20-120</t>
  </si>
  <si>
    <t>ZE804</t>
  </si>
  <si>
    <t>Dlaha na olekranon 10 otv. 730-155-004-010</t>
  </si>
  <si>
    <t>ZM480</t>
  </si>
  <si>
    <t>Souprava jednorázová pro vakuové míchání cementu 2Mix ASA0320</t>
  </si>
  <si>
    <t>ZM011</t>
  </si>
  <si>
    <t>Šroubovák canos mini T15 kanylovaný 3,5 mm 26-451-15-07</t>
  </si>
  <si>
    <t>ZM942</t>
  </si>
  <si>
    <t>Hlava frézovací nitrodřeňová RIA 13.5 mm sterilní 352.253S</t>
  </si>
  <si>
    <t>ZH232</t>
  </si>
  <si>
    <t>Fréza kostní k powershavru SL pr. 4,2 mm pracovní délka 120 mm 28205GD</t>
  </si>
  <si>
    <t>ZM848</t>
  </si>
  <si>
    <t>Vodítko vrtáku klasické Recos k instrumentáriu Ixos 26-166-25-07</t>
  </si>
  <si>
    <t>ZL744</t>
  </si>
  <si>
    <t>Šroub kónický extrakční pro šrouby pr. 4.5 a 5.0 mm 309.530</t>
  </si>
  <si>
    <t>ZG574</t>
  </si>
  <si>
    <t>Cílič na vrtáky pr.3.5 pro úhlově stabilní šroub 323.027</t>
  </si>
  <si>
    <t>KG209</t>
  </si>
  <si>
    <t>šroub nosný pr. 11 samořezný D110 273.110</t>
  </si>
  <si>
    <t>KG404</t>
  </si>
  <si>
    <t>šroub zajišťovací stardrive 2,7 mm ( hlava LCP 2.4), délka 30 402.230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</si>
  <si>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</si>
  <si>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</si>
  <si>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</si>
  <si>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</si>
  <si>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</si>
  <si>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</si>
  <si>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</si>
  <si>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</si>
  <si>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</si>
  <si>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</si>
  <si>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</si>
  <si>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</si>
  <si>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</si>
  <si>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</si>
  <si>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</si>
  <si>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</si>
  <si>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</si>
  <si>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</si>
  <si>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</si>
  <si>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</si>
  <si>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</si>
  <si>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</si>
  <si>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ZA041</t>
  </si>
  <si>
    <t>Šroub zajišťovací 3.5 mm 213.016</t>
  </si>
  <si>
    <t>ZA050</t>
  </si>
  <si>
    <t>Šroub zajišťovací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</si>
  <si>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</si>
  <si>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</si>
  <si>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</si>
  <si>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</si>
  <si>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</si>
  <si>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</si>
  <si>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</si>
  <si>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</si>
  <si>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</si>
  <si>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</si>
  <si>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ZA291</t>
  </si>
  <si>
    <t>Šroub schanzův 5.0 mm L150/50 294.540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</si>
  <si>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</si>
  <si>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</si>
  <si>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</si>
  <si>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</si>
  <si>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</si>
  <si>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</si>
  <si>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</si>
  <si>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</si>
  <si>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</si>
  <si>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</si>
  <si>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</si>
  <si>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</si>
  <si>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</si>
  <si>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</si>
  <si>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</si>
  <si>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</si>
  <si>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</si>
  <si>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</si>
  <si>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</si>
  <si>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</si>
  <si>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</si>
  <si>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</si>
  <si>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</si>
  <si>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</si>
  <si>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</si>
  <si>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</si>
  <si>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</si>
  <si>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</si>
  <si>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</si>
  <si>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</si>
  <si>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</si>
  <si>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</si>
  <si>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</si>
  <si>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</si>
  <si>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</si>
  <si>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</si>
  <si>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</si>
  <si>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</si>
  <si>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</si>
  <si>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</si>
  <si>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</si>
  <si>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</si>
  <si>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</si>
  <si>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</si>
  <si>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</si>
  <si>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</si>
  <si>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</si>
  <si>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</si>
  <si>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</si>
  <si>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</si>
  <si>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</si>
  <si>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</si>
  <si>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</si>
  <si>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</si>
  <si>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</si>
  <si>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</si>
  <si>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ZD074</t>
  </si>
  <si>
    <t>Šroub zajišťovací 3.5 mm 213.035</t>
  </si>
  <si>
    <t>ZD197</t>
  </si>
  <si>
    <t>Šroub antirotační Targon KD209T</t>
  </si>
  <si>
    <t>ZD234</t>
  </si>
  <si>
    <t>Dlaha profilu třetiny válce 3.5 s límcem 241.370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</si>
  <si>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</si>
  <si>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</si>
  <si>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</si>
  <si>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</si>
  <si>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</si>
  <si>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</si>
  <si>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ZE818</t>
  </si>
  <si>
    <t>Šroub schanzův seldrill 5.0 mm L175/60 294.785</t>
  </si>
  <si>
    <t>ZF268</t>
  </si>
  <si>
    <t>Šroub kortikální 3.5 mm 204.840</t>
  </si>
  <si>
    <t>ZF282</t>
  </si>
  <si>
    <t>Šroub kortikální 3.5 mm 204.850</t>
  </si>
  <si>
    <t>ZF876</t>
  </si>
  <si>
    <t>Šroub malleolární 4.5 mm 215.045</t>
  </si>
  <si>
    <t>ZG039</t>
  </si>
  <si>
    <t>Šroub schanzův seldrill 5.0 mm L150/60 294.784</t>
  </si>
  <si>
    <t>ZG044</t>
  </si>
  <si>
    <t>Šroub malleolární 4.5 mm 50/24 215.050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</si>
  <si>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</si>
  <si>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</si>
  <si>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</si>
  <si>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</si>
  <si>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</si>
  <si>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3.5 s límcem 241.380</t>
  </si>
  <si>
    <t>ZG307</t>
  </si>
  <si>
    <t>Drát K-Wire 1.60 mm á 10 ks 292.160.10</t>
  </si>
  <si>
    <t>ZG588</t>
  </si>
  <si>
    <t>Šroub zajišťovací stardrive 5.0 mm 04.005.532</t>
  </si>
  <si>
    <t>ZH227</t>
  </si>
  <si>
    <t>Kotvička zavrtávací vstřebatelná 5,5 mm 222233</t>
  </si>
  <si>
    <t>ZH346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</si>
  <si>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</si>
  <si>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</si>
  <si>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</si>
  <si>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</si>
  <si>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</si>
  <si>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KG427</t>
  </si>
  <si>
    <t>šroub kortikální pr 3,5 samořezný D14 TI 404.814</t>
  </si>
  <si>
    <t>KG429</t>
  </si>
  <si>
    <t>šroub kortikální pr 3,5 samořezný D18 TI 404.818</t>
  </si>
  <si>
    <t>KG443</t>
  </si>
  <si>
    <t>šroub zajišťovací pr 3,5 samořezný D12 412.102</t>
  </si>
  <si>
    <t>KG539</t>
  </si>
  <si>
    <t>prut prevotový ten pr 3,0 D440 TAN zlatý 475.930</t>
  </si>
  <si>
    <t>ZA040</t>
  </si>
  <si>
    <t>Šroub zajišťovací 3.5 mm 213.012</t>
  </si>
  <si>
    <t>ZA042</t>
  </si>
  <si>
    <t>Šroub zajišťovací 3.5 mm 213.018</t>
  </si>
  <si>
    <t>ZA046</t>
  </si>
  <si>
    <t>Šroub zajišťovací 3.5 mm 213.028</t>
  </si>
  <si>
    <t>ZA048</t>
  </si>
  <si>
    <t>Šroub zajišťovací 3.5 mm 213.038</t>
  </si>
  <si>
    <t>ZA049</t>
  </si>
  <si>
    <t>Šroub zajišťovací 3.5 mm 213.040</t>
  </si>
  <si>
    <t>ZA051</t>
  </si>
  <si>
    <t>Šroub zajišťovací 3.5 mm 213.050</t>
  </si>
  <si>
    <t>ZA056</t>
  </si>
  <si>
    <t>Šroub zajišťovací stardrive 5.0 mm 212.221</t>
  </si>
  <si>
    <t>ZA070</t>
  </si>
  <si>
    <t>Šroub kortikální 100/30 mm R37102</t>
  </si>
  <si>
    <t>ZA072</t>
  </si>
  <si>
    <t>Čep zajišťovací 3.9 mm L36 258.360</t>
  </si>
  <si>
    <t>ZA073</t>
  </si>
  <si>
    <t>Čep zajišťovací 3.9 mm L38 258.380</t>
  </si>
  <si>
    <t>ZA134</t>
  </si>
  <si>
    <t>Šroub zajišťovací stardrive 5.0 mm 212.212</t>
  </si>
  <si>
    <t>ZA266</t>
  </si>
  <si>
    <t>Šroub kortikální 3.5 mm 404.816</t>
  </si>
  <si>
    <t>ZA298</t>
  </si>
  <si>
    <t>Šroub zajišťovací 4,5 mm Targon KB328T</t>
  </si>
  <si>
    <t>ZA307</t>
  </si>
  <si>
    <t>Hlava zaslepovací DFN pro zajišťovací šrouby 6.0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</si>
  <si>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</si>
  <si>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</si>
  <si>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</si>
  <si>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</si>
  <si>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</si>
  <si>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</si>
  <si>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ZB716</t>
  </si>
  <si>
    <t>Šroub kortikální 3.5 mm 204.836</t>
  </si>
  <si>
    <t>ZC007</t>
  </si>
  <si>
    <t>Šroub kortikální 3.5 mm 204.828</t>
  </si>
  <si>
    <t>ZC139</t>
  </si>
  <si>
    <t>Šroub zajišťovací 4.0 mm 04.005.430</t>
  </si>
  <si>
    <t>ZC168</t>
  </si>
  <si>
    <t>Pouzdro skluzné PF Targon KD183T</t>
  </si>
  <si>
    <t>ZC172</t>
  </si>
  <si>
    <t>Pouzdro skluzné PF Targon KD187T</t>
  </si>
  <si>
    <t>ZC221</t>
  </si>
  <si>
    <t>Podložka pro šroub washer 7.0/3.6 f/Scr pr. 2.7-4.0 mm 219.980</t>
  </si>
  <si>
    <t>ZC268</t>
  </si>
  <si>
    <t>Šroub fixační PH 4,5 mm Targon KB086T</t>
  </si>
  <si>
    <t>ZC269</t>
  </si>
  <si>
    <t>Šroub zajišťovací 3.5 mm 213.014</t>
  </si>
  <si>
    <t>ZC282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</si>
  <si>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</si>
  <si>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</si>
  <si>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</si>
  <si>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</si>
  <si>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</si>
  <si>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</si>
  <si>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</si>
  <si>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ZC909</t>
  </si>
  <si>
    <t>Šroub zajišťovací 4.0 mm 04.005.432</t>
  </si>
  <si>
    <t>ZC996</t>
  </si>
  <si>
    <t>Hřeb targon PF nagel 10 x 180 mm 135° KD004T</t>
  </si>
  <si>
    <t>ZD073</t>
  </si>
  <si>
    <t>Šroub zajišťovací 4,5 mm Targon KB344T</t>
  </si>
  <si>
    <t>ZD372</t>
  </si>
  <si>
    <t>Šroub zajišťovací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</si>
  <si>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</si>
  <si>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</si>
  <si>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</si>
  <si>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</si>
  <si>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</si>
  <si>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</si>
  <si>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ZE819</t>
  </si>
  <si>
    <t>Šroub schanzův 5.0 mm L200/80 294.786</t>
  </si>
  <si>
    <t>ZF281</t>
  </si>
  <si>
    <t>Šroub kortikální 3.5 mm 204.838</t>
  </si>
  <si>
    <t>ZF519</t>
  </si>
  <si>
    <t>Šroub kortikální 3.5 mm 204.860</t>
  </si>
  <si>
    <t>ZF686</t>
  </si>
  <si>
    <t>Šroub unilock sternální 3.0 mm 04.501.112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</si>
  <si>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</si>
  <si>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</si>
  <si>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</si>
  <si>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</si>
  <si>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</si>
  <si>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</si>
  <si>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</si>
  <si>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spongiozní 4.0 mm 207.016</t>
  </si>
  <si>
    <t>ZG176</t>
  </si>
  <si>
    <t>Šroub kortikální 3 mm/40 mm stabilní 716-110-030-040</t>
  </si>
  <si>
    <t>ZG251</t>
  </si>
  <si>
    <t>Čep zajišťovací 3.9 mm L34 258.340</t>
  </si>
  <si>
    <t>ZG587</t>
  </si>
  <si>
    <t>Šroub zajišťovací stardrive 5.0 mm 04.005.530</t>
  </si>
  <si>
    <t>ZG746</t>
  </si>
  <si>
    <t>Šroub zajišťovací plný O5 x 40 mm nesterilní 1896-5040</t>
  </si>
  <si>
    <t>ZG786</t>
  </si>
  <si>
    <t>Šroub zajišťovací plný O5 x 35 mm nesterilní 1896-5035</t>
  </si>
  <si>
    <t>ZG808</t>
  </si>
  <si>
    <t>Šroub zajišťovací stardrive 5.0 mm 04.005.546</t>
  </si>
  <si>
    <t>ZG910</t>
  </si>
  <si>
    <t>Šroub kanylovaný 6.5 mm L75/32 408.437</t>
  </si>
  <si>
    <t>ZH041</t>
  </si>
  <si>
    <t>Šroub zajišťovací stardrive 5.0 mm 04.005.526</t>
  </si>
  <si>
    <t>ZH042</t>
  </si>
  <si>
    <t>Šroub zajišťovací stardrive 5.0 mm 04.005.540</t>
  </si>
  <si>
    <t>ZH047</t>
  </si>
  <si>
    <t>Šroub zajišťovací 3.5 mm 213.024</t>
  </si>
  <si>
    <t>ZH053</t>
  </si>
  <si>
    <t>Dlaha LC-DCP 3.5 mm 9 otvorů 223.590</t>
  </si>
  <si>
    <t>ZH556</t>
  </si>
  <si>
    <t>Dlaha rekonstrukční na pánev pr. 3.5 mm 245.880</t>
  </si>
  <si>
    <t>ZH558</t>
  </si>
  <si>
    <t>Šroub unilock sternální 3.0 mm 04.501.114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</si>
  <si>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</si>
  <si>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</si>
  <si>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</si>
  <si>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</si>
  <si>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</si>
  <si>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</si>
  <si>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ZI078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</si>
  <si>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</si>
  <si>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</si>
  <si>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</si>
  <si>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</si>
  <si>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</si>
  <si>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</si>
  <si>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</si>
  <si>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</si>
  <si>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</si>
  <si>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</si>
  <si>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stardrive 5.0 mm 04.005.534</t>
  </si>
  <si>
    <t>ZI857</t>
  </si>
  <si>
    <t>Hlava expert zaslepovací 12.0 mm 04.003.000</t>
  </si>
  <si>
    <t>ZK738</t>
  </si>
  <si>
    <t>Šroub milagro interferenční 9 x 30 mm 231825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</si>
  <si>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</si>
  <si>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</si>
  <si>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</si>
  <si>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</si>
  <si>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</si>
  <si>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uzamykatelný 2.5 x 18 mm 26-905-18-09</t>
  </si>
  <si>
    <t>ZK993</t>
  </si>
  <si>
    <t>Šroub uzamykatelný 2.5 x 20 mm 26-905-20-09</t>
  </si>
  <si>
    <t>ZL009</t>
  </si>
  <si>
    <t>Šroub uzamykatelný 2.5 x 22 mm 26-905-22-09</t>
  </si>
  <si>
    <t>ZD921</t>
  </si>
  <si>
    <t>Dlaha anatomická DVR DVRAXL</t>
  </si>
  <si>
    <t>ZI861</t>
  </si>
  <si>
    <t>Hlava expert zaslepovací 12.0 mm 04.003.001</t>
  </si>
  <si>
    <t>ZG300</t>
  </si>
  <si>
    <t>Dlaha rekonstrukční 3.5 rovná 245.000</t>
  </si>
  <si>
    <t>ZA984</t>
  </si>
  <si>
    <t>Šroub kortikální 3.5 mm 204.832</t>
  </si>
  <si>
    <t>ZH657</t>
  </si>
  <si>
    <t>Šroub spongiosní 4.0 mm 207.022</t>
  </si>
  <si>
    <t>ZE807</t>
  </si>
  <si>
    <t>Šroub kortikální 3 mm/26 mm nestabilní 716-115-030-026</t>
  </si>
  <si>
    <t>ZK934</t>
  </si>
  <si>
    <t>Šroub kompresní HBS2 délka 30 mm 26-800-30-09</t>
  </si>
  <si>
    <t>KG435</t>
  </si>
  <si>
    <t>šroub kortikální pr 3,5 samořezný D30 TI 404.830</t>
  </si>
  <si>
    <t>ZC180</t>
  </si>
  <si>
    <t>Hřeb targon PF 10 x 220 mm 135° KD014T</t>
  </si>
  <si>
    <t>ZH694</t>
  </si>
  <si>
    <t>Dlaha LCP 2.7/ 3.5 mm laterální distální na fibulu 04.112.141</t>
  </si>
  <si>
    <t>ZA157</t>
  </si>
  <si>
    <t>Hlava zaslepovací expert 10 mm 04.004.002</t>
  </si>
  <si>
    <t>ZG364</t>
  </si>
  <si>
    <t>Šroub kortikální 1.3 mm 200.687</t>
  </si>
  <si>
    <t>ZG241</t>
  </si>
  <si>
    <t>Šroub bolt zajišťovací 3.9 mm L30 258.300</t>
  </si>
  <si>
    <t>ZC238</t>
  </si>
  <si>
    <t>Šroub kortikální 2.5 x 12 mm 26-906-12-09</t>
  </si>
  <si>
    <t>ZC807</t>
  </si>
  <si>
    <t>Šroub zajišťovací 4.0 mm 04.005.426</t>
  </si>
  <si>
    <t>ZC144</t>
  </si>
  <si>
    <t>Šroub kortikální 2.0 mm 201.810</t>
  </si>
  <si>
    <t>ZD575</t>
  </si>
  <si>
    <t>Dlaha profilu třetiny válce 3.5 s límcem 241.360</t>
  </si>
  <si>
    <t>ZK986</t>
  </si>
  <si>
    <t>Šroub kompresní HBS2 délka 22 mm 26-810-22-09</t>
  </si>
  <si>
    <t>KG245</t>
  </si>
  <si>
    <t>hřeb expert TN pr. 12 kanylovaný D330 TAN 04.004.646</t>
  </si>
  <si>
    <t>KG431</t>
  </si>
  <si>
    <t>šroub kortikální pr 3,5 samořezný D22 TI 404.822</t>
  </si>
  <si>
    <t>KG447</t>
  </si>
  <si>
    <t>šroub zajišťovací pr 3,5 samořezný D20 412.106</t>
  </si>
  <si>
    <t>KG446</t>
  </si>
  <si>
    <t>šroub zajišťovací pr 3,5 samořezný D18 412.105</t>
  </si>
  <si>
    <t>KG261</t>
  </si>
  <si>
    <t>hřeb TN pr. 9 masivní D330 TAN 04.024.346</t>
  </si>
  <si>
    <t>ZD025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</si>
  <si>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</si>
  <si>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</si>
  <si>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</si>
  <si>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</si>
  <si>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</si>
  <si>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ZH780</t>
  </si>
  <si>
    <t>Šroub zamykací HD7 2,5 x 16 mm DA-5750.16/1</t>
  </si>
  <si>
    <t>ZI804</t>
  </si>
  <si>
    <t>Šroub kortikální 70/30 mm R37101</t>
  </si>
  <si>
    <t>ZF875</t>
  </si>
  <si>
    <t>Šroub spongiosní 4.0 mm 207.020</t>
  </si>
  <si>
    <t>ZD514</t>
  </si>
  <si>
    <t>Hřeb se závity zamykatelný 2,5 x 16 mm TP16000</t>
  </si>
  <si>
    <t>ZC215</t>
  </si>
  <si>
    <t>Šroub zajišťovací 3,5 mm Targon KB524T</t>
  </si>
  <si>
    <t>ZD339</t>
  </si>
  <si>
    <t>Dlaha uzamykatelná 3.5 patní kost 241.623</t>
  </si>
  <si>
    <t>ZC224</t>
  </si>
  <si>
    <t>Hřeb PH nagel 10/8 Targon KE054T</t>
  </si>
  <si>
    <t>ZL094</t>
  </si>
  <si>
    <t>Šroub zaslepovací 0 mm Targon KB610T</t>
  </si>
  <si>
    <t>ZD305</t>
  </si>
  <si>
    <t>Hřeb se závity zamykatelný 2,5 x 20 mm TP20000</t>
  </si>
  <si>
    <t>ZA974</t>
  </si>
  <si>
    <t>Šroub zajišťovací 3.5 mm 213.048</t>
  </si>
  <si>
    <t>ZF720</t>
  </si>
  <si>
    <t>Šroub kanylovaný canos 3,5 mm 26-433-40-09</t>
  </si>
  <si>
    <t>ZA159</t>
  </si>
  <si>
    <t>Šroub zajišťovací 4.0 mm 04.005.424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</si>
  <si>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</si>
  <si>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</si>
  <si>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</si>
  <si>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</si>
  <si>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</si>
  <si>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</si>
  <si>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</si>
  <si>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</si>
  <si>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</si>
  <si>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</si>
  <si>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</si>
  <si>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</si>
  <si>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</si>
  <si>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</si>
  <si>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</si>
  <si>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</si>
  <si>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</si>
  <si>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</si>
  <si>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ZD269</t>
  </si>
  <si>
    <t>Hřeb se závity zamykatelný 2,5 x 22 mm TP22000</t>
  </si>
  <si>
    <t>ZD595</t>
  </si>
  <si>
    <t>Dlaha anatomická DVR DVRASL</t>
  </si>
  <si>
    <t>ZF645</t>
  </si>
  <si>
    <t>Šroub kortikální 3.5 mm 204.824</t>
  </si>
  <si>
    <t>ZD278</t>
  </si>
  <si>
    <t>Šroub DFN zajišťovací 6.0 mm L85 450.869</t>
  </si>
  <si>
    <t>ZD024</t>
  </si>
  <si>
    <t>Šroub zajišťovací 3.5 mm 213.042</t>
  </si>
  <si>
    <t>ZI644</t>
  </si>
  <si>
    <t>Dlaha sternální uzamykatelná 2.4 mm 460.046</t>
  </si>
  <si>
    <t>ZE300</t>
  </si>
  <si>
    <t>Šroub kortikální 3 mm/18 mm nestabilní 716-115-030-018</t>
  </si>
  <si>
    <t>ZB814</t>
  </si>
  <si>
    <t>Šroub kortikální 4.5 mm 214.840</t>
  </si>
  <si>
    <t>ZM114</t>
  </si>
  <si>
    <t>Šroub kortikální 2.7 mm 202.876</t>
  </si>
  <si>
    <t>ZD793</t>
  </si>
  <si>
    <t>Podložka 3,5 mm 26-435-99-09</t>
  </si>
  <si>
    <t>ZA013</t>
  </si>
  <si>
    <t>Šroub kortikální 1.3 mm 200.690</t>
  </si>
  <si>
    <t>ZA053</t>
  </si>
  <si>
    <t>Šroub zajišťovací stardrive 5.0 mm 212.204</t>
  </si>
  <si>
    <t>ZA135</t>
  </si>
  <si>
    <t>Šroub zajišťovací stardrive 5.0 mm 212.213</t>
  </si>
  <si>
    <t>ZC503</t>
  </si>
  <si>
    <t>Šroub kortikální 3.5 mm 204.845</t>
  </si>
  <si>
    <t>ZA392</t>
  </si>
  <si>
    <t>Šroub kanylovaný canos 3,5 mm 26-433-50-09</t>
  </si>
  <si>
    <t>ZA139</t>
  </si>
  <si>
    <t>Šroub zajišťovací stardrive 5.0 mm 212.223</t>
  </si>
  <si>
    <t>ZA063</t>
  </si>
  <si>
    <t>Dlaha philos proximální humerus 3.5 3 otv. 241.901</t>
  </si>
  <si>
    <t>ZA045</t>
  </si>
  <si>
    <t>Šroub zajišťovací 3.5 mm 213.026</t>
  </si>
  <si>
    <t>ZG784</t>
  </si>
  <si>
    <t>Hřeb trochanterický 180 O11 x 180 mm x 130° sada 3130-1180S</t>
  </si>
  <si>
    <t>ZH724</t>
  </si>
  <si>
    <t>Šroub kanylovaný canos 3,5 mm 26-433-46-09</t>
  </si>
  <si>
    <t>ZC708</t>
  </si>
  <si>
    <t>Pouzdro skluzné PF Targon KD189T</t>
  </si>
  <si>
    <t>ZE094</t>
  </si>
  <si>
    <t>Šroub kanylovaný canos 3,5 mm 26-433-22-09</t>
  </si>
  <si>
    <t>ZA393</t>
  </si>
  <si>
    <t>Drát vodící 1,60 mm bal. á 10 ks 26-451-00-07</t>
  </si>
  <si>
    <t>ZA054</t>
  </si>
  <si>
    <t>Šroub zajišťovací stardrive 5.0 mm 212.209</t>
  </si>
  <si>
    <t>ZB938</t>
  </si>
  <si>
    <t>Hřeb se závity zamykatelný 2,5 x 26 mm TP26000</t>
  </si>
  <si>
    <t>ZG785</t>
  </si>
  <si>
    <t>Hlava zaslepovací gamma 3 3005-1100S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</si>
  <si>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</si>
  <si>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</si>
  <si>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</si>
  <si>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</si>
  <si>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</si>
  <si>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</si>
  <si>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ZH696</t>
  </si>
  <si>
    <t>Dlaha LCP 2.7/ 3.5 mm na laterální distální fibulu 04.112.143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</si>
  <si>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</si>
  <si>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</si>
  <si>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</si>
  <si>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</si>
  <si>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</si>
  <si>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zamykatelný 2,5 x 18 mm TP18000</t>
  </si>
  <si>
    <t>ZC169</t>
  </si>
  <si>
    <t>Dlaha adaptační Y 1.5 mm 246.242</t>
  </si>
  <si>
    <t>KG451</t>
  </si>
  <si>
    <t>šroub zajišťovací pr 3,5 samořezný D28 412.110</t>
  </si>
  <si>
    <t>ZA267</t>
  </si>
  <si>
    <t>Šroub kortikální 3.5 mm 404.818</t>
  </si>
  <si>
    <t>KG501</t>
  </si>
  <si>
    <t>dlaha DHP 2,7/3,5 mediální levá 5 otv T 441.285</t>
  </si>
  <si>
    <t>ZD402</t>
  </si>
  <si>
    <t>Dlaha anatomická DVR DVRAR</t>
  </si>
  <si>
    <t>ZC874</t>
  </si>
  <si>
    <t>Pouzdro skluzné PF Targon KD188T</t>
  </si>
  <si>
    <t>ZA143</t>
  </si>
  <si>
    <t>Šroub zajišťovací stardrive 5.0 mm 212.227</t>
  </si>
  <si>
    <t>ZG598</t>
  </si>
  <si>
    <t>Hřeb trochanterický 180 O11 x 180 mm x 125° sada 3125-1180S</t>
  </si>
  <si>
    <t>ZF553</t>
  </si>
  <si>
    <t>Šroub zajišťovací stardrive 5.0 mm 04.005.560</t>
  </si>
  <si>
    <t>ZA142</t>
  </si>
  <si>
    <t>Šroub zajišťovací stardrive 5.0 mm 212.226</t>
  </si>
  <si>
    <t>ZG584</t>
  </si>
  <si>
    <t>Šroub zajišťovací stardrive 5.0 mm 04.005.524</t>
  </si>
  <si>
    <t>KG415</t>
  </si>
  <si>
    <t>šroub zajišťovací stardrive 2,7 mm ( hlava LCP 2.4), délka 55 402.255</t>
  </si>
  <si>
    <t>ZD646</t>
  </si>
  <si>
    <t>Šroub LCP zajišťovací stardrive 2.7 mm 402.214</t>
  </si>
  <si>
    <t>ZG099</t>
  </si>
  <si>
    <t>Šroub spongiozní 4.0 mm 207.024</t>
  </si>
  <si>
    <t>ZD648</t>
  </si>
  <si>
    <t>Šroub LCP zajišťovací stardrive 3.5 mm 412.102</t>
  </si>
  <si>
    <t>ZG814</t>
  </si>
  <si>
    <t>Dlaha adaptační 1.3 mm 12 otv. 221.312</t>
  </si>
  <si>
    <t>ZF252</t>
  </si>
  <si>
    <t>Šroub zajišťovací stardrive 5.0 mm 212.217</t>
  </si>
  <si>
    <t>ZE705</t>
  </si>
  <si>
    <t>Šroub zajišťovací stardrive 5.0 mm 04.005.528</t>
  </si>
  <si>
    <t>ZG748</t>
  </si>
  <si>
    <t>Šroub nosný O10,5 x 105 mm 3060-0105S</t>
  </si>
  <si>
    <t>ZD649</t>
  </si>
  <si>
    <t>Pásek cerklážní + plomba 1,8 x 24 173928000</t>
  </si>
  <si>
    <t>ZD628</t>
  </si>
  <si>
    <t>Šroub LCP zajišťovací stardrive 3.5 mm 412.103</t>
  </si>
  <si>
    <t>ZH690</t>
  </si>
  <si>
    <t>Dlaha LCP 2.7/3.5 laterální distální na fibulu 04.112.137</t>
  </si>
  <si>
    <t>ZG897</t>
  </si>
  <si>
    <t>Šroub nosný O10,5 x 90 mm 3060-0090S</t>
  </si>
  <si>
    <t>KG214</t>
  </si>
  <si>
    <t>hřeb PFN pr. 12 130° D240 ocel 273.132</t>
  </si>
  <si>
    <t>ZF503</t>
  </si>
  <si>
    <t>Dlaha LCP-DF 4.5/5.0 222.255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</si>
  <si>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</si>
  <si>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</si>
  <si>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</si>
  <si>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</si>
  <si>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</si>
  <si>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1.25 mm á 10 ks 292.120.10</t>
  </si>
  <si>
    <t>KG184</t>
  </si>
  <si>
    <t>šroub antirotační pr. 6,5 samořezný 234.080</t>
  </si>
  <si>
    <t>ZI504</t>
  </si>
  <si>
    <t>Šroub nosný O10,5 x 110 mm 3060-0110S</t>
  </si>
  <si>
    <t>ZD300</t>
  </si>
  <si>
    <t>Šroub zajišťovací stardrive 3.5 mm 412.105</t>
  </si>
  <si>
    <t>ZC659</t>
  </si>
  <si>
    <t>Šroub zaslepovací 5 mm Targon KB617T</t>
  </si>
  <si>
    <t>ZC138</t>
  </si>
  <si>
    <t>Šroub zajišťovací stardrive 4.0 mm 04.005.428</t>
  </si>
  <si>
    <t>ZK325</t>
  </si>
  <si>
    <t>Šroub interferenční megafix CP 8 x 23 mm 2870823CP</t>
  </si>
  <si>
    <t>ZI858</t>
  </si>
  <si>
    <t>Šroub zajišťovací stardrive 5.0 mm 04.005.566</t>
  </si>
  <si>
    <t>ZE788</t>
  </si>
  <si>
    <t>Šroub kortikální 3.5 mm 404.834</t>
  </si>
  <si>
    <t>ZA039</t>
  </si>
  <si>
    <t>Šroub kortikální 2.0 mm 201.808</t>
  </si>
  <si>
    <t>KG192</t>
  </si>
  <si>
    <t>čep zajišťovací pr. 4,9 samořezný 259.320</t>
  </si>
  <si>
    <t>ZE299</t>
  </si>
  <si>
    <t>Šroub kortikální 3 mm/16 mm nestabilní 716-115-030-016</t>
  </si>
  <si>
    <t>ZD302</t>
  </si>
  <si>
    <t>Šroub LCP zajišťovací stardrive 3.5 mm 412.106</t>
  </si>
  <si>
    <t>ZG247</t>
  </si>
  <si>
    <t>Šroub kortikální 3 mm/28 mm stabilní 716-110-030-028</t>
  </si>
  <si>
    <t>KG487</t>
  </si>
  <si>
    <t>dlaha DHP 2,7/3,5 dorso-lat levá 7 otv. 441.267</t>
  </si>
  <si>
    <t>ZJ143</t>
  </si>
  <si>
    <t>Šroub kanylovaný 4.5 mm 214.646</t>
  </si>
  <si>
    <t>ZH635</t>
  </si>
  <si>
    <t>Šroub kortikální 3 mm/30 mm stabilní 716-110-030-030</t>
  </si>
  <si>
    <t>ZD155</t>
  </si>
  <si>
    <t>Šroub zajišťovací stardrive 5.0 mm 212.215</t>
  </si>
  <si>
    <t>ZF860</t>
  </si>
  <si>
    <t>Šroub zajišťovací 3.5 mm 213.060</t>
  </si>
  <si>
    <t>ZE298</t>
  </si>
  <si>
    <t>Šroub kortikální 3 mm/22 mm stabilní 716-110-030-022</t>
  </si>
  <si>
    <t>ZC505</t>
  </si>
  <si>
    <t>Šroub kortikální 3.5 mm 204.855</t>
  </si>
  <si>
    <t>ZA745</t>
  </si>
  <si>
    <t>Dlaha anatomická DVR DVRAWL</t>
  </si>
  <si>
    <t>KH616</t>
  </si>
  <si>
    <t>čepička pro TEN pr. 3,0 do 4,0 mm titan 475.900</t>
  </si>
  <si>
    <t>ZE425</t>
  </si>
  <si>
    <t>Šroub kortikální 3 mm/20 mm stabilní 716-110-030-020</t>
  </si>
  <si>
    <t>KG540</t>
  </si>
  <si>
    <t>prut prevotový ten pr 3,5 D440 TAN světlemodrý 475.935</t>
  </si>
  <si>
    <t>ZE774</t>
  </si>
  <si>
    <t>Dlaha na symfýzu 3.5 mm 02.100.006</t>
  </si>
  <si>
    <t>ZJ175</t>
  </si>
  <si>
    <t>Dlaha LCP-DF 4.5/5.0 222.253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</si>
  <si>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</si>
  <si>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</si>
  <si>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</si>
  <si>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</si>
  <si>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</si>
  <si>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</si>
  <si>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</si>
  <si>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</si>
  <si>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</si>
  <si>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3.5 rovná 245.190</t>
  </si>
  <si>
    <t>ZI308</t>
  </si>
  <si>
    <t>Dlaha LCP distální tibie 3.5 mm mediální bez výběžku 02.112.523</t>
  </si>
  <si>
    <t>ZI232</t>
  </si>
  <si>
    <t>Dlaha volární 2.5 pravá A-4750.02</t>
  </si>
  <si>
    <t>KG186</t>
  </si>
  <si>
    <t>šroub antirotační pr. 6,5 samořezný 234.090</t>
  </si>
  <si>
    <t>ZH146</t>
  </si>
  <si>
    <t>Dlaha LCP distální tibie 3.5 mm mediální bez výběžku 02.112.526</t>
  </si>
  <si>
    <t>ZG041</t>
  </si>
  <si>
    <t>Šroub kortikální 3 mm/24 mm nestabilní 716-115-030-024</t>
  </si>
  <si>
    <t>ZA386</t>
  </si>
  <si>
    <t>Šroub kanylovaný canos 3,5 mm 26-433-36-09</t>
  </si>
  <si>
    <t>ZA383</t>
  </si>
  <si>
    <t>Šroub kanylovaný canos 3,5 mm 26-433-30-09</t>
  </si>
  <si>
    <t>ZD510</t>
  </si>
  <si>
    <t>Šroub zajišťovací 4,5 mm Targon KB352T</t>
  </si>
  <si>
    <t>ZB744</t>
  </si>
  <si>
    <t>Dlaha LCP metafizární distální bérec 3.5/4.0/5.0 mm 224.812</t>
  </si>
  <si>
    <t>ZA293</t>
  </si>
  <si>
    <t>Šroub schanzův 5.0 mm L200/50 294.560</t>
  </si>
  <si>
    <t>ZG383</t>
  </si>
  <si>
    <t>Šroub kortikální 1.3 mm 200.688</t>
  </si>
  <si>
    <t>ZI863</t>
  </si>
  <si>
    <t>Šroub zajišťovací stardrive 5.0 mm 04.005.556</t>
  </si>
  <si>
    <t>ZD044</t>
  </si>
  <si>
    <t>Hřeb expert tibiální 8.0 mm 04.024.255</t>
  </si>
  <si>
    <t>ZF828</t>
  </si>
  <si>
    <t>Šroub spongiozní 3 mm/16 mm stabilní 716-100-030-016</t>
  </si>
  <si>
    <t>ZD948</t>
  </si>
  <si>
    <t>Šroub schanzův 5.0 mm L250/50 294.570</t>
  </si>
  <si>
    <t>ZG382</t>
  </si>
  <si>
    <t>Šroub kortikální 1.3 mm 200.686</t>
  </si>
  <si>
    <t>ZM544</t>
  </si>
  <si>
    <t>Dlaha adaptační T 1.3 mm 3 otv. 221.333</t>
  </si>
  <si>
    <t>ZC099</t>
  </si>
  <si>
    <t>Šroub kortikální 1.3 mm 200.691</t>
  </si>
  <si>
    <t>ZF540</t>
  </si>
  <si>
    <t>Šroub kortikální 1.3 mm 200.692</t>
  </si>
  <si>
    <t>ZG365</t>
  </si>
  <si>
    <t>Dlaha rekonstrukční 3.5 mm 245.020</t>
  </si>
  <si>
    <t>ZF572</t>
  </si>
  <si>
    <t>Kotouč s drátem cerklážním 1.00 mm L10 291.050</t>
  </si>
  <si>
    <t>ZE440</t>
  </si>
  <si>
    <t>Šroub kortikální 3 mm/12 mm stabilní 716-110-030-012</t>
  </si>
  <si>
    <t>ZC189</t>
  </si>
  <si>
    <t>Hřeb PH nagel 10/7 Targon KE077T</t>
  </si>
  <si>
    <t>ZG899</t>
  </si>
  <si>
    <t>Šroub nosný O10,5 x 100 mm 3060-0100S</t>
  </si>
  <si>
    <t>ZK908</t>
  </si>
  <si>
    <t>Šroub kompresní HBS2 délka 26 mm 26-800-26-09</t>
  </si>
  <si>
    <t>ZD050</t>
  </si>
  <si>
    <t>Drát vodící 3,20 mm 400 mm 357.399</t>
  </si>
  <si>
    <t>ZH020</t>
  </si>
  <si>
    <t>Šroub kortikální 3.5 mm 204.670</t>
  </si>
  <si>
    <t>ZH018</t>
  </si>
  <si>
    <t>Šroub kortikální 3.5 mm 204.665</t>
  </si>
  <si>
    <t>ZF365</t>
  </si>
  <si>
    <t>Hřeb UTN tibiální 8.0 mm kompletní se zaslepovací hlavou plný 278.610</t>
  </si>
  <si>
    <t>ZA052</t>
  </si>
  <si>
    <t>Šroub zajišťovací 3.5 mm 213.055</t>
  </si>
  <si>
    <t>ZD401</t>
  </si>
  <si>
    <t>Drát vodící 3,00 mm Targon KH365R</t>
  </si>
  <si>
    <t>ZF610</t>
  </si>
  <si>
    <t>Šroub zaslepovací 258.100</t>
  </si>
  <si>
    <t>ZM854</t>
  </si>
  <si>
    <t>Drát extenční K-drát 1,8 x 160 mm bal. á 10 ks 397129092490</t>
  </si>
  <si>
    <t>ZM853</t>
  </si>
  <si>
    <t>Drát extenční K-drát 1,5 x 160 mm bal. á 10 ks 397129092470</t>
  </si>
  <si>
    <t>ZM813</t>
  </si>
  <si>
    <t>Šroub milagro interferenční 10 x 23 mm 231835</t>
  </si>
  <si>
    <t>ZM852</t>
  </si>
  <si>
    <t>Drát extenční K-drát 1,2 x 160 mm bal. á 10 ks 397129092470</t>
  </si>
  <si>
    <t>ZM855</t>
  </si>
  <si>
    <t>Drát extenční K-drát 2,0 x 160 mm bal. á 10 ks 397129092500</t>
  </si>
  <si>
    <t>ZG602</t>
  </si>
  <si>
    <t>Šroub nosný O10,5 x 85 mm 3060-0085S</t>
  </si>
  <si>
    <t>KI840</t>
  </si>
  <si>
    <t>dlaha humerální distální LCP etraartikulární levá 8otv. 04.104.028</t>
  </si>
  <si>
    <t>ZJ283</t>
  </si>
  <si>
    <t>Hřeb targon PF-L 10 x 460 mm 130° KD091T</t>
  </si>
  <si>
    <t>ZK882</t>
  </si>
  <si>
    <t>Šroub kompresní HBS2 délka 21 mm 26-800-21-09</t>
  </si>
  <si>
    <t>ZD878</t>
  </si>
  <si>
    <t>Šroub nezamykatelný 2,5 x 14 mm SP14000</t>
  </si>
  <si>
    <t>ZD879</t>
  </si>
  <si>
    <t>Šroub nezamykatelný 2,5 x 16 mm SP16000</t>
  </si>
  <si>
    <t>ZK987</t>
  </si>
  <si>
    <t>Šroub kompresní HBS2 délka 26 mm 26-810-26-09</t>
  </si>
  <si>
    <t>ZK988</t>
  </si>
  <si>
    <t>Šroub kompresní HBS2 délka 28 mm 26-810-28-09</t>
  </si>
  <si>
    <t>ZK933</t>
  </si>
  <si>
    <t>Šroub kompresní HBS2 délka 29 mm 26-800-29-09</t>
  </si>
  <si>
    <t>ZM991</t>
  </si>
  <si>
    <t>Šroub malleolární 4.5 mm 35 215.035</t>
  </si>
  <si>
    <t>ZE913</t>
  </si>
  <si>
    <t>Dlaha pro fibulu 11 otvorová 798-110-101-011</t>
  </si>
  <si>
    <t>ZH907</t>
  </si>
  <si>
    <t>Šroub kanylovaný 6.5 mm L70/16 408.409</t>
  </si>
  <si>
    <t>ZH719</t>
  </si>
  <si>
    <t>Šroub kortikální pr. 2,5 x 18 mm SP18000</t>
  </si>
  <si>
    <t>KG436</t>
  </si>
  <si>
    <t>šroub kortikální pr 3,5 samořezný D34 TI 404.834</t>
  </si>
  <si>
    <t>ZG175</t>
  </si>
  <si>
    <t>Šroub spongiozní 3 mm/20 mm stabilní 716-100-030-020</t>
  </si>
  <si>
    <t>ZA128</t>
  </si>
  <si>
    <t>Šroub zajišťovací stardrive 5.0 mm 212.205</t>
  </si>
  <si>
    <t>KI842</t>
  </si>
  <si>
    <t>dlaha humerální distální LCP etraartikulární pravá 8 otv. 04.104.008</t>
  </si>
  <si>
    <t>ZC143</t>
  </si>
  <si>
    <t>Šroub kortikální 2.0 mm 201.809</t>
  </si>
  <si>
    <t>ZB799</t>
  </si>
  <si>
    <t>Šroub zajišťovací 3.5 mm 213.052</t>
  </si>
  <si>
    <t>ZC206</t>
  </si>
  <si>
    <t>Dlaha adaptační T 1.5 mm 3 otv. 246.231</t>
  </si>
  <si>
    <t>ZM846</t>
  </si>
  <si>
    <t>Dlaha radiální korekční Recos TI uhl.stabilní pravá 26-166-42-09</t>
  </si>
  <si>
    <t>KG437</t>
  </si>
  <si>
    <t>šroub kortikální pr 3,5 samořezný D40 TI 404.840</t>
  </si>
  <si>
    <t>ZM959</t>
  </si>
  <si>
    <t>Šroub uzamykatelný 2,4 x 16 mm 397129701354</t>
  </si>
  <si>
    <t>ZM982</t>
  </si>
  <si>
    <t>Šroub kortikální 2,7 x 12 mm 397129702534</t>
  </si>
  <si>
    <t>ZG697</t>
  </si>
  <si>
    <t>Hlavička na rádius 11-210031</t>
  </si>
  <si>
    <t>ZD501</t>
  </si>
  <si>
    <t>Šroub LCP zajišťovací stardrive 3.5 mm 412.109</t>
  </si>
  <si>
    <t>ZM960</t>
  </si>
  <si>
    <t>Šroub uzamykatelný 2,4 x 20 mm 397129701374</t>
  </si>
  <si>
    <t>ZM847</t>
  </si>
  <si>
    <t>Dlaha radiální korekční Recos TI uhl.stabilní levá 26-166-43-09</t>
  </si>
  <si>
    <t>ZI850</t>
  </si>
  <si>
    <t>Dlaha LCP distální tibie 3.5 mm mediální bez výběžku 02.112.514</t>
  </si>
  <si>
    <t>ZG898</t>
  </si>
  <si>
    <t>Hřeb UTN tibiální 9.0 mm kompletní se zaslepovací havou plný 279.640</t>
  </si>
  <si>
    <t>ZM956</t>
  </si>
  <si>
    <t>Hřeb hladký zamykatelný 2,0 mm x 24 mm P24000</t>
  </si>
  <si>
    <t>ZM978</t>
  </si>
  <si>
    <t>Dlaha radiální volární  6 x 3 levá  397129788713</t>
  </si>
  <si>
    <t>ZM979</t>
  </si>
  <si>
    <t>Šroub kortikální uzamyk. 2,7 x 12 mm 397129701934</t>
  </si>
  <si>
    <t>ZE186</t>
  </si>
  <si>
    <t>Šroub zajišťovací stardrive 5.0 mm 04.005.552</t>
  </si>
  <si>
    <t>ZM950</t>
  </si>
  <si>
    <t>Dlaha na ulnu Y,HF, 131217103</t>
  </si>
  <si>
    <t>ZG577</t>
  </si>
  <si>
    <t>Dlaha LC-DCP 3.5 mm 11 otvorů 223.610</t>
  </si>
  <si>
    <t>ZA301</t>
  </si>
  <si>
    <t>Šroub DFN zajišťovací 6.0 mm L65 450.865</t>
  </si>
  <si>
    <t>ZM957</t>
  </si>
  <si>
    <t>Dlaha radiální distální volár. 6 x 2 otvory 47 mm levá 397129788703</t>
  </si>
  <si>
    <t>ZM961</t>
  </si>
  <si>
    <t>Šroub kortikální samořezný  2,7 x 14 mm 397129702544</t>
  </si>
  <si>
    <t>ZK511</t>
  </si>
  <si>
    <t>Šroub zajišťovací stardrive 5.0 mm 04.005.575</t>
  </si>
  <si>
    <t>ZL926</t>
  </si>
  <si>
    <t>Hřeb expert femorální laterální 9.0 mm 04.003.265</t>
  </si>
  <si>
    <t>ZM866</t>
  </si>
  <si>
    <t>Hřeb expert femorální laterální 9.0 mm 04.003.252</t>
  </si>
  <si>
    <t>ZD160</t>
  </si>
  <si>
    <t>Šroub spongiozní 4.0 mm 207.026</t>
  </si>
  <si>
    <t>ZA158</t>
  </si>
  <si>
    <t>Hlava zaslepovací expert 15 mm 04.004.003</t>
  </si>
  <si>
    <t>ZB402</t>
  </si>
  <si>
    <t>Dlaha philos proximální humerus 3.5 10 otv. 241.923</t>
  </si>
  <si>
    <t>ZI461</t>
  </si>
  <si>
    <t>Hřeb expert TN pr. 10 kanylovaný D375 TAN 04.004.455</t>
  </si>
  <si>
    <t>ZM872</t>
  </si>
  <si>
    <t>Hřeb DFN femorální distální 9.0 mm L380 451.709</t>
  </si>
  <si>
    <t>ZH006</t>
  </si>
  <si>
    <t>Šroub zajišťovací stardrive 5.0 mm 04.005.542</t>
  </si>
  <si>
    <t>ZM876</t>
  </si>
  <si>
    <t>Dlaha na ulnu Y F3 131217003</t>
  </si>
  <si>
    <t>ZM865</t>
  </si>
  <si>
    <t>Šroub kortikální HD7 2,5 x 26 mm A-5700.26</t>
  </si>
  <si>
    <t>ZL008</t>
  </si>
  <si>
    <t>Dlaha radiální IXOS P4 titan 26-914-13-09</t>
  </si>
  <si>
    <t>ZD591</t>
  </si>
  <si>
    <t>Hřeb se závity zamykatelný 2,5 x 14 mm TP14000</t>
  </si>
  <si>
    <t>ZJ284</t>
  </si>
  <si>
    <t>Šroub zajišťovací 4,5 mm Targon KB364T</t>
  </si>
  <si>
    <t>ZM980</t>
  </si>
  <si>
    <t>Šroub uzamykatelný 2,4 x 14 mm 397129701344</t>
  </si>
  <si>
    <t>ZM981</t>
  </si>
  <si>
    <t>Šroub uzamykatelný 2,4 x 18 mm  397129701364</t>
  </si>
  <si>
    <t>ZI993</t>
  </si>
  <si>
    <t>Dřík pro náhradu hlavičky rádia 7 mm x 26 mm 11-210062</t>
  </si>
  <si>
    <t>ZI416</t>
  </si>
  <si>
    <t>Šroub spongiozní 3 mm/22 mm stabilní 716-100-030-022</t>
  </si>
  <si>
    <t>ZK661</t>
  </si>
  <si>
    <t>Šroub kortikální 3.5 mm 204.870</t>
  </si>
  <si>
    <t>ZM944</t>
  </si>
  <si>
    <t>Hřeb expert femorální laterální pr.9 pravý kanylovaný 380 mm 04.003.256</t>
  </si>
  <si>
    <t>KG195</t>
  </si>
  <si>
    <t>čep zajišťovací pr. 4,9 samořezný 259.380</t>
  </si>
  <si>
    <t>ZI878</t>
  </si>
  <si>
    <t>Hřeb UTN tibiální 9.0 mm kompletní se zaslepovací hlavou plný 279.630</t>
  </si>
  <si>
    <t>ZI626</t>
  </si>
  <si>
    <t>Dlaha LC-DCP 2.0 mm 5 otvorů 243.585</t>
  </si>
  <si>
    <t>ZF410</t>
  </si>
  <si>
    <t>Šroub kortikální 4.5 mm 214.836</t>
  </si>
  <si>
    <t>ZF712</t>
  </si>
  <si>
    <t>Šroub kortikální 4.5 mm 214.868</t>
  </si>
  <si>
    <t>ZL177</t>
  </si>
  <si>
    <t>Optika artroskopická 30° pracovní délka 160 mm A70941A</t>
  </si>
  <si>
    <t>KH904</t>
  </si>
  <si>
    <t>stapler kožní PMR35-X</t>
  </si>
  <si>
    <t>KI081</t>
  </si>
  <si>
    <t>stapler kožní, široké svorky PMW35-X</t>
  </si>
  <si>
    <t>ZM850</t>
  </si>
  <si>
    <t>Trokar neostrý pro optika 891210542</t>
  </si>
  <si>
    <t>ZM849</t>
  </si>
  <si>
    <t>Pochva trokarová artroskopická pro optiku 4 mmse 2 kohouty 891211263</t>
  </si>
  <si>
    <t>ZB913</t>
  </si>
  <si>
    <t>Šití orthocord modrý bal. á 12 ks 223111</t>
  </si>
  <si>
    <t>ZH166</t>
  </si>
  <si>
    <t>Šití PDS plus 1 bal. á 36 ks PDP9370H</t>
  </si>
  <si>
    <t>ZH167</t>
  </si>
  <si>
    <t>Šití PDS plus 1 bal. á 24 ks PDP1935T</t>
  </si>
  <si>
    <t>ZI609</t>
  </si>
  <si>
    <t>Chronos strips 50 x 25 x 3 mm 07.801.100S</t>
  </si>
  <si>
    <t>ZL171</t>
  </si>
  <si>
    <t>Kotva Omnispan na meniscus 0° 228140</t>
  </si>
  <si>
    <t>ZH588</t>
  </si>
  <si>
    <t>Chronos strips 100 x 25 x 6 mm 07.801.111S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</si>
  <si>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</si>
  <si>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</si>
  <si>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</si>
  <si>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</si>
  <si>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</si>
  <si>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</si>
  <si>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</si>
  <si>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</si>
  <si>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</si>
  <si>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</si>
  <si>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</si>
  <si>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</si>
  <si>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</si>
  <si>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</si>
  <si>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</si>
  <si>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</si>
  <si>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50115070</t>
  </si>
  <si>
    <t>513 SZM katetry (112 02 101)</t>
  </si>
  <si>
    <t>Traumatologické oddělení, pracoviště COS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</si>
  <si>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</si>
  <si>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</si>
  <si>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</si>
  <si>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</si>
  <si>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</si>
  <si>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</si>
  <si>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</si>
  <si>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</si>
  <si>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</si>
  <si>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503 - Pracoviště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</si>
  <si>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</si>
  <si>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</si>
  <si>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</si>
  <si>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</si>
  <si>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Bébarová Linda</t>
  </si>
  <si>
    <t>beze jména</t>
  </si>
  <si>
    <t>Smižanský Matej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</si>
  <si>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</si>
  <si>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</si>
  <si>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</si>
  <si>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</si>
  <si>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</si>
  <si>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503</t>
  </si>
  <si>
    <t>1</t>
  </si>
  <si>
    <t>0000502</t>
  </si>
  <si>
    <t>MESOCAIN 1%</t>
  </si>
  <si>
    <t>0032090</t>
  </si>
  <si>
    <t>0054539</t>
  </si>
  <si>
    <t>DOLMINA INJ</t>
  </si>
  <si>
    <t>0055824</t>
  </si>
  <si>
    <t>NOVALGIN INJEKCE</t>
  </si>
  <si>
    <t>0089869</t>
  </si>
  <si>
    <t>0089870</t>
  </si>
  <si>
    <t>0090719</t>
  </si>
  <si>
    <t>TRAMAL INJEKČNÍ ROZTOK 100 MG/2 ML</t>
  </si>
  <si>
    <t>0192143</t>
  </si>
  <si>
    <t>0192144</t>
  </si>
  <si>
    <t>3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</si>
  <si>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</si>
  <si>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</si>
  <si>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</si>
  <si>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</si>
  <si>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</si>
  <si>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</si>
  <si>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</si>
  <si>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</si>
  <si>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</si>
  <si>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</si>
  <si>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</si>
  <si>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0082523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</si>
  <si>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</si>
  <si>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</si>
  <si>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</si>
  <si>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</si>
  <si>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</si>
  <si>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</si>
  <si>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</si>
  <si>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</si>
  <si>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</si>
  <si>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</si>
  <si>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</si>
  <si>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</si>
  <si>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</si>
  <si>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</si>
  <si>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</si>
  <si>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</si>
  <si>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</si>
  <si>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</si>
  <si>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</si>
  <si>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</si>
  <si>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</si>
  <si>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</si>
  <si>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</si>
  <si>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</si>
  <si>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</si>
  <si>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</si>
  <si>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</si>
  <si>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</si>
  <si>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61113</t>
  </si>
  <si>
    <t xml:space="preserve">REVIZE, EXCIZE A SUTURA PORANĚNÍ KŮŽE A PODKOŽÍ A 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</si>
  <si>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</si>
  <si>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</si>
  <si>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</si>
  <si>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</si>
  <si>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</si>
  <si>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</si>
  <si>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</si>
  <si>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</si>
  <si>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</si>
  <si>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</si>
  <si>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</si>
  <si>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</si>
  <si>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</si>
  <si>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</si>
  <si>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</si>
  <si>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</si>
  <si>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</si>
  <si>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</si>
  <si>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</si>
  <si>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</si>
  <si>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</si>
  <si>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</si>
  <si>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</si>
  <si>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</si>
  <si>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</si>
  <si>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</si>
  <si>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</si>
  <si>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</si>
  <si>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61115</t>
  </si>
  <si>
    <t>09553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</si>
  <si>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</si>
  <si>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</si>
  <si>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</si>
  <si>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</si>
  <si>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</si>
  <si>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</si>
  <si>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53021</t>
  </si>
  <si>
    <t>KOMPLEXNÍ VYŠETŘENÍ TRAUMATOLOGEM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</si>
  <si>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</si>
  <si>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</si>
  <si>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</si>
  <si>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</si>
  <si>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</si>
  <si>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</si>
  <si>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</si>
  <si>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</si>
  <si>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</si>
  <si>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</si>
  <si>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</si>
  <si>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</si>
  <si>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</si>
  <si>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</si>
  <si>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</si>
  <si>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</si>
  <si>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</si>
  <si>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</si>
  <si>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</si>
  <si>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</si>
  <si>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</si>
  <si>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</si>
  <si>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</si>
  <si>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</si>
  <si>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</si>
  <si>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</si>
  <si>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</si>
  <si>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</si>
  <si>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</si>
  <si>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</si>
  <si>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</si>
  <si>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</si>
  <si>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</si>
  <si>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</si>
  <si>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09234</t>
  </si>
  <si>
    <t>OŠETŘENÍ NEHTU, INCIZE SUBKUTÁNNÍHO ABSCESU NEBO 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</si>
  <si>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</si>
  <si>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</si>
  <si>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</si>
  <si>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</si>
  <si>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</si>
  <si>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</si>
  <si>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</si>
  <si>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</si>
  <si>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</si>
  <si>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</si>
  <si>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</si>
  <si>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</si>
  <si>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</si>
  <si>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</si>
  <si>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</si>
  <si>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</si>
  <si>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</si>
  <si>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</si>
  <si>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</si>
  <si>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</si>
  <si>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</si>
  <si>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</si>
  <si>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</si>
  <si>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</si>
  <si>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</si>
  <si>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</si>
  <si>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</si>
  <si>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10</t>
  </si>
  <si>
    <t>66127</t>
  </si>
  <si>
    <t>MANIPULACE V CELKOVÉ NEBO LOKÁLNÍ ANESTÉZII</t>
  </si>
  <si>
    <t>11</t>
  </si>
  <si>
    <t>12</t>
  </si>
  <si>
    <t>16</t>
  </si>
  <si>
    <t>17</t>
  </si>
  <si>
    <t>18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</si>
  <si>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</si>
  <si>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</si>
  <si>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</si>
  <si>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</si>
  <si>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</si>
  <si>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</si>
  <si>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</si>
  <si>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</si>
  <si>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</si>
  <si>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</si>
  <si>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</si>
  <si>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62610</t>
  </si>
  <si>
    <t>ODBĚR DERMOEPIDERMÁLNÍHO ŠTĚPU DO 1 % POVRCHU TĚLA</t>
  </si>
  <si>
    <t>5F1</t>
  </si>
  <si>
    <t>51343</t>
  </si>
  <si>
    <t>LOKÁLNÍ EXCIZE JATER NEBO OŠETŘENÍ MALÉ TRHLINY JA</t>
  </si>
  <si>
    <t>51713</t>
  </si>
  <si>
    <t>DIAGNOSTICKÁ VIDEOLAPAROSKOPIE A VIDEOTORAKOSKOPIE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</si>
  <si>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</si>
  <si>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</si>
  <si>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</si>
  <si>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</si>
  <si>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</si>
  <si>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</si>
  <si>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APENDEKTOMIE NEBO OPERAČNÍ DRENÁŽ PERIAPENDIKULÁRN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</si>
  <si>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</si>
  <si>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</si>
  <si>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</si>
  <si>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</si>
  <si>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</si>
  <si>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</si>
  <si>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07563</t>
  </si>
  <si>
    <t>(DRG) URGENTNÍ OPERACE KVCH</t>
  </si>
  <si>
    <t>07408</t>
  </si>
  <si>
    <t>(VZP) BYPASS FEMORO - POPLITEÁLNÍ DISTÁLNÍ AUTOLOG</t>
  </si>
  <si>
    <t>54340</t>
  </si>
  <si>
    <t>TEPENNÁ EMBOLEKTOMIE, TROMBEKTOMIE</t>
  </si>
  <si>
    <t>5F3</t>
  </si>
  <si>
    <t>0008807</t>
  </si>
  <si>
    <t>0011706</t>
  </si>
  <si>
    <t>0011785</t>
  </si>
  <si>
    <t>AMIKIN 1 G</t>
  </si>
  <si>
    <t>0016600</t>
  </si>
  <si>
    <t>0025746</t>
  </si>
  <si>
    <t>0055680</t>
  </si>
  <si>
    <t>0058092</t>
  </si>
  <si>
    <t>0064831</t>
  </si>
  <si>
    <t>AXETINE 1,5 G</t>
  </si>
  <si>
    <t>0068998</t>
  </si>
  <si>
    <t>0072972</t>
  </si>
  <si>
    <t>0076354</t>
  </si>
  <si>
    <t>FORTUM 2 G</t>
  </si>
  <si>
    <t>0076360</t>
  </si>
  <si>
    <t>ZINACEF 1,5 G</t>
  </si>
  <si>
    <t>0083050</t>
  </si>
  <si>
    <t>SEFOTAK 1 G</t>
  </si>
  <si>
    <t>0092290</t>
  </si>
  <si>
    <t>0094176</t>
  </si>
  <si>
    <t>0096414</t>
  </si>
  <si>
    <t>0097000</t>
  </si>
  <si>
    <t>METRONIDAZOLE 0.5%-POLPHARMA</t>
  </si>
  <si>
    <t>0097878</t>
  </si>
  <si>
    <t>KLIMICIN</t>
  </si>
  <si>
    <t>0162187</t>
  </si>
  <si>
    <t>0164350</t>
  </si>
  <si>
    <t>TAZOCIN 4 G/0,5 G</t>
  </si>
  <si>
    <t>0088337</t>
  </si>
  <si>
    <t>HAEMATE P</t>
  </si>
  <si>
    <t>0088336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</si>
  <si>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</si>
  <si>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</si>
  <si>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</si>
  <si>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</si>
  <si>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</si>
  <si>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</si>
  <si>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</si>
  <si>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0001018</t>
  </si>
  <si>
    <t>ŠROUB SAMOŘEZNÝ KORTIKÁLNÍ MALÝ FRAGMENTY OCEL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</si>
  <si>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</si>
  <si>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</si>
  <si>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</si>
  <si>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</si>
  <si>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</si>
  <si>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</si>
  <si>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</si>
  <si>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</si>
  <si>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</si>
  <si>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</si>
  <si>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</si>
  <si>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</si>
  <si>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</si>
  <si>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</si>
  <si>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</si>
  <si>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</si>
  <si>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</si>
  <si>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</si>
  <si>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</si>
  <si>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</si>
  <si>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</si>
  <si>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</si>
  <si>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</si>
  <si>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</si>
  <si>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</si>
  <si>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</si>
  <si>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</si>
  <si>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</si>
  <si>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</si>
  <si>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</si>
  <si>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</si>
  <si>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</si>
  <si>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</si>
  <si>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</si>
  <si>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</si>
  <si>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</si>
  <si>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</si>
  <si>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</si>
  <si>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</si>
  <si>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</si>
  <si>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</si>
  <si>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</si>
  <si>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</si>
  <si>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</si>
  <si>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</si>
  <si>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</si>
  <si>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</si>
  <si>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</si>
  <si>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</si>
  <si>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</si>
  <si>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</si>
  <si>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</si>
  <si>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</si>
  <si>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</si>
  <si>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</si>
  <si>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</si>
  <si>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</si>
  <si>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</si>
  <si>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</si>
  <si>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</si>
  <si>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</si>
  <si>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</si>
  <si>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</si>
  <si>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</si>
  <si>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</si>
  <si>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</si>
  <si>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</si>
  <si>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</si>
  <si>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</si>
  <si>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</si>
  <si>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</si>
  <si>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</si>
  <si>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</si>
  <si>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</si>
  <si>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</si>
  <si>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</si>
  <si>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</si>
  <si>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</si>
  <si>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</si>
  <si>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</si>
  <si>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</si>
  <si>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</si>
  <si>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</si>
  <si>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</si>
  <si>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0020177</t>
  </si>
  <si>
    <t>ŠROUB KORTIKÁLNÍ</t>
  </si>
  <si>
    <t>0024982</t>
  </si>
  <si>
    <t xml:space="preserve">KOTVIČKA TITANOVÁ PRO CHIR.RUKY MINI,MINI LS,MINI </t>
  </si>
  <si>
    <t>0024993</t>
  </si>
  <si>
    <t>KOTVIČKA TITANOVÁ GII SNAP-PAK PRO STABILIZACI RAM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</si>
  <si>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</si>
  <si>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</si>
  <si>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</si>
  <si>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</si>
  <si>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</si>
  <si>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</si>
  <si>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</si>
  <si>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</si>
  <si>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</si>
  <si>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</si>
  <si>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</si>
  <si>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</si>
  <si>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</si>
  <si>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</si>
  <si>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</si>
  <si>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</si>
  <si>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</si>
  <si>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</si>
  <si>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</si>
  <si>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</si>
  <si>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</si>
  <si>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</si>
  <si>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</si>
  <si>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</si>
  <si>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0030851</t>
  </si>
  <si>
    <t>ŠROUB KOMPRESNÍ HBS TI T-DRIVE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</si>
  <si>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</si>
  <si>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</si>
  <si>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</si>
  <si>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</si>
  <si>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</si>
  <si>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0031487</t>
  </si>
  <si>
    <t>ŠROUB LCP SAMOŘEZNÝ MINI FRAGMENT TITAN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</si>
  <si>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</si>
  <si>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</si>
  <si>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</si>
  <si>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</si>
  <si>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</si>
  <si>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</si>
  <si>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</si>
  <si>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</si>
  <si>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</si>
  <si>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</si>
  <si>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</si>
  <si>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</si>
  <si>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</si>
  <si>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</si>
  <si>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</si>
  <si>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</si>
  <si>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</si>
  <si>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</si>
  <si>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</si>
  <si>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</si>
  <si>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0039430</t>
  </si>
  <si>
    <t>ŠROUB HERBERT, TI</t>
  </si>
  <si>
    <t>0042049</t>
  </si>
  <si>
    <t>DLAHA VOLÁRNÍ KOREKČNÍ,  APTUS RADIUS 2,5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</si>
  <si>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</si>
  <si>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</si>
  <si>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</si>
  <si>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</si>
  <si>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</si>
  <si>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</si>
  <si>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</si>
  <si>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0043120</t>
  </si>
  <si>
    <t>ŠTĚP ALLOGENNÍ VAZIVOVÝ ZMRAZENÝ</t>
  </si>
  <si>
    <t>0043121</t>
  </si>
  <si>
    <t>ŠLACHA ACHILOVA ZMRAZENÁ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</si>
  <si>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</si>
  <si>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</si>
  <si>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</si>
  <si>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</si>
  <si>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</si>
  <si>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</si>
  <si>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</si>
  <si>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</si>
  <si>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</si>
  <si>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</si>
  <si>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</si>
  <si>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</si>
  <si>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</si>
  <si>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</si>
  <si>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</si>
  <si>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</si>
  <si>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</si>
  <si>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</si>
  <si>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</si>
  <si>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</si>
  <si>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</si>
  <si>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</si>
  <si>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</si>
  <si>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</si>
  <si>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</si>
  <si>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</si>
  <si>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</si>
  <si>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</si>
  <si>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</si>
  <si>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</si>
  <si>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</si>
  <si>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</si>
  <si>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</si>
  <si>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</si>
  <si>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</si>
  <si>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</si>
  <si>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0073615</t>
  </si>
  <si>
    <t>DLAHA ADAPTAČNÍ  MINI FRAGMENT MINI FRAGMENT TITAN</t>
  </si>
  <si>
    <t>0073660</t>
  </si>
  <si>
    <t>0073679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</si>
  <si>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</si>
  <si>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</si>
  <si>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</si>
  <si>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</si>
  <si>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</si>
  <si>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</si>
  <si>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</si>
  <si>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</si>
  <si>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</si>
  <si>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</si>
  <si>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</si>
  <si>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</si>
  <si>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</si>
  <si>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</si>
  <si>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</si>
  <si>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</si>
  <si>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</si>
  <si>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</si>
  <si>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</si>
  <si>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</si>
  <si>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</si>
  <si>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</si>
  <si>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</si>
  <si>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</si>
  <si>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</si>
  <si>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</si>
  <si>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</si>
  <si>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</si>
  <si>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</si>
  <si>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</si>
  <si>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</si>
  <si>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</si>
  <si>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</si>
  <si>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</si>
  <si>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</si>
  <si>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</si>
  <si>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</si>
  <si>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</si>
  <si>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</si>
  <si>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</si>
  <si>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</si>
  <si>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</si>
  <si>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</si>
  <si>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</si>
  <si>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0082153</t>
  </si>
  <si>
    <t>KRYCÍ FÓLIE</t>
  </si>
  <si>
    <t>0082521</t>
  </si>
  <si>
    <t>0083068</t>
  </si>
  <si>
    <t>DLAHA STERNÁLNÍ TITAN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</si>
  <si>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</si>
  <si>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</si>
  <si>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</si>
  <si>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</si>
  <si>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</si>
  <si>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</si>
  <si>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</si>
  <si>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</si>
  <si>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</si>
  <si>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</si>
  <si>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</si>
  <si>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</si>
  <si>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</si>
  <si>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</si>
  <si>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</si>
  <si>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</si>
  <si>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</si>
  <si>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0084305</t>
  </si>
  <si>
    <t>ŠROUB KORTIKÁLNÍ TI T-DRIVE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</si>
  <si>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</si>
  <si>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</si>
  <si>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</si>
  <si>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</si>
  <si>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</si>
  <si>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</si>
  <si>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</si>
  <si>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</si>
  <si>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</si>
  <si>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</si>
  <si>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</si>
  <si>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</si>
  <si>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</si>
  <si>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</si>
  <si>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</si>
  <si>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</si>
  <si>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</si>
  <si>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</si>
  <si>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</si>
  <si>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</si>
  <si>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</si>
  <si>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</si>
  <si>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</si>
  <si>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</si>
  <si>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</si>
  <si>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</si>
  <si>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0098664</t>
  </si>
  <si>
    <t>0098685</t>
  </si>
  <si>
    <t>0098686</t>
  </si>
  <si>
    <t>DRÁT TI; VRTACÍ; VODÍCÍ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</si>
  <si>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</si>
  <si>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</si>
  <si>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</si>
  <si>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</si>
  <si>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</si>
  <si>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</si>
  <si>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</si>
  <si>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</si>
  <si>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0105256</t>
  </si>
  <si>
    <t>DLAHA NA OLEKRANON,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</si>
  <si>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</si>
  <si>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</si>
  <si>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</si>
  <si>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</si>
  <si>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</si>
  <si>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</si>
  <si>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</si>
  <si>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</si>
  <si>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</si>
  <si>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</si>
  <si>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</si>
  <si>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</si>
  <si>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</si>
  <si>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</si>
  <si>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</si>
  <si>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</si>
  <si>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</si>
  <si>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</si>
  <si>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</si>
  <si>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</si>
  <si>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</si>
  <si>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</si>
  <si>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</si>
  <si>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</si>
  <si>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</si>
  <si>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</si>
  <si>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</si>
  <si>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</si>
  <si>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</si>
  <si>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</si>
  <si>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</si>
  <si>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0107193</t>
  </si>
  <si>
    <t>NÁHRADA PRSTNÍHO KLOUBU NECEMENTOVANÁ MCP PYROKARB</t>
  </si>
  <si>
    <t>0107229</t>
  </si>
  <si>
    <t>ŠROUB UZAMYKATELNÝ TITAN TARGON</t>
  </si>
  <si>
    <t>0107287</t>
  </si>
  <si>
    <t>ŠROUB KOMPRESNÍ HBS MINI TI T-DRIVE</t>
  </si>
  <si>
    <t>0107502</t>
  </si>
  <si>
    <t>DLAHA LCP RADIUS DISTÁLNÍ TITAN</t>
  </si>
  <si>
    <t>0108027</t>
  </si>
  <si>
    <t>KOTVIČKA NEVSTŘEBATELNÁ (PEEK) HEALIX BR PRO SUTUR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</si>
  <si>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</si>
  <si>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</si>
  <si>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</si>
  <si>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</si>
  <si>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0108142</t>
  </si>
  <si>
    <t>DLAHA VOLÁRNÍ WATERSHED, APTUS RADIUS 2,5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</si>
  <si>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</si>
  <si>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</si>
  <si>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</si>
  <si>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</si>
  <si>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</si>
  <si>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</si>
  <si>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</si>
  <si>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</si>
  <si>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</si>
  <si>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</si>
  <si>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</si>
  <si>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</si>
  <si>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</si>
  <si>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</si>
  <si>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</si>
  <si>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</si>
  <si>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</si>
  <si>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</si>
  <si>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</si>
  <si>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</si>
  <si>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</si>
  <si>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</si>
  <si>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</si>
  <si>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</si>
  <si>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</si>
  <si>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0163251</t>
  </si>
  <si>
    <t>0163440</t>
  </si>
  <si>
    <t>IMPLANTÁT MANDIBULÁRNÍ DOLNÍ ČELIST FIXAČNÍ MATRIX</t>
  </si>
  <si>
    <t>0111984</t>
  </si>
  <si>
    <t>0109054</t>
  </si>
  <si>
    <t xml:space="preserve">ŠROUB HLADKÝ PRO FIXACI FRAKTURY V DISTÁLNÍ ČÁSTI </t>
  </si>
  <si>
    <t>0082421</t>
  </si>
  <si>
    <t>VIVANOMED (PU PĚNA) VELIKOST M</t>
  </si>
  <si>
    <t>0024990</t>
  </si>
  <si>
    <t>KOTVIČKA TITANOVÁ EASY PRO SUTURU RC</t>
  </si>
  <si>
    <t>0048337</t>
  </si>
  <si>
    <t>LEPIDLO BIOLOGICKÉ CRYOLIFE BG-3005</t>
  </si>
  <si>
    <t>0042715</t>
  </si>
  <si>
    <t>0111985</t>
  </si>
  <si>
    <t>0097835</t>
  </si>
  <si>
    <t>DRÁT VODÍCÍ</t>
  </si>
  <si>
    <t>0111988</t>
  </si>
  <si>
    <t>0082422</t>
  </si>
  <si>
    <t>VIVANOMED (PU PĚNA) VELIKOST L</t>
  </si>
  <si>
    <t>0024991</t>
  </si>
  <si>
    <t>KOTVIČKA TITANOVÁ QUICK PRO SUTURU RC</t>
  </si>
  <si>
    <t>0073963</t>
  </si>
  <si>
    <t>ŠROUB SAMOŘEZNÝ KORTIKÁLNÍ PÁNEV OCEL</t>
  </si>
  <si>
    <t>0105327</t>
  </si>
  <si>
    <t>0083230</t>
  </si>
  <si>
    <t>0008238</t>
  </si>
  <si>
    <t>FIXÁTOR ZEVNÍ ZÁPĚSTÍ TYP PENNIG    35000</t>
  </si>
  <si>
    <t>0082142</t>
  </si>
  <si>
    <t>RENASYS F PŘEVAZOVÝ SET STŘEDNÍ M</t>
  </si>
  <si>
    <t>0001255</t>
  </si>
  <si>
    <t>0008246</t>
  </si>
  <si>
    <t xml:space="preserve">FIXÁTOR ZEVNÍ - SVORKA - T, RENTGENTRANSPARENTNÍ, </t>
  </si>
  <si>
    <t>0105255</t>
  </si>
  <si>
    <t>0082141</t>
  </si>
  <si>
    <t>RENASYS F PŘEVAZOVÝ SET MALÝ S</t>
  </si>
  <si>
    <t>0082143</t>
  </si>
  <si>
    <t>RENASYS F PŘEVAZOVÝ SET VELKÝ L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</si>
  <si>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</si>
  <si>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</si>
  <si>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</si>
  <si>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</si>
  <si>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</si>
  <si>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</si>
  <si>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</si>
  <si>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</si>
  <si>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</si>
  <si>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</si>
  <si>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</si>
  <si>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</si>
  <si>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</si>
  <si>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</si>
  <si>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</si>
  <si>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</si>
  <si>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</si>
  <si>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</si>
  <si>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09227</t>
  </si>
  <si>
    <t>I. V. APLIKACE KRVE NEBO KREVNÍCH DERIVÁTŮ</t>
  </si>
  <si>
    <t>51393</t>
  </si>
  <si>
    <t>EXPLORATIVNÍ LAPAROTOMIE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</si>
  <si>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</si>
  <si>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</si>
  <si>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</si>
  <si>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</si>
  <si>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</si>
  <si>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</si>
  <si>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</si>
  <si>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</si>
  <si>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</si>
  <si>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</si>
  <si>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</si>
  <si>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</si>
  <si>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</si>
  <si>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</si>
  <si>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</si>
  <si>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</si>
  <si>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</si>
  <si>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</si>
  <si>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</si>
  <si>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</si>
  <si>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</si>
  <si>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</si>
  <si>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</si>
  <si>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</si>
  <si>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</si>
  <si>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</si>
  <si>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</si>
  <si>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</si>
  <si>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</si>
  <si>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</si>
  <si>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</si>
  <si>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</si>
  <si>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61139</t>
  </si>
  <si>
    <t>ODBĚR ŠLACHOVÉHO ŠTĚPU</t>
  </si>
  <si>
    <t>61149</t>
  </si>
  <si>
    <t xml:space="preserve">UZAVŘENÍ DEFEKTU  KOŽNÍM LALOKEM MÍSTNÍM OD 10 DO </t>
  </si>
  <si>
    <t>61209</t>
  </si>
  <si>
    <t>TENOLÝZA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</si>
  <si>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</si>
  <si>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</si>
  <si>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</si>
  <si>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</si>
  <si>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</si>
  <si>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</si>
  <si>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</si>
  <si>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</si>
  <si>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</si>
  <si>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</si>
  <si>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</si>
  <si>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</si>
  <si>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</si>
  <si>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</si>
  <si>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</si>
  <si>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</si>
  <si>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</si>
  <si>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</si>
  <si>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</si>
  <si>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</si>
  <si>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</si>
  <si>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</si>
  <si>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</si>
  <si>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</si>
  <si>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</si>
  <si>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</si>
  <si>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</si>
  <si>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</si>
  <si>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</si>
  <si>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</si>
  <si>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</si>
  <si>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</si>
  <si>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</si>
  <si>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</si>
  <si>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</si>
  <si>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</si>
  <si>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</si>
  <si>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</si>
  <si>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</si>
  <si>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</si>
  <si>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</si>
  <si>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</si>
  <si>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</si>
  <si>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</si>
  <si>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</si>
  <si>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</si>
  <si>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</si>
  <si>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</si>
  <si>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</si>
  <si>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</si>
  <si>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</si>
  <si>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</si>
  <si>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</si>
  <si>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</si>
  <si>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</si>
  <si>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</si>
  <si>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</si>
  <si>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</si>
  <si>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09567</t>
  </si>
  <si>
    <t>(VZP) ZÁKROK NA LEVÉ STRANĚ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</si>
  <si>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</si>
  <si>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</si>
  <si>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</si>
  <si>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</si>
  <si>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</si>
  <si>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</si>
  <si>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</si>
  <si>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</si>
  <si>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</si>
  <si>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</si>
  <si>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</si>
  <si>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</si>
  <si>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</si>
  <si>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</si>
  <si>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</si>
  <si>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</si>
  <si>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</si>
  <si>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</si>
  <si>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</si>
  <si>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</si>
  <si>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</si>
  <si>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</si>
  <si>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</si>
  <si>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</si>
  <si>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</si>
  <si>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</si>
  <si>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</si>
  <si>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</si>
  <si>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</si>
  <si>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</si>
  <si>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</si>
  <si>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</si>
  <si>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</si>
  <si>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</si>
  <si>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</si>
  <si>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</si>
  <si>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</si>
  <si>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</si>
  <si>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</si>
  <si>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</si>
  <si>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</si>
  <si>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</si>
  <si>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</si>
  <si>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</si>
  <si>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</si>
  <si>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</si>
  <si>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</si>
  <si>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</si>
  <si>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</si>
  <si>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</si>
  <si>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</si>
  <si>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</si>
  <si>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</si>
  <si>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</si>
  <si>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</si>
  <si>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</si>
  <si>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</si>
  <si>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</si>
  <si>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</si>
  <si>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</si>
  <si>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</si>
  <si>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</si>
  <si>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</si>
  <si>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</si>
  <si>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</si>
  <si>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</si>
  <si>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</si>
  <si>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</si>
  <si>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</si>
  <si>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</si>
  <si>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</si>
  <si>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</si>
  <si>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</si>
  <si>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</si>
  <si>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</si>
  <si>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</si>
  <si>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</si>
  <si>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</si>
  <si>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</si>
  <si>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</si>
  <si>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</si>
  <si>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</si>
  <si>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</si>
  <si>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</si>
  <si>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</si>
  <si>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</si>
  <si>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</si>
  <si>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</si>
  <si>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</si>
  <si>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</si>
  <si>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</si>
  <si>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</si>
  <si>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</si>
  <si>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</si>
  <si>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66825</t>
  </si>
  <si>
    <t>UPRAVENÍ ZEVNÍHO FIXATÉRU</t>
  </si>
  <si>
    <t>53451</t>
  </si>
  <si>
    <t>OTEVŘENÁ REPOZICE ZLOMENINY NEBO LUXACE JEDNOHO ME</t>
  </si>
  <si>
    <t>61211</t>
  </si>
  <si>
    <t>REKONSTRUKCE ŠLACHOVÉHO POUTKA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</si>
  <si>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</si>
  <si>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</si>
  <si>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</si>
  <si>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</si>
  <si>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</si>
  <si>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</si>
  <si>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</si>
  <si>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</si>
  <si>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</si>
  <si>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</si>
  <si>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66927</t>
  </si>
  <si>
    <t>REVIZE ŠLACHOVÝCH POCHEV</t>
  </si>
  <si>
    <t>66661</t>
  </si>
  <si>
    <t>SUTURA MENISKU</t>
  </si>
  <si>
    <t>09569</t>
  </si>
  <si>
    <t>(VZP) ZÁKROK NA PRAVÉ STRANĚ</t>
  </si>
  <si>
    <t>57221</t>
  </si>
  <si>
    <t>OPERAČNÍ STABILIZACE HRUDNÍKU PO ÚRAZE - JEDNA STR</t>
  </si>
  <si>
    <t>66827</t>
  </si>
  <si>
    <t>ZAVEDENÍ EXTENZE - SKELETÁLNÍ TRAKCE</t>
  </si>
  <si>
    <t>53417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</si>
  <si>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</si>
  <si>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</si>
  <si>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</si>
  <si>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</si>
  <si>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</si>
  <si>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</si>
  <si>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</si>
  <si>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</si>
  <si>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</si>
  <si>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</si>
  <si>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</si>
  <si>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</si>
  <si>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</si>
  <si>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</si>
  <si>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</si>
  <si>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</si>
  <si>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</si>
  <si>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</si>
  <si>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66681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</si>
  <si>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</si>
  <si>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</si>
  <si>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</si>
  <si>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</si>
  <si>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</si>
  <si>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</si>
  <si>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</si>
  <si>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</si>
  <si>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</si>
  <si>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</si>
  <si>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</si>
  <si>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</si>
  <si>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</si>
  <si>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</si>
  <si>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</si>
  <si>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</si>
  <si>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53481</t>
  </si>
  <si>
    <t xml:space="preserve">ZLOMENINA  ACETABULA - JEDNOHO PILÍŘE EVENT. JEHO </t>
  </si>
  <si>
    <t>53475</t>
  </si>
  <si>
    <t>LUXACE KYČELNÍHO KLOUBU - OPERAČNÍ TERAPIE</t>
  </si>
  <si>
    <t>5F6</t>
  </si>
  <si>
    <t>56151</t>
  </si>
  <si>
    <t>TREPANACE PRO EXTRACEREBRÁLNÍ HEMATOM NEBO KRANIOT</t>
  </si>
  <si>
    <t>5T3</t>
  </si>
  <si>
    <t>0006480</t>
  </si>
  <si>
    <t>OCPLEX</t>
  </si>
  <si>
    <t>0014583</t>
  </si>
  <si>
    <t>0020605</t>
  </si>
  <si>
    <t>0045119</t>
  </si>
  <si>
    <t>VISIPAQUE 270 MG I/ML</t>
  </si>
  <si>
    <t>0053922</t>
  </si>
  <si>
    <t>CIPHIN PRO INFUSIONE 200 MG/100 ML</t>
  </si>
  <si>
    <t>0065989</t>
  </si>
  <si>
    <t>0066137</t>
  </si>
  <si>
    <t>0131654</t>
  </si>
  <si>
    <t>CEFTAZIDIM KABI 1 G</t>
  </si>
  <si>
    <t>0137499</t>
  </si>
  <si>
    <t>KLACID I.V.</t>
  </si>
  <si>
    <t>0141838</t>
  </si>
  <si>
    <t>AMIKACIN B.BRAUN 10 MG/ML</t>
  </si>
  <si>
    <t>0154883</t>
  </si>
  <si>
    <t>MERONEM 1 G</t>
  </si>
  <si>
    <t>0007905</t>
  </si>
  <si>
    <t>Erytrocyty z odběru plné krve</t>
  </si>
  <si>
    <t>0007963</t>
  </si>
  <si>
    <t>Erytrocyty z aferézy</t>
  </si>
  <si>
    <t>0001054</t>
  </si>
  <si>
    <t>0001976</t>
  </si>
  <si>
    <t>0002584</t>
  </si>
  <si>
    <t>0003013</t>
  </si>
  <si>
    <t>DLAHA REKONSTRUKČNÍ PÁNEV MALÝ FRAGMENT OCEL</t>
  </si>
  <si>
    <t>0017420</t>
  </si>
  <si>
    <t>0024855</t>
  </si>
  <si>
    <t>ZASLEPOVACÍ HLAVA FEMUR TITAN</t>
  </si>
  <si>
    <t>0024889</t>
  </si>
  <si>
    <t>HŘEB FEMUR TITAN</t>
  </si>
  <si>
    <t>0030462</t>
  </si>
  <si>
    <t>0031469</t>
  </si>
  <si>
    <t>0035002</t>
  </si>
  <si>
    <t>ŠROUB STARDRIVE SAMOŘEZNÝ SPONGIOZNÍ ZAJIŠŤOVACÍ T</t>
  </si>
  <si>
    <t>0042074</t>
  </si>
  <si>
    <t>ŠROUB KORTIKÁLNÍ HEXA DRIVE 6, APTUS HAND 2,0</t>
  </si>
  <si>
    <t>0042090</t>
  </si>
  <si>
    <t>ŠROUB ZAMYKACÍ HEXA DRIVE 6, APTUS HAND 2,0</t>
  </si>
  <si>
    <t>0056291</t>
  </si>
  <si>
    <t>KATETR BALONKOVÝ FOGARTY 120804F</t>
  </si>
  <si>
    <t>0068052</t>
  </si>
  <si>
    <t>IMPLANTÁT SPINÁLNÍ SYSTÉM FIXAČNÍ CONTROL CABLE  1</t>
  </si>
  <si>
    <t>0073673</t>
  </si>
  <si>
    <t>0074312</t>
  </si>
  <si>
    <t>ŠROUB KOMPRESNÍ ZAVÍRACÍ TARGON</t>
  </si>
  <si>
    <t>0076924</t>
  </si>
  <si>
    <t>0077760</t>
  </si>
  <si>
    <t>HŘEB HUMERÁLNÍ NITRODŘEŇOVÝ TITANOVÝ TARGON H</t>
  </si>
  <si>
    <t>0083205</t>
  </si>
  <si>
    <t>DLAHA LCP PÁNEV SYMFÝZA OCEL</t>
  </si>
  <si>
    <t>0083212</t>
  </si>
  <si>
    <t>DLAHA LCP NIZKOPROFILOVÁ  REKONSTRUKČNÍ PÁNEV OCEL</t>
  </si>
  <si>
    <t>0083217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</si>
  <si>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</si>
  <si>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</si>
  <si>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</si>
  <si>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</si>
  <si>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</si>
  <si>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</si>
  <si>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</si>
  <si>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</si>
  <si>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</si>
  <si>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0108758</t>
  </si>
  <si>
    <t>DLAHA ZAMYKACÍ PRO HLAVIČKU RADIA, APTUS</t>
  </si>
  <si>
    <t>0042091</t>
  </si>
  <si>
    <t>0001736</t>
  </si>
  <si>
    <t>0008239</t>
  </si>
  <si>
    <t>FIXÁTOR ZEVNÍ ZÁPĚSTÍ TYP PENNIG    35001</t>
  </si>
  <si>
    <t>0111959</t>
  </si>
  <si>
    <t>DLAHA PRO DISTÁLNÍ ULNU, APTUS RADIUS 2,5</t>
  </si>
  <si>
    <t>0083990</t>
  </si>
  <si>
    <t>0099483</t>
  </si>
  <si>
    <t>ŠROUB KONDYLÁRNÍ PR. 5MM, TI</t>
  </si>
  <si>
    <t>0001223</t>
  </si>
  <si>
    <t>0099079</t>
  </si>
  <si>
    <t>ŠROUB STAVĚCÍ, TI,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</si>
  <si>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</si>
  <si>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</si>
  <si>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</si>
  <si>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</si>
  <si>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</si>
  <si>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</si>
  <si>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</si>
  <si>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61119</t>
  </si>
  <si>
    <t>SUTURA PERIFERNÍHO NERVU MIKROCHIRURGICKOU TECHNIK</t>
  </si>
  <si>
    <t>61173</t>
  </si>
  <si>
    <t>VOLNÝ PŘENOS SVALOVÉHO A SVALOVĚ KOŽNÍHO LALOKU MI</t>
  </si>
  <si>
    <t>71823</t>
  </si>
  <si>
    <t>POUŽITÍ MIKROSKOPU PŘI OPERAČNÍM VÝKONU Á 10 MINUT</t>
  </si>
  <si>
    <t>6F5</t>
  </si>
  <si>
    <t>04825</t>
  </si>
  <si>
    <t>REPOZICE SUBLUX. ZUBU ČI FRAKTURY ALVEOLU, SEXT.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</si>
  <si>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</si>
  <si>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</si>
  <si>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</si>
  <si>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</si>
  <si>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</si>
  <si>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</si>
  <si>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</si>
  <si>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</si>
  <si>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</si>
  <si>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</si>
  <si>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</si>
  <si>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</si>
  <si>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</si>
  <si>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</si>
  <si>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</si>
  <si>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</si>
  <si>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</si>
  <si>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</si>
  <si>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</si>
  <si>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</si>
  <si>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</si>
  <si>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</si>
  <si>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</si>
  <si>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</si>
  <si>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</si>
  <si>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</si>
  <si>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</si>
  <si>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</si>
  <si>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</si>
  <si>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</si>
  <si>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</si>
  <si>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</si>
  <si>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</si>
  <si>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</si>
  <si>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</si>
  <si>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</si>
  <si>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</si>
  <si>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</si>
  <si>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</si>
  <si>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</si>
  <si>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</si>
  <si>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</si>
  <si>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</si>
  <si>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</si>
  <si>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</si>
  <si>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03342</t>
  </si>
  <si>
    <t xml:space="preserve">NEMOCI ZUBŮ A ÚST S CC  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</si>
  <si>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</si>
  <si>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</si>
  <si>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</si>
  <si>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</si>
  <si>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</si>
  <si>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</si>
  <si>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</si>
  <si>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</si>
  <si>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</si>
  <si>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</si>
  <si>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</si>
  <si>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</si>
  <si>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</si>
  <si>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</si>
  <si>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</si>
  <si>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</si>
  <si>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</si>
  <si>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</si>
  <si>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</si>
  <si>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</si>
  <si>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</si>
  <si>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</si>
  <si>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</si>
  <si>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</si>
  <si>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</si>
  <si>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</si>
  <si>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</si>
  <si>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</si>
  <si>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</si>
  <si>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</si>
  <si>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</si>
  <si>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</si>
  <si>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</si>
  <si>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</si>
  <si>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</si>
  <si>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</si>
  <si>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</si>
  <si>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</si>
  <si>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</si>
  <si>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</si>
  <si>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</si>
  <si>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</si>
  <si>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</si>
  <si>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</si>
  <si>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</si>
  <si>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</si>
  <si>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</si>
  <si>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</si>
  <si>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</si>
  <si>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</si>
  <si>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</si>
  <si>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</si>
  <si>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</si>
  <si>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</si>
  <si>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</si>
  <si>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</si>
  <si>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</si>
  <si>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</si>
  <si>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</si>
  <si>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</si>
  <si>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</si>
  <si>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</si>
  <si>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</si>
  <si>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</si>
  <si>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</si>
  <si>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</si>
  <si>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</si>
  <si>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</si>
  <si>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</si>
  <si>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</si>
  <si>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</si>
  <si>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</si>
  <si>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</si>
  <si>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</si>
  <si>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</si>
  <si>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</si>
  <si>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</si>
  <si>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</si>
  <si>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</si>
  <si>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</si>
  <si>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</si>
  <si>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</si>
  <si>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</si>
  <si>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</si>
  <si>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</si>
  <si>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</si>
  <si>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</si>
  <si>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</si>
  <si>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</si>
  <si>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</si>
  <si>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</si>
  <si>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</si>
  <si>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</si>
  <si>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</si>
  <si>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</si>
  <si>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</si>
  <si>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</si>
  <si>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</si>
  <si>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</si>
  <si>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</si>
  <si>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</si>
  <si>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</si>
  <si>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</si>
  <si>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</si>
  <si>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</si>
  <si>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</si>
  <si>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</si>
  <si>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</si>
  <si>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</si>
  <si>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</si>
  <si>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</si>
  <si>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</si>
  <si>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</si>
  <si>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</si>
  <si>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</si>
  <si>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</si>
  <si>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</si>
  <si>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</si>
  <si>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</si>
  <si>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</si>
  <si>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</si>
  <si>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</si>
  <si>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</si>
  <si>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</si>
  <si>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</si>
  <si>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</si>
  <si>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</si>
  <si>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</si>
  <si>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</si>
  <si>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</si>
  <si>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</si>
  <si>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</si>
  <si>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</si>
  <si>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</si>
  <si>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</si>
  <si>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</si>
  <si>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</si>
  <si>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</si>
  <si>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</si>
  <si>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</si>
  <si>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</si>
  <si>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</si>
  <si>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</si>
  <si>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</si>
  <si>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</si>
  <si>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</si>
  <si>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</si>
  <si>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</si>
  <si>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</si>
  <si>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</si>
  <si>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</si>
  <si>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</si>
  <si>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</si>
  <si>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</si>
  <si>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>POPÁLENINY OMEZENÉHO ROZSAHU POSTIHUJÍCÍ VŠECHNY VRSTVY KŮŽE, BEZ KOŽNÍHO ŠTĚPU NEBO INHALAČNÍHO POR</t>
  </si>
  <si>
    <t>23402</t>
  </si>
  <si>
    <t xml:space="preserve">REHABILITACE 5-13 DNÍ S CC                    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</si>
  <si>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</si>
  <si>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</si>
  <si>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</si>
  <si>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</si>
  <si>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</si>
  <si>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</si>
  <si>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</si>
  <si>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</si>
  <si>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</si>
  <si>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</si>
  <si>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</si>
  <si>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>DLOUHODOBÁ MECHANICKÁ VENTILACE PŘI POLYTRAUMATU &gt; 96 HODIN (5-10 DNÍ) S EKONOMICKY NÁROČNÝM VÝKONEM</t>
  </si>
  <si>
    <t>25073</t>
  </si>
  <si>
    <t>25301</t>
  </si>
  <si>
    <t xml:space="preserve">DIAGNÓZY TÝKAJÍCÍ SE HLAVY, HRUDNÍKU A DOLNÍCH KONČETIN PŘI MNOHOČETNÉM ZÁVAŽNÉM TRAUMATU BEZ CC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</si>
  <si>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</si>
  <si>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</si>
  <si>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</si>
  <si>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</si>
  <si>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</si>
  <si>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</si>
  <si>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</si>
  <si>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</si>
  <si>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</si>
  <si>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</si>
  <si>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</si>
  <si>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</si>
  <si>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</si>
  <si>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</si>
  <si>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</si>
  <si>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</si>
  <si>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</si>
  <si>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</si>
  <si>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</si>
  <si>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</si>
  <si>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</si>
  <si>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</si>
  <si>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</si>
  <si>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</si>
  <si>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</si>
  <si>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</si>
  <si>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</si>
  <si>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</si>
  <si>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</si>
  <si>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</si>
  <si>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</si>
  <si>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</si>
  <si>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</si>
  <si>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</si>
  <si>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</si>
  <si>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</si>
  <si>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0002027</t>
  </si>
  <si>
    <t>99mTc-MIBI inj.</t>
  </si>
  <si>
    <t>0002061</t>
  </si>
  <si>
    <t>99mTc-leukocyty značené HM PAO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</si>
  <si>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</si>
  <si>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</si>
  <si>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</si>
  <si>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</si>
  <si>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</si>
  <si>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</si>
  <si>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</si>
  <si>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</si>
  <si>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</si>
  <si>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</si>
  <si>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</si>
  <si>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</si>
  <si>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32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</si>
  <si>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</si>
  <si>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</si>
  <si>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</si>
  <si>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</si>
  <si>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</si>
  <si>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</si>
  <si>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</si>
  <si>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</si>
  <si>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</si>
  <si>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</si>
  <si>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</si>
  <si>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</si>
  <si>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</si>
  <si>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</si>
  <si>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</si>
  <si>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</si>
  <si>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</si>
  <si>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</si>
  <si>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</si>
  <si>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</si>
  <si>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</si>
  <si>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</si>
  <si>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</si>
  <si>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</si>
  <si>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</si>
  <si>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</si>
  <si>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</si>
  <si>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</si>
  <si>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</si>
  <si>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</si>
  <si>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</si>
  <si>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</si>
  <si>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</si>
  <si>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</si>
  <si>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</si>
  <si>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</si>
  <si>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</si>
  <si>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</si>
  <si>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</si>
  <si>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</si>
  <si>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</si>
  <si>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</si>
  <si>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</si>
  <si>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</si>
  <si>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</si>
  <si>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</si>
  <si>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</si>
  <si>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</si>
  <si>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</si>
  <si>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</si>
  <si>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</si>
  <si>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</si>
  <si>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</si>
  <si>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</si>
  <si>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</si>
  <si>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</si>
  <si>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</si>
  <si>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</si>
  <si>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</si>
  <si>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</si>
  <si>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</si>
  <si>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</si>
  <si>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</si>
  <si>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</si>
  <si>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</si>
  <si>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</si>
  <si>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</si>
  <si>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</si>
  <si>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</si>
  <si>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</si>
  <si>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</si>
  <si>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</si>
  <si>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</si>
  <si>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</si>
  <si>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</si>
  <si>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</si>
  <si>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</si>
  <si>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</si>
  <si>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</si>
  <si>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</si>
  <si>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</si>
  <si>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</si>
  <si>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</si>
  <si>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</si>
  <si>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</si>
  <si>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</si>
  <si>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</si>
  <si>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</si>
  <si>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</si>
  <si>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91481</t>
  </si>
  <si>
    <t>STANOVENÍ KONCENTRACE PROCALCITONINU</t>
  </si>
  <si>
    <t>91495</t>
  </si>
  <si>
    <t>AUTOPROTILÁTKY PROTI GAD</t>
  </si>
  <si>
    <t>93167</t>
  </si>
  <si>
    <t>NEURON - SPECIFICKÁ ENOLÁZA (NSE)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</si>
  <si>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</si>
  <si>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</si>
  <si>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</si>
  <si>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</si>
  <si>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</si>
  <si>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</si>
  <si>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</si>
  <si>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</si>
  <si>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</si>
  <si>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</si>
  <si>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</si>
  <si>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</si>
  <si>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</si>
  <si>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</si>
  <si>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</si>
  <si>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</si>
  <si>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</si>
  <si>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</si>
  <si>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</si>
  <si>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</si>
  <si>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</si>
  <si>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</si>
  <si>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</si>
  <si>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</si>
  <si>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</si>
  <si>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</si>
  <si>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</si>
  <si>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</si>
  <si>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</si>
  <si>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</si>
  <si>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</si>
  <si>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</si>
  <si>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</si>
  <si>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</si>
  <si>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</si>
  <si>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</si>
  <si>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</si>
  <si>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</si>
  <si>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</si>
  <si>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</si>
  <si>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</si>
  <si>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</si>
  <si>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</si>
  <si>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</si>
  <si>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</si>
  <si>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</si>
  <si>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</si>
  <si>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</si>
  <si>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</si>
  <si>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</si>
  <si>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</si>
  <si>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</si>
  <si>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</si>
  <si>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</si>
  <si>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</si>
  <si>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</si>
  <si>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</si>
  <si>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</si>
  <si>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</si>
  <si>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</si>
  <si>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91499</t>
  </si>
  <si>
    <t>AUTOPROTILÁTKY IA2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</si>
  <si>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</si>
  <si>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</si>
  <si>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</si>
  <si>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</si>
  <si>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</si>
  <si>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</si>
  <si>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</si>
  <si>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</si>
  <si>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</si>
  <si>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</si>
  <si>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</si>
  <si>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</si>
  <si>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</si>
  <si>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</si>
  <si>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81233</t>
  </si>
  <si>
    <t>KARBONYLHEMOGLOBIN KVANTITATIVNĚ</t>
  </si>
  <si>
    <t>813</t>
  </si>
  <si>
    <t>91197</t>
  </si>
  <si>
    <t>STANOVENÍ CYTOKINU ELISA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</si>
  <si>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</si>
  <si>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</si>
  <si>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</si>
  <si>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</si>
  <si>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</si>
  <si>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</si>
  <si>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</si>
  <si>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</si>
  <si>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0045123</t>
  </si>
  <si>
    <t>0077019</t>
  </si>
  <si>
    <t>0077024</t>
  </si>
  <si>
    <t>ULTRAVIST 300</t>
  </si>
  <si>
    <t>0151208</t>
  </si>
  <si>
    <t>0038462</t>
  </si>
  <si>
    <t>DRÁT VODÍCÍ GUIDE WIRE M</t>
  </si>
  <si>
    <t>0038482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</si>
  <si>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</si>
  <si>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</si>
  <si>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</si>
  <si>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</si>
  <si>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</si>
  <si>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</si>
  <si>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</si>
  <si>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</si>
  <si>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</si>
  <si>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</si>
  <si>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0057824</t>
  </si>
  <si>
    <t>KATETR ANGIOGRAFICKÝ TORCON,PRŮMĚR 4.1 AŽ 7 FRENCH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</si>
  <si>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</si>
  <si>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</si>
  <si>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</si>
  <si>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</si>
  <si>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</si>
  <si>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</si>
  <si>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</si>
  <si>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</si>
  <si>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</si>
  <si>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</si>
  <si>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0057416</t>
  </si>
  <si>
    <t>DRÁT VODÍCÍ 110CM,150CM M001468XX0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</si>
  <si>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</si>
  <si>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</si>
  <si>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</si>
  <si>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</si>
  <si>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</si>
  <si>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</si>
  <si>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</si>
  <si>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</si>
  <si>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</si>
  <si>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</si>
  <si>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</si>
  <si>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</si>
  <si>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</si>
  <si>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</si>
  <si>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</si>
  <si>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</si>
  <si>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</si>
  <si>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</si>
  <si>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</si>
  <si>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</si>
  <si>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</si>
  <si>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</si>
  <si>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</si>
  <si>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</si>
  <si>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</si>
  <si>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</si>
  <si>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</si>
  <si>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</si>
  <si>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</si>
  <si>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</si>
  <si>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</si>
  <si>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</si>
  <si>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</si>
  <si>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</si>
  <si>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</si>
  <si>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</si>
  <si>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</si>
  <si>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</si>
  <si>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</si>
  <si>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</si>
  <si>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</si>
  <si>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</si>
  <si>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</si>
  <si>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</si>
  <si>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</si>
  <si>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</si>
  <si>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</si>
  <si>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</si>
  <si>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</si>
  <si>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</si>
  <si>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</si>
  <si>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</si>
  <si>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</si>
  <si>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</si>
  <si>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</si>
  <si>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</si>
  <si>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</si>
  <si>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</si>
  <si>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</si>
  <si>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</si>
  <si>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</si>
  <si>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</si>
  <si>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</si>
  <si>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</si>
  <si>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</si>
  <si>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</si>
  <si>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</si>
  <si>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</si>
  <si>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</si>
  <si>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</si>
  <si>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</si>
  <si>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</si>
  <si>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</si>
  <si>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</si>
  <si>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</si>
  <si>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</si>
  <si>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</si>
  <si>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</si>
  <si>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</si>
  <si>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</si>
  <si>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</si>
  <si>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</si>
  <si>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</si>
  <si>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</si>
  <si>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</si>
  <si>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</si>
  <si>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</si>
  <si>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</si>
  <si>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</si>
  <si>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</si>
  <si>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</si>
  <si>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</si>
  <si>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</si>
  <si>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</si>
  <si>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</si>
  <si>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</si>
  <si>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</si>
  <si>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</si>
  <si>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</si>
  <si>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</si>
  <si>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</si>
  <si>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</si>
  <si>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</si>
  <si>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</si>
  <si>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</si>
  <si>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</si>
  <si>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</si>
  <si>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</si>
  <si>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</si>
  <si>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</si>
  <si>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</si>
  <si>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</si>
  <si>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</si>
  <si>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</si>
  <si>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</si>
  <si>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</si>
  <si>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</si>
  <si>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</si>
  <si>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</si>
  <si>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</si>
  <si>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</si>
  <si>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</si>
  <si>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</si>
  <si>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</si>
  <si>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</si>
  <si>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</si>
  <si>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</si>
  <si>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</si>
  <si>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</si>
  <si>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</si>
  <si>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</si>
  <si>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</si>
  <si>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</si>
  <si>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</si>
  <si>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</si>
  <si>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</si>
  <si>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</si>
  <si>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</si>
  <si>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</si>
  <si>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</si>
  <si>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</si>
  <si>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</si>
  <si>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</si>
  <si>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</si>
  <si>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41</t>
  </si>
  <si>
    <t>91131</t>
  </si>
  <si>
    <t>STANOVENÍ IgA</t>
  </si>
  <si>
    <t>91439</t>
  </si>
  <si>
    <t>IMUNOFENOTYPIZACE BUNĚČNÝCH SUBPOPULACÍ DLE POVRCH</t>
  </si>
  <si>
    <t>91129</t>
  </si>
  <si>
    <t>STANOVENÍ IgG</t>
  </si>
  <si>
    <t>91189</t>
  </si>
  <si>
    <t>STANOVENÍ IgE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</si>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</sst>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0.88049464458855975</c:v>
                </c:pt>
                <c:pt idx="1">
                  <c:v>1.1483186148092805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246416"/>
        <c:axId val="1552246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0.96898233487309027</c:v>
                </c:pt>
                <c:pt idx="1">
                  <c:v>0.96898233487309027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245632"/>
        <c:axId val="1552247200"/>
      </c:scatterChart>
      <c:catAx>
        <c:axId val="155224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2246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246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2246416"/>
        <c:crosses val="autoZero"/>
        <c:crossBetween val="between"/>
      </c:valAx>
      <c:valAx>
        <c:axId val="155224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2247200"/>
        <c:crosses val="max"/>
        <c:crossBetween val="midCat"/>
      </c:valAx>
      <c:valAx>
        <c:axId val="155224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2245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0.67138292449428705</c:v>
                </c:pt>
                <c:pt idx="1">
                  <c:v>0.76766550815776058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245240"/>
        <c:axId val="15522479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0560"/>
        <c:axId val="1520832128"/>
      </c:scatterChart>
      <c:catAx>
        <c:axId val="155224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224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247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2245240"/>
        <c:crosses val="autoZero"/>
        <c:crossBetween val="between"/>
      </c:valAx>
      <c:valAx>
        <c:axId val="1520830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2128"/>
        <c:crosses val="max"/>
        <c:crossBetween val="midCat"/>
      </c:valAx>
      <c:valAx>
        <c:axId val="1520832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08305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1481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2030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2031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2040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3170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3177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3181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3318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4245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4457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4867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10852.303103520728</v>
      </c>
      <c r="D4" s="287">
        <f ca="1">IF(ISERROR(VLOOKUP("Náklady celkem",INDIRECT("HI!$A:$G"),5,0)),0,VLOOKUP("Náklady celkem",INDIRECT("HI!$A:$G"),5,0))</f>
        <v>10386.909910000017</v>
      </c>
      <c r="E4" s="288">
        <f ca="1">IF(C4=0,0,D4/C4)</f>
        <v>0.95711572105190035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360.01651515137553</v>
      </c>
      <c r="D7" s="295">
        <f>IF(ISERROR(HI!E5),"",HI!E5)</f>
        <v>266.21758</v>
      </c>
      <c r="E7" s="292">
        <f t="shared" ref="E7:E15" si="0">IF(C7=0,0,D7/C7)</f>
        <v>0.73945935476894431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0.73588420020530854</v>
      </c>
      <c r="E8" s="292">
        <f t="shared" si="0"/>
        <v>0.81764911133923168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0.28115015974440893</v>
      </c>
      <c r="E9" s="292">
        <f>IF(C9=0,0,D9/C9)</f>
        <v>0.93716719914802982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0.794714829532016</v>
      </c>
      <c r="E11" s="292">
        <f t="shared" si="0"/>
        <v>1.3245247158866933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0.99494071878377843</v>
      </c>
      <c r="E12" s="292">
        <f t="shared" si="0"/>
        <v>1.2436758984797229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2355.958667596452</v>
      </c>
      <c r="D15" s="295">
        <f>IF(ISERROR(HI!E6),"",HI!E6)</f>
        <v>2347.9113800000023</v>
      </c>
      <c r="E15" s="292">
        <f t="shared" si="0"/>
        <v>0.9965842832019377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7117.3331091545851</v>
      </c>
      <c r="D16" s="291">
        <f ca="1">IF(ISERROR(VLOOKUP("Osobní náklady (Kč) *",INDIRECT("HI!$A:$G"),5,0)),0,VLOOKUP("Osobní náklady (Kč) *",INDIRECT("HI!$A:$G"),5,0))</f>
        <v>6805.8015000000123</v>
      </c>
      <c r="E16" s="292">
        <f ca="1">IF(C16=0,0,D16/C16)</f>
        <v>0.95622916556288917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10515.689999999999</v>
      </c>
      <c r="D18" s="311">
        <f ca="1">IF(ISERROR(VLOOKUP("Výnosy celkem",INDIRECT("HI!$A:$G"),5,0)),0,VLOOKUP("Výnosy celkem",INDIRECT("HI!$A:$G"),5,0))</f>
        <v>11927.482000000002</v>
      </c>
      <c r="E18" s="312">
        <f t="shared" ref="E18:E28" ca="1" si="1">IF(C18=0,0,D18/C18)</f>
        <v>1.1342557644814562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448.23</v>
      </c>
      <c r="D19" s="291">
        <f ca="1">IF(ISERROR(VLOOKUP("Ambulance *",INDIRECT("HI!$A:$G"),5,0)),0,VLOOKUP("Ambulance *",INDIRECT("HI!$A:$G"),5,0))</f>
        <v>532.58199999999999</v>
      </c>
      <c r="E19" s="292">
        <f t="shared" ca="1" si="1"/>
        <v>1.1881890993463178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1.1881890993463178</v>
      </c>
      <c r="E20" s="292">
        <f t="shared" si="1"/>
        <v>1.1881890993463178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0.97506605089289666</v>
      </c>
      <c r="E21" s="292">
        <f t="shared" si="1"/>
        <v>1.1471365304622314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10067.459999999999</v>
      </c>
      <c r="D22" s="291">
        <f ca="1">IF(ISERROR(VLOOKUP("Hospitalizace *",INDIRECT("HI!$A:$G"),5,0)),0,VLOOKUP("Hospitalizace *",INDIRECT("HI!$A:$G"),5,0))</f>
        <v>11394.900000000001</v>
      </c>
      <c r="E22" s="292">
        <f ca="1">IF(C22=0,0,D22/C22)</f>
        <v>1.1318545094790546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1.1318545094790544</v>
      </c>
      <c r="E23" s="292">
        <f t="shared" si="1"/>
        <v>1.1318545094790544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1.1318545094790544</v>
      </c>
      <c r="E24" s="292">
        <f t="shared" si="1"/>
        <v>1.1318545094790544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0.97413793103448276</v>
      </c>
      <c r="E26" s="292">
        <f t="shared" si="1"/>
        <v>1.0254083484573504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0.76766550815776058</v>
      </c>
      <c r="E27" s="292">
        <f t="shared" si="1"/>
        <v>0.76766550815776058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1.0323548513895788</v>
      </c>
      <c r="E28" s="292">
        <f t="shared" si="1"/>
        <v>1.0866893172521883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335.43238999999994</v>
      </c>
      <c r="C5" s="33">
        <v>320.75778000000003</v>
      </c>
      <c r="D5" s="12"/>
      <c r="E5" s="230">
        <v>266.21758</v>
      </c>
      <c r="F5" s="32">
        <v>360.01651515137553</v>
      </c>
      <c r="G5" s="229">
        <f>E5-F5</f>
        <v>-93.798935151375531</v>
      </c>
      <c r="H5" s="235">
        <f>IF(F5&lt;0.00000001,"",E5/F5)</f>
        <v>0.73945935476894431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2070.1223100000002</v>
      </c>
      <c r="C6" s="35">
        <v>1735.4395600000041</v>
      </c>
      <c r="D6" s="12"/>
      <c r="E6" s="231">
        <v>2347.9113800000023</v>
      </c>
      <c r="F6" s="34">
        <v>2355.958667596452</v>
      </c>
      <c r="G6" s="232">
        <f>E6-F6</f>
        <v>-8.0472875964496779</v>
      </c>
      <c r="H6" s="236">
        <f>IF(F6&lt;0.00000001,"",E6/F6)</f>
        <v>0.9965842832019377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5901.45082</v>
      </c>
      <c r="C7" s="35">
        <v>6353.9445000000169</v>
      </c>
      <c r="D7" s="12"/>
      <c r="E7" s="231">
        <v>6805.8015000000123</v>
      </c>
      <c r="F7" s="34">
        <v>7117.3331091545851</v>
      </c>
      <c r="G7" s="232">
        <f>E7-F7</f>
        <v>-311.53160915457283</v>
      </c>
      <c r="H7" s="236">
        <f>IF(F7&lt;0.00000001,"",E7/F7)</f>
        <v>0.95622916556288917</v>
      </c>
    </row>
    <row r="8" spans="1:8" ht="14.4" customHeight="1" thickBot="1" x14ac:dyDescent="0.35">
      <c r="A8" s="1" t="s">
        <v>97</v>
      </c>
      <c r="B8" s="15">
        <v>1112.4783600000014</v>
      </c>
      <c r="C8" s="37">
        <v>932.63168000000337</v>
      </c>
      <c r="D8" s="12"/>
      <c r="E8" s="233">
        <v>966.97945000000209</v>
      </c>
      <c r="F8" s="36">
        <v>1018.994811618315</v>
      </c>
      <c r="G8" s="234">
        <f>E8-F8</f>
        <v>-52.015361618312909</v>
      </c>
      <c r="H8" s="237">
        <f>IF(F8&lt;0.00000001,"",E8/F8)</f>
        <v>0.94895424292131103</v>
      </c>
    </row>
    <row r="9" spans="1:8" ht="14.4" customHeight="1" thickBot="1" x14ac:dyDescent="0.35">
      <c r="A9" s="2" t="s">
        <v>98</v>
      </c>
      <c r="B9" s="3">
        <v>9419.4838800000016</v>
      </c>
      <c r="C9" s="39">
        <v>9342.7735200000261</v>
      </c>
      <c r="D9" s="12"/>
      <c r="E9" s="3">
        <v>10386.909910000017</v>
      </c>
      <c r="F9" s="38">
        <v>10852.303103520728</v>
      </c>
      <c r="G9" s="38">
        <f>E9-F9</f>
        <v>-465.39319352071107</v>
      </c>
      <c r="H9" s="238">
        <f>IF(F9&lt;0.00000001,"",E9/F9)</f>
        <v>0.95711572105190035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448.23</v>
      </c>
      <c r="C11" s="33">
        <f>IF(ISERROR(VLOOKUP("Celkem:",'ZV Vykáz.-A'!A:F,4,0)),0,VLOOKUP("Celkem:",'ZV Vykáz.-A'!A:F,4,0)/1000)</f>
        <v>467.30099999999999</v>
      </c>
      <c r="D11" s="12"/>
      <c r="E11" s="230">
        <f>IF(ISERROR(VLOOKUP("Celkem:",'ZV Vykáz.-A'!A:F,6,0)),0,VLOOKUP("Celkem:",'ZV Vykáz.-A'!A:F,6,0)/1000)</f>
        <v>532.58199999999999</v>
      </c>
      <c r="F11" s="32">
        <f>B11</f>
        <v>448.23</v>
      </c>
      <c r="G11" s="229">
        <f>E11-F11</f>
        <v>84.351999999999975</v>
      </c>
      <c r="H11" s="235">
        <f>IF(F11&lt;0.00000001,"",E11/F11)</f>
        <v>1.1881890993463178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10067.459999999999</v>
      </c>
      <c r="C12" s="37">
        <f>IF(ISERROR(VLOOKUP("Celkem",CaseMix!A:D,3,0)),0,VLOOKUP("Celkem",CaseMix!A:D,3,0)*30)</f>
        <v>7921.95</v>
      </c>
      <c r="D12" s="12"/>
      <c r="E12" s="233">
        <f>IF(ISERROR(VLOOKUP("Celkem",CaseMix!A:D,4,0)),0,VLOOKUP("Celkem",CaseMix!A:D,4,0)*30)</f>
        <v>11394.900000000001</v>
      </c>
      <c r="F12" s="36">
        <f>B12</f>
        <v>10067.459999999999</v>
      </c>
      <c r="G12" s="234">
        <f>E12-F12</f>
        <v>1327.4400000000023</v>
      </c>
      <c r="H12" s="237">
        <f>IF(F12&lt;0.00000001,"",E12/F12)</f>
        <v>1.1318545094790546</v>
      </c>
    </row>
    <row r="13" spans="1:8" ht="14.4" customHeight="1" thickBot="1" x14ac:dyDescent="0.35">
      <c r="A13" s="4" t="s">
        <v>101</v>
      </c>
      <c r="B13" s="9">
        <f>SUM(B11:B12)</f>
        <v>10515.689999999999</v>
      </c>
      <c r="C13" s="41">
        <f>SUM(C11:C12)</f>
        <v>8389.2510000000002</v>
      </c>
      <c r="D13" s="12"/>
      <c r="E13" s="9">
        <f>SUM(E11:E12)</f>
        <v>11927.482000000002</v>
      </c>
      <c r="F13" s="40">
        <f>SUM(F11:F12)</f>
        <v>10515.689999999999</v>
      </c>
      <c r="G13" s="40">
        <f>E13-F13</f>
        <v>1411.7920000000031</v>
      </c>
      <c r="H13" s="239">
        <f>IF(F13&lt;0.00000001,"",E13/F13)</f>
        <v>1.1342557644814562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1.1163764526767253</v>
      </c>
      <c r="C15" s="43">
        <f>IF(C9=0,"",C13/C9)</f>
        <v>0.89794010119598588</v>
      </c>
      <c r="D15" s="12"/>
      <c r="E15" s="10">
        <f>IF(E9=0,"",E13/E9)</f>
        <v>1.1483186148092799</v>
      </c>
      <c r="F15" s="42">
        <f>IF(F9=0,"",F13/F9)</f>
        <v>0.96898233487309027</v>
      </c>
      <c r="G15" s="42">
        <f>IF(ISERROR(F15-E15),"",E15-F15)</f>
        <v>0.17933627993618961</v>
      </c>
      <c r="H15" s="240">
        <f>IF(ISERROR(F15-E15),"",IF(F15&lt;0.00000001,"",E15/F15))</f>
        <v>1.1850769343072469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0.88049464458855975</v>
      </c>
      <c r="C4" s="331">
        <f t="shared" ref="C4:M4" si="0">(C10+C8)/C6</f>
        <v>1.1483186148092805</v>
      </c>
      <c r="D4" s="331">
        <f t="shared" si="0"/>
        <v>5.1274344787303493E-2</v>
      </c>
      <c r="E4" s="331">
        <f t="shared" si="0"/>
        <v>5.1274344787303493E-2</v>
      </c>
      <c r="F4" s="331">
        <f t="shared" si="0"/>
        <v>5.1274344787303493E-2</v>
      </c>
      <c r="G4" s="331">
        <f t="shared" si="0"/>
        <v>5.1274344787303493E-2</v>
      </c>
      <c r="H4" s="331">
        <f t="shared" si="0"/>
        <v>5.1274344787303493E-2</v>
      </c>
      <c r="I4" s="331">
        <f t="shared" si="0"/>
        <v>5.1274344787303493E-2</v>
      </c>
      <c r="J4" s="331">
        <f t="shared" si="0"/>
        <v>5.1274344787303493E-2</v>
      </c>
      <c r="K4" s="331">
        <f t="shared" si="0"/>
        <v>5.1274344787303493E-2</v>
      </c>
      <c r="L4" s="331">
        <f t="shared" si="0"/>
        <v>5.1274344787303493E-2</v>
      </c>
      <c r="M4" s="331">
        <f t="shared" si="0"/>
        <v>5.1274344787303493E-2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5446.9428399999997</v>
      </c>
      <c r="C5" s="331">
        <f>IF(ISERROR(VLOOKUP($A5,'Man Tab'!$A:$Q,COLUMN()+2,0)),0,VLOOKUP($A5,'Man Tab'!$A:$Q,COLUMN()+2,0))</f>
        <v>4939.9670700000097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5446.9428399999997</v>
      </c>
      <c r="C6" s="333">
        <f t="shared" ref="C6:M6" si="1">C5+B6</f>
        <v>10386.909910000009</v>
      </c>
      <c r="D6" s="333">
        <f t="shared" si="1"/>
        <v>10386.909910000009</v>
      </c>
      <c r="E6" s="333">
        <f t="shared" si="1"/>
        <v>10386.909910000009</v>
      </c>
      <c r="F6" s="333">
        <f t="shared" si="1"/>
        <v>10386.909910000009</v>
      </c>
      <c r="G6" s="333">
        <f t="shared" si="1"/>
        <v>10386.909910000009</v>
      </c>
      <c r="H6" s="333">
        <f t="shared" si="1"/>
        <v>10386.909910000009</v>
      </c>
      <c r="I6" s="333">
        <f t="shared" si="1"/>
        <v>10386.909910000009</v>
      </c>
      <c r="J6" s="333">
        <f t="shared" si="1"/>
        <v>10386.909910000009</v>
      </c>
      <c r="K6" s="333">
        <f t="shared" si="1"/>
        <v>10386.909910000009</v>
      </c>
      <c r="L6" s="333">
        <f t="shared" si="1"/>
        <v>10386.909910000009</v>
      </c>
      <c r="M6" s="333">
        <f t="shared" si="1"/>
        <v>10386.909910000009</v>
      </c>
    </row>
    <row r="7" spans="1:13" ht="14.4" customHeight="1" x14ac:dyDescent="0.3">
      <c r="A7" s="332" t="s">
        <v>127</v>
      </c>
      <c r="B7" s="332">
        <v>150.34</v>
      </c>
      <c r="C7" s="332">
        <v>379.83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4510.2</v>
      </c>
      <c r="C8" s="333">
        <f t="shared" ref="C8:M8" si="2">C7*30</f>
        <v>11394.9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285804</v>
      </c>
      <c r="C9" s="332">
        <v>246778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285.80399999999997</v>
      </c>
      <c r="C10" s="333">
        <f t="shared" ref="C10:M10" si="3">C9/1000+B10</f>
        <v>532.58199999999999</v>
      </c>
      <c r="D10" s="333">
        <f t="shared" si="3"/>
        <v>532.58199999999999</v>
      </c>
      <c r="E10" s="333">
        <f t="shared" si="3"/>
        <v>532.58199999999999</v>
      </c>
      <c r="F10" s="333">
        <f t="shared" si="3"/>
        <v>532.58199999999999</v>
      </c>
      <c r="G10" s="333">
        <f t="shared" si="3"/>
        <v>532.58199999999999</v>
      </c>
      <c r="H10" s="333">
        <f t="shared" si="3"/>
        <v>532.58199999999999</v>
      </c>
      <c r="I10" s="333">
        <f t="shared" si="3"/>
        <v>532.58199999999999</v>
      </c>
      <c r="J10" s="333">
        <f t="shared" si="3"/>
        <v>532.58199999999999</v>
      </c>
      <c r="K10" s="333">
        <f t="shared" si="3"/>
        <v>532.58199999999999</v>
      </c>
      <c r="L10" s="333">
        <f t="shared" si="3"/>
        <v>532.58199999999999</v>
      </c>
      <c r="M10" s="333">
        <f t="shared" si="3"/>
        <v>532.58199999999999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0.96898233487309027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0.96898233487309027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50</v>
      </c>
      <c r="C6" s="53">
        <v>4.1666666666659999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2160.0990909082502</v>
      </c>
      <c r="C7" s="56">
        <v>180.008257575687</v>
      </c>
      <c r="D7" s="56">
        <v>169.971</v>
      </c>
      <c r="E7" s="56">
        <v>96.246579999999994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266.21758</v>
      </c>
      <c r="Q7" s="189">
        <v>0.73945935476799995</v>
      </c>
    </row>
    <row r="8" spans="1:17" ht="14.4" customHeight="1" x14ac:dyDescent="0.3">
      <c r="A8" s="19" t="s">
        <v>36</v>
      </c>
      <c r="B8" s="55">
        <v>1349.6976025670101</v>
      </c>
      <c r="C8" s="56">
        <v>112.474800213918</v>
      </c>
      <c r="D8" s="56">
        <v>85.643000000000001</v>
      </c>
      <c r="E8" s="56">
        <v>82.52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168.16300000000001</v>
      </c>
      <c r="Q8" s="189">
        <v>0.74755856280699995</v>
      </c>
    </row>
    <row r="9" spans="1:17" ht="14.4" customHeight="1" x14ac:dyDescent="0.3">
      <c r="A9" s="19" t="s">
        <v>37</v>
      </c>
      <c r="B9" s="55">
        <v>14135.752005578701</v>
      </c>
      <c r="C9" s="56">
        <v>1177.9793337982201</v>
      </c>
      <c r="D9" s="56">
        <v>1305.3934899999999</v>
      </c>
      <c r="E9" s="56">
        <v>1042.5178900000001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2347.91138</v>
      </c>
      <c r="Q9" s="189">
        <v>0.99658428320100001</v>
      </c>
    </row>
    <row r="10" spans="1:17" ht="14.4" customHeight="1" x14ac:dyDescent="0.3">
      <c r="A10" s="19" t="s">
        <v>38</v>
      </c>
      <c r="B10" s="55">
        <v>558.99998239285503</v>
      </c>
      <c r="C10" s="56">
        <v>46.583331866070999</v>
      </c>
      <c r="D10" s="56">
        <v>48.018509999999999</v>
      </c>
      <c r="E10" s="56">
        <v>37.541730000000001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85.560239999999993</v>
      </c>
      <c r="Q10" s="189">
        <v>0.91835680889000004</v>
      </c>
    </row>
    <row r="11" spans="1:17" ht="14.4" customHeight="1" x14ac:dyDescent="0.3">
      <c r="A11" s="19" t="s">
        <v>39</v>
      </c>
      <c r="B11" s="55">
        <v>416.82729858252901</v>
      </c>
      <c r="C11" s="56">
        <v>34.73560821521</v>
      </c>
      <c r="D11" s="56">
        <v>25.26605</v>
      </c>
      <c r="E11" s="56">
        <v>29.22832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54.494370000000004</v>
      </c>
      <c r="Q11" s="189">
        <v>0.78441652241000004</v>
      </c>
    </row>
    <row r="12" spans="1:17" ht="14.4" customHeight="1" x14ac:dyDescent="0.3">
      <c r="A12" s="19" t="s">
        <v>40</v>
      </c>
      <c r="B12" s="55">
        <v>55.342605497683003</v>
      </c>
      <c r="C12" s="56">
        <v>4.6118837914729998</v>
      </c>
      <c r="D12" s="56">
        <v>0.1234</v>
      </c>
      <c r="E12" s="56">
        <v>3.9100000000000003E-2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0.16250000000000001</v>
      </c>
      <c r="Q12" s="189">
        <v>1.7617529771E-2</v>
      </c>
    </row>
    <row r="13" spans="1:17" ht="14.4" customHeight="1" x14ac:dyDescent="0.3">
      <c r="A13" s="19" t="s">
        <v>41</v>
      </c>
      <c r="B13" s="55">
        <v>109.99999653526601</v>
      </c>
      <c r="C13" s="56">
        <v>9.1666663779380002</v>
      </c>
      <c r="D13" s="56">
        <v>7.5209900000000003</v>
      </c>
      <c r="E13" s="56">
        <v>6.5792099999999998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14.100199999999999</v>
      </c>
      <c r="Q13" s="189">
        <v>0.76910184240599999</v>
      </c>
    </row>
    <row r="14" spans="1:17" ht="14.4" customHeight="1" x14ac:dyDescent="0.3">
      <c r="A14" s="19" t="s">
        <v>42</v>
      </c>
      <c r="B14" s="55">
        <v>1184.83857576235</v>
      </c>
      <c r="C14" s="56">
        <v>98.736547980195994</v>
      </c>
      <c r="D14" s="56">
        <v>137.54</v>
      </c>
      <c r="E14" s="56">
        <v>119.083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256.62299999999999</v>
      </c>
      <c r="Q14" s="189">
        <v>1.299533988424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353.07906438253298</v>
      </c>
      <c r="C17" s="56">
        <v>29.423255365210998</v>
      </c>
      <c r="D17" s="56">
        <v>2.0727099999999998</v>
      </c>
      <c r="E17" s="56">
        <v>9.2393599999999996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11.31207</v>
      </c>
      <c r="Q17" s="189">
        <v>0.19223008908399999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0.56100000000000005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0.56100000000000005</v>
      </c>
      <c r="Q18" s="189" t="s">
        <v>335</v>
      </c>
    </row>
    <row r="19" spans="1:17" ht="14.4" customHeight="1" x14ac:dyDescent="0.3">
      <c r="A19" s="19" t="s">
        <v>47</v>
      </c>
      <c r="B19" s="55">
        <v>1018.19033307007</v>
      </c>
      <c r="C19" s="56">
        <v>84.849194422504993</v>
      </c>
      <c r="D19" s="56">
        <v>103.38403</v>
      </c>
      <c r="E19" s="56">
        <v>72.244730000000004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175.62876</v>
      </c>
      <c r="Q19" s="189">
        <v>1.0349465377680001</v>
      </c>
    </row>
    <row r="20" spans="1:17" ht="14.4" customHeight="1" x14ac:dyDescent="0.3">
      <c r="A20" s="19" t="s">
        <v>48</v>
      </c>
      <c r="B20" s="55">
        <v>42703.998654927498</v>
      </c>
      <c r="C20" s="56">
        <v>3558.6665545772898</v>
      </c>
      <c r="D20" s="56">
        <v>3451.85941</v>
      </c>
      <c r="E20" s="56">
        <v>3353.94209000001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6805.8015000000096</v>
      </c>
      <c r="Q20" s="189">
        <v>0.95622916556199999</v>
      </c>
    </row>
    <row r="21" spans="1:17" ht="14.4" customHeight="1" x14ac:dyDescent="0.3">
      <c r="A21" s="20" t="s">
        <v>49</v>
      </c>
      <c r="B21" s="55">
        <v>1016.9934109196</v>
      </c>
      <c r="C21" s="56">
        <v>84.749450909966001</v>
      </c>
      <c r="D21" s="56">
        <v>90.783000000000001</v>
      </c>
      <c r="E21" s="56">
        <v>90.784999999999997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181.56800000000001</v>
      </c>
      <c r="Q21" s="189">
        <v>1.071204580386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18.805820000000001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18.805820000000001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4.2999999999999999E-4</v>
      </c>
      <c r="E24" s="56">
        <v>6.0000001212756602E-5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4.9000000199999998E-4</v>
      </c>
      <c r="Q24" s="189"/>
    </row>
    <row r="25" spans="1:17" ht="14.4" customHeight="1" x14ac:dyDescent="0.3">
      <c r="A25" s="21" t="s">
        <v>53</v>
      </c>
      <c r="B25" s="58">
        <v>65113.818621124301</v>
      </c>
      <c r="C25" s="59">
        <v>5426.1515517603602</v>
      </c>
      <c r="D25" s="59">
        <v>5446.9428399999997</v>
      </c>
      <c r="E25" s="59">
        <v>4939.9670700000097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10386.90991</v>
      </c>
      <c r="Q25" s="190">
        <v>0.95711572105099996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722.58284000000003</v>
      </c>
      <c r="E26" s="56">
        <v>553.20762000000002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1275.7904599999999</v>
      </c>
      <c r="Q26" s="189" t="s">
        <v>335</v>
      </c>
    </row>
    <row r="27" spans="1:17" ht="14.4" customHeight="1" x14ac:dyDescent="0.3">
      <c r="A27" s="22" t="s">
        <v>55</v>
      </c>
      <c r="B27" s="58">
        <v>65113.818621124301</v>
      </c>
      <c r="C27" s="59">
        <v>5426.1515517603602</v>
      </c>
      <c r="D27" s="59">
        <v>6169.5256799999997</v>
      </c>
      <c r="E27" s="59">
        <v>5493.1746900000098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11662.70037</v>
      </c>
      <c r="Q27" s="190">
        <v>1.074675141188</v>
      </c>
    </row>
    <row r="28" spans="1:17" ht="14.4" customHeight="1" x14ac:dyDescent="0.3">
      <c r="A28" s="20" t="s">
        <v>56</v>
      </c>
      <c r="B28" s="55">
        <v>200.58364025596299</v>
      </c>
      <c r="C28" s="56">
        <v>16.715303354663</v>
      </c>
      <c r="D28" s="56">
        <v>20.41667</v>
      </c>
      <c r="E28" s="56">
        <v>10.03036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30.447030000000002</v>
      </c>
      <c r="Q28" s="189">
        <v>0.91075313902400001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62082.465855448703</v>
      </c>
      <c r="C6" s="615">
        <v>64254.984239999998</v>
      </c>
      <c r="D6" s="616">
        <v>2172.5183845513202</v>
      </c>
      <c r="E6" s="617">
        <v>1.034994073682</v>
      </c>
      <c r="F6" s="615">
        <v>65113.818621124301</v>
      </c>
      <c r="G6" s="616">
        <v>10852.3031035207</v>
      </c>
      <c r="H6" s="618">
        <v>4939.9670700000097</v>
      </c>
      <c r="I6" s="615">
        <v>10386.90991</v>
      </c>
      <c r="J6" s="616">
        <v>-465.39319352070902</v>
      </c>
      <c r="K6" s="619">
        <v>0.159519286841</v>
      </c>
    </row>
    <row r="7" spans="1:11" ht="14.4" customHeight="1" thickBot="1" x14ac:dyDescent="0.35">
      <c r="A7" s="634" t="s">
        <v>338</v>
      </c>
      <c r="B7" s="615">
        <v>19955.475979848401</v>
      </c>
      <c r="C7" s="615">
        <v>19231.378669999998</v>
      </c>
      <c r="D7" s="616">
        <v>-724.09730984835198</v>
      </c>
      <c r="E7" s="617">
        <v>0.96371435536799999</v>
      </c>
      <c r="F7" s="615">
        <v>20021.557157824602</v>
      </c>
      <c r="G7" s="616">
        <v>3336.92619297077</v>
      </c>
      <c r="H7" s="618">
        <v>1413.7558899999999</v>
      </c>
      <c r="I7" s="615">
        <v>3193.2327599999999</v>
      </c>
      <c r="J7" s="616">
        <v>-143.69343297076901</v>
      </c>
      <c r="K7" s="619">
        <v>0.159489730735</v>
      </c>
    </row>
    <row r="8" spans="1:11" ht="14.4" customHeight="1" thickBot="1" x14ac:dyDescent="0.35">
      <c r="A8" s="635" t="s">
        <v>339</v>
      </c>
      <c r="B8" s="615">
        <v>18663.739917602699</v>
      </c>
      <c r="C8" s="615">
        <v>18091.199670000002</v>
      </c>
      <c r="D8" s="616">
        <v>-572.540247602661</v>
      </c>
      <c r="E8" s="617">
        <v>0.96932339123099998</v>
      </c>
      <c r="F8" s="615">
        <v>18836.718582062302</v>
      </c>
      <c r="G8" s="616">
        <v>3139.4530970103801</v>
      </c>
      <c r="H8" s="618">
        <v>1294.6728900000001</v>
      </c>
      <c r="I8" s="615">
        <v>2936.6097599999998</v>
      </c>
      <c r="J8" s="616">
        <v>-202.84333701037701</v>
      </c>
      <c r="K8" s="619">
        <v>0.15589815960799999</v>
      </c>
    </row>
    <row r="9" spans="1:11" ht="14.4" customHeight="1" thickBot="1" x14ac:dyDescent="0.35">
      <c r="A9" s="636" t="s">
        <v>340</v>
      </c>
      <c r="B9" s="620">
        <v>0</v>
      </c>
      <c r="C9" s="620">
        <v>-1.7700000000000001E-3</v>
      </c>
      <c r="D9" s="621">
        <v>-1.7700000000000001E-3</v>
      </c>
      <c r="E9" s="622" t="s">
        <v>335</v>
      </c>
      <c r="F9" s="620">
        <v>0</v>
      </c>
      <c r="G9" s="621">
        <v>0</v>
      </c>
      <c r="H9" s="623">
        <v>6.0000000000000103E-5</v>
      </c>
      <c r="I9" s="620">
        <v>4.8999999999999998E-4</v>
      </c>
      <c r="J9" s="621">
        <v>4.8999999999999998E-4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-1.7700000000000001E-3</v>
      </c>
      <c r="D10" s="616">
        <v>-1.7700000000000001E-3</v>
      </c>
      <c r="E10" s="625" t="s">
        <v>335</v>
      </c>
      <c r="F10" s="615">
        <v>0</v>
      </c>
      <c r="G10" s="616">
        <v>0</v>
      </c>
      <c r="H10" s="618">
        <v>6.0000000000000103E-5</v>
      </c>
      <c r="I10" s="615">
        <v>4.8999999999999998E-4</v>
      </c>
      <c r="J10" s="616">
        <v>4.8999999999999998E-4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64.999999999997996</v>
      </c>
      <c r="C11" s="620">
        <v>0</v>
      </c>
      <c r="D11" s="621">
        <v>-64.999999999997996</v>
      </c>
      <c r="E11" s="627">
        <v>0</v>
      </c>
      <c r="F11" s="620">
        <v>50</v>
      </c>
      <c r="G11" s="621">
        <v>8.333333333333</v>
      </c>
      <c r="H11" s="623">
        <v>0</v>
      </c>
      <c r="I11" s="620">
        <v>0</v>
      </c>
      <c r="J11" s="621">
        <v>-8.333333333333</v>
      </c>
      <c r="K11" s="628">
        <v>0</v>
      </c>
    </row>
    <row r="12" spans="1:11" ht="14.4" customHeight="1" thickBot="1" x14ac:dyDescent="0.35">
      <c r="A12" s="637" t="s">
        <v>343</v>
      </c>
      <c r="B12" s="615">
        <v>64.999999999997996</v>
      </c>
      <c r="C12" s="615">
        <v>0</v>
      </c>
      <c r="D12" s="616">
        <v>-64.999999999997996</v>
      </c>
      <c r="E12" s="617">
        <v>0</v>
      </c>
      <c r="F12" s="615">
        <v>50</v>
      </c>
      <c r="G12" s="616">
        <v>8.333333333333</v>
      </c>
      <c r="H12" s="618">
        <v>0</v>
      </c>
      <c r="I12" s="615">
        <v>0</v>
      </c>
      <c r="J12" s="616">
        <v>-8.333333333333</v>
      </c>
      <c r="K12" s="619">
        <v>0</v>
      </c>
    </row>
    <row r="13" spans="1:11" ht="14.4" customHeight="1" thickBot="1" x14ac:dyDescent="0.35">
      <c r="A13" s="636" t="s">
        <v>344</v>
      </c>
      <c r="B13" s="620">
        <v>2256.4181957413998</v>
      </c>
      <c r="C13" s="620">
        <v>1959.98117</v>
      </c>
      <c r="D13" s="621">
        <v>-296.43702574140298</v>
      </c>
      <c r="E13" s="627">
        <v>0.86862496220700003</v>
      </c>
      <c r="F13" s="620">
        <v>2160.0990909082502</v>
      </c>
      <c r="G13" s="621">
        <v>360.01651515137502</v>
      </c>
      <c r="H13" s="623">
        <v>96.246579999999994</v>
      </c>
      <c r="I13" s="620">
        <v>266.21758</v>
      </c>
      <c r="J13" s="621">
        <v>-93.798935151373996</v>
      </c>
      <c r="K13" s="628">
        <v>0.123243225794</v>
      </c>
    </row>
    <row r="14" spans="1:11" ht="14.4" customHeight="1" thickBot="1" x14ac:dyDescent="0.35">
      <c r="A14" s="637" t="s">
        <v>345</v>
      </c>
      <c r="B14" s="615">
        <v>1344.0037978109499</v>
      </c>
      <c r="C14" s="615">
        <v>1148.0625</v>
      </c>
      <c r="D14" s="616">
        <v>-195.94129781095</v>
      </c>
      <c r="E14" s="617">
        <v>0.85421075585399997</v>
      </c>
      <c r="F14" s="615">
        <v>1317.9739565846701</v>
      </c>
      <c r="G14" s="616">
        <v>219.662326097445</v>
      </c>
      <c r="H14" s="618">
        <v>72.191019999999995</v>
      </c>
      <c r="I14" s="615">
        <v>184.35772</v>
      </c>
      <c r="J14" s="616">
        <v>-35.304606097444001</v>
      </c>
      <c r="K14" s="619">
        <v>0.139879638045</v>
      </c>
    </row>
    <row r="15" spans="1:11" ht="14.4" customHeight="1" thickBot="1" x14ac:dyDescent="0.35">
      <c r="A15" s="637" t="s">
        <v>346</v>
      </c>
      <c r="B15" s="615">
        <v>60.981773432117002</v>
      </c>
      <c r="C15" s="615">
        <v>51.707299999999996</v>
      </c>
      <c r="D15" s="616">
        <v>-9.2744734321170004</v>
      </c>
      <c r="E15" s="617">
        <v>0.847914009217</v>
      </c>
      <c r="F15" s="615">
        <v>53.564018885701998</v>
      </c>
      <c r="G15" s="616">
        <v>8.9273364809500002</v>
      </c>
      <c r="H15" s="618">
        <v>0.11334</v>
      </c>
      <c r="I15" s="615">
        <v>8.2592599999999994</v>
      </c>
      <c r="J15" s="616">
        <v>-0.66807648095000005</v>
      </c>
      <c r="K15" s="619">
        <v>0.15419418056699999</v>
      </c>
    </row>
    <row r="16" spans="1:11" ht="14.4" customHeight="1" thickBot="1" x14ac:dyDescent="0.35">
      <c r="A16" s="637" t="s">
        <v>347</v>
      </c>
      <c r="B16" s="615">
        <v>35.000307323393002</v>
      </c>
      <c r="C16" s="615">
        <v>93.948359999999994</v>
      </c>
      <c r="D16" s="616">
        <v>58.948052676605997</v>
      </c>
      <c r="E16" s="617">
        <v>2.6842152879380001</v>
      </c>
      <c r="F16" s="615">
        <v>119.564660185123</v>
      </c>
      <c r="G16" s="616">
        <v>19.927443364186999</v>
      </c>
      <c r="H16" s="618">
        <v>0</v>
      </c>
      <c r="I16" s="615">
        <v>0</v>
      </c>
      <c r="J16" s="616">
        <v>-19.927443364186999</v>
      </c>
      <c r="K16" s="619">
        <v>0</v>
      </c>
    </row>
    <row r="17" spans="1:11" ht="14.4" customHeight="1" thickBot="1" x14ac:dyDescent="0.35">
      <c r="A17" s="637" t="s">
        <v>348</v>
      </c>
      <c r="B17" s="615">
        <v>776.77385116009395</v>
      </c>
      <c r="C17" s="615">
        <v>643.37860999999998</v>
      </c>
      <c r="D17" s="616">
        <v>-133.39524116009301</v>
      </c>
      <c r="E17" s="617">
        <v>0.82827017031899997</v>
      </c>
      <c r="F17" s="615">
        <v>639.64584090005803</v>
      </c>
      <c r="G17" s="616">
        <v>106.60764015001</v>
      </c>
      <c r="H17" s="618">
        <v>23.11422</v>
      </c>
      <c r="I17" s="615">
        <v>69.708889999999997</v>
      </c>
      <c r="J17" s="616">
        <v>-36.898750150009</v>
      </c>
      <c r="K17" s="619">
        <v>0.108980447526</v>
      </c>
    </row>
    <row r="18" spans="1:11" ht="14.4" customHeight="1" thickBot="1" x14ac:dyDescent="0.35">
      <c r="A18" s="637" t="s">
        <v>349</v>
      </c>
      <c r="B18" s="615">
        <v>26.196059528149998</v>
      </c>
      <c r="C18" s="615">
        <v>5.8068999999999997</v>
      </c>
      <c r="D18" s="616">
        <v>-20.38915952815</v>
      </c>
      <c r="E18" s="617">
        <v>0.22167074379099999</v>
      </c>
      <c r="F18" s="615">
        <v>10.065471733021999</v>
      </c>
      <c r="G18" s="616">
        <v>1.67757862217</v>
      </c>
      <c r="H18" s="618">
        <v>0</v>
      </c>
      <c r="I18" s="615">
        <v>0.99370999999999998</v>
      </c>
      <c r="J18" s="616">
        <v>-0.68386862217</v>
      </c>
      <c r="K18" s="619">
        <v>9.8724632719999997E-2</v>
      </c>
    </row>
    <row r="19" spans="1:11" ht="14.4" customHeight="1" thickBot="1" x14ac:dyDescent="0.35">
      <c r="A19" s="637" t="s">
        <v>350</v>
      </c>
      <c r="B19" s="615">
        <v>13.462406486697001</v>
      </c>
      <c r="C19" s="615">
        <v>17.077500000000001</v>
      </c>
      <c r="D19" s="616">
        <v>3.615093513303</v>
      </c>
      <c r="E19" s="617">
        <v>1.268532488368</v>
      </c>
      <c r="F19" s="615">
        <v>19.285142619672001</v>
      </c>
      <c r="G19" s="616">
        <v>3.2141904366120002</v>
      </c>
      <c r="H19" s="618">
        <v>0.82799999999999996</v>
      </c>
      <c r="I19" s="615">
        <v>2.8980000000000001</v>
      </c>
      <c r="J19" s="616">
        <v>-0.31619043661200003</v>
      </c>
      <c r="K19" s="619">
        <v>0.150271120994</v>
      </c>
    </row>
    <row r="20" spans="1:11" ht="14.4" customHeight="1" thickBot="1" x14ac:dyDescent="0.35">
      <c r="A20" s="636" t="s">
        <v>351</v>
      </c>
      <c r="B20" s="620">
        <v>1109.9245287471199</v>
      </c>
      <c r="C20" s="620">
        <v>1310.405</v>
      </c>
      <c r="D20" s="621">
        <v>200.48047125288099</v>
      </c>
      <c r="E20" s="627">
        <v>1.180625318263</v>
      </c>
      <c r="F20" s="620">
        <v>1349.6976025670101</v>
      </c>
      <c r="G20" s="621">
        <v>224.94960042783501</v>
      </c>
      <c r="H20" s="623">
        <v>82.52</v>
      </c>
      <c r="I20" s="620">
        <v>168.16300000000001</v>
      </c>
      <c r="J20" s="621">
        <v>-56.786600427834998</v>
      </c>
      <c r="K20" s="628">
        <v>0.124593093801</v>
      </c>
    </row>
    <row r="21" spans="1:11" ht="14.4" customHeight="1" thickBot="1" x14ac:dyDescent="0.35">
      <c r="A21" s="637" t="s">
        <v>352</v>
      </c>
      <c r="B21" s="615">
        <v>1009.99401563665</v>
      </c>
      <c r="C21" s="615">
        <v>1209.7570000000001</v>
      </c>
      <c r="D21" s="616">
        <v>199.76298436335</v>
      </c>
      <c r="E21" s="617">
        <v>1.1977863049390001</v>
      </c>
      <c r="F21" s="615">
        <v>1250.1111896374</v>
      </c>
      <c r="G21" s="616">
        <v>208.35186493956701</v>
      </c>
      <c r="H21" s="618">
        <v>79.772000000000006</v>
      </c>
      <c r="I21" s="615">
        <v>153.20699999999999</v>
      </c>
      <c r="J21" s="616">
        <v>-55.144864939567</v>
      </c>
      <c r="K21" s="619">
        <v>0.12255469854999999</v>
      </c>
    </row>
    <row r="22" spans="1:11" ht="14.4" customHeight="1" thickBot="1" x14ac:dyDescent="0.35">
      <c r="A22" s="637" t="s">
        <v>353</v>
      </c>
      <c r="B22" s="615">
        <v>99.930513110468993</v>
      </c>
      <c r="C22" s="615">
        <v>100.648</v>
      </c>
      <c r="D22" s="616">
        <v>0.71748688952999995</v>
      </c>
      <c r="E22" s="617">
        <v>1.007179857955</v>
      </c>
      <c r="F22" s="615">
        <v>99.586412929608997</v>
      </c>
      <c r="G22" s="616">
        <v>16.597735488268</v>
      </c>
      <c r="H22" s="618">
        <v>2.7480000000000002</v>
      </c>
      <c r="I22" s="615">
        <v>14.956</v>
      </c>
      <c r="J22" s="616">
        <v>-1.641735488268</v>
      </c>
      <c r="K22" s="619">
        <v>0.150181129734</v>
      </c>
    </row>
    <row r="23" spans="1:11" ht="14.4" customHeight="1" thickBot="1" x14ac:dyDescent="0.35">
      <c r="A23" s="636" t="s">
        <v>354</v>
      </c>
      <c r="B23" s="620">
        <v>14032.2696129574</v>
      </c>
      <c r="C23" s="620">
        <v>13691.356879999999</v>
      </c>
      <c r="D23" s="621">
        <v>-340.912732957446</v>
      </c>
      <c r="E23" s="627">
        <v>0.97570508959900004</v>
      </c>
      <c r="F23" s="620">
        <v>14135.752005578701</v>
      </c>
      <c r="G23" s="621">
        <v>2355.9586675964501</v>
      </c>
      <c r="H23" s="623">
        <v>1042.5178900000001</v>
      </c>
      <c r="I23" s="620">
        <v>2347.91138</v>
      </c>
      <c r="J23" s="621">
        <v>-8.0472875964450008</v>
      </c>
      <c r="K23" s="628">
        <v>0.16609738053299999</v>
      </c>
    </row>
    <row r="24" spans="1:11" ht="14.4" customHeight="1" thickBot="1" x14ac:dyDescent="0.35">
      <c r="A24" s="637" t="s">
        <v>355</v>
      </c>
      <c r="B24" s="615">
        <v>0</v>
      </c>
      <c r="C24" s="615">
        <v>0</v>
      </c>
      <c r="D24" s="616">
        <v>0</v>
      </c>
      <c r="E24" s="625" t="s">
        <v>335</v>
      </c>
      <c r="F24" s="615">
        <v>240</v>
      </c>
      <c r="G24" s="616">
        <v>40</v>
      </c>
      <c r="H24" s="618">
        <v>0</v>
      </c>
      <c r="I24" s="615">
        <v>0</v>
      </c>
      <c r="J24" s="616">
        <v>-40</v>
      </c>
      <c r="K24" s="619">
        <v>0</v>
      </c>
    </row>
    <row r="25" spans="1:11" ht="14.4" customHeight="1" thickBot="1" x14ac:dyDescent="0.35">
      <c r="A25" s="637" t="s">
        <v>356</v>
      </c>
      <c r="B25" s="615">
        <v>10904.9975813289</v>
      </c>
      <c r="C25" s="615">
        <v>10778.05019</v>
      </c>
      <c r="D25" s="616">
        <v>-126.947391328935</v>
      </c>
      <c r="E25" s="617">
        <v>0.98835878775899999</v>
      </c>
      <c r="F25" s="615">
        <v>10767</v>
      </c>
      <c r="G25" s="616">
        <v>1794.5</v>
      </c>
      <c r="H25" s="618">
        <v>808.90000000000202</v>
      </c>
      <c r="I25" s="615">
        <v>1824.8839800000001</v>
      </c>
      <c r="J25" s="616">
        <v>30.383980000000001</v>
      </c>
      <c r="K25" s="619">
        <v>0.16948862078499999</v>
      </c>
    </row>
    <row r="26" spans="1:11" ht="14.4" customHeight="1" thickBot="1" x14ac:dyDescent="0.35">
      <c r="A26" s="637" t="s">
        <v>357</v>
      </c>
      <c r="B26" s="615">
        <v>220.99992569532401</v>
      </c>
      <c r="C26" s="615">
        <v>254.75767999999999</v>
      </c>
      <c r="D26" s="616">
        <v>33.757754304675998</v>
      </c>
      <c r="E26" s="617">
        <v>1.152750070835</v>
      </c>
      <c r="F26" s="615">
        <v>299.99999055072698</v>
      </c>
      <c r="G26" s="616">
        <v>49.999998425120999</v>
      </c>
      <c r="H26" s="618">
        <v>27.138500000000001</v>
      </c>
      <c r="I26" s="615">
        <v>71.892700000000005</v>
      </c>
      <c r="J26" s="616">
        <v>21.892701574878</v>
      </c>
      <c r="K26" s="619">
        <v>0.239642340881</v>
      </c>
    </row>
    <row r="27" spans="1:11" ht="14.4" customHeight="1" thickBot="1" x14ac:dyDescent="0.35">
      <c r="A27" s="637" t="s">
        <v>358</v>
      </c>
      <c r="B27" s="615">
        <v>8.3499422152869993</v>
      </c>
      <c r="C27" s="615">
        <v>5.9904200000000003</v>
      </c>
      <c r="D27" s="616">
        <v>-2.3595222152869999</v>
      </c>
      <c r="E27" s="617">
        <v>0.71742053364500002</v>
      </c>
      <c r="F27" s="615">
        <v>8.6312253617489993</v>
      </c>
      <c r="G27" s="616">
        <v>1.438537560291</v>
      </c>
      <c r="H27" s="618">
        <v>0.15246000000000001</v>
      </c>
      <c r="I27" s="615">
        <v>0.98909000000000002</v>
      </c>
      <c r="J27" s="616">
        <v>-0.44944756029100003</v>
      </c>
      <c r="K27" s="619">
        <v>0.114594389388</v>
      </c>
    </row>
    <row r="28" spans="1:11" ht="14.4" customHeight="1" thickBot="1" x14ac:dyDescent="0.35">
      <c r="A28" s="637" t="s">
        <v>359</v>
      </c>
      <c r="B28" s="615">
        <v>1.408589042866</v>
      </c>
      <c r="C28" s="615">
        <v>0.94199999999999995</v>
      </c>
      <c r="D28" s="616">
        <v>-0.466589042866</v>
      </c>
      <c r="E28" s="617">
        <v>0.66875431466000002</v>
      </c>
      <c r="F28" s="615">
        <v>0.70424997781700005</v>
      </c>
      <c r="G28" s="616">
        <v>0.117374996302</v>
      </c>
      <c r="H28" s="618">
        <v>0</v>
      </c>
      <c r="I28" s="615">
        <v>0</v>
      </c>
      <c r="J28" s="616">
        <v>-0.117374996302</v>
      </c>
      <c r="K28" s="619">
        <v>0</v>
      </c>
    </row>
    <row r="29" spans="1:11" ht="14.4" customHeight="1" thickBot="1" x14ac:dyDescent="0.35">
      <c r="A29" s="637" t="s">
        <v>360</v>
      </c>
      <c r="B29" s="615">
        <v>1013.0248759866</v>
      </c>
      <c r="C29" s="615">
        <v>899.32890999999995</v>
      </c>
      <c r="D29" s="616">
        <v>-113.69596598659599</v>
      </c>
      <c r="E29" s="617">
        <v>0.88776586964199999</v>
      </c>
      <c r="F29" s="615">
        <v>1000.37483510124</v>
      </c>
      <c r="G29" s="616">
        <v>166.72913918354101</v>
      </c>
      <c r="H29" s="618">
        <v>73.055809999999994</v>
      </c>
      <c r="I29" s="615">
        <v>157.87093999999999</v>
      </c>
      <c r="J29" s="616">
        <v>-8.85819918354</v>
      </c>
      <c r="K29" s="619">
        <v>0.15781178660199999</v>
      </c>
    </row>
    <row r="30" spans="1:11" ht="14.4" customHeight="1" thickBot="1" x14ac:dyDescent="0.35">
      <c r="A30" s="637" t="s">
        <v>361</v>
      </c>
      <c r="B30" s="615">
        <v>1389.0861803545599</v>
      </c>
      <c r="C30" s="615">
        <v>1226.7629199999999</v>
      </c>
      <c r="D30" s="616">
        <v>-162.323260354562</v>
      </c>
      <c r="E30" s="617">
        <v>0.88314385194300005</v>
      </c>
      <c r="F30" s="615">
        <v>1260.2109812010699</v>
      </c>
      <c r="G30" s="616">
        <v>210.03516353351199</v>
      </c>
      <c r="H30" s="618">
        <v>99.316490000000002</v>
      </c>
      <c r="I30" s="615">
        <v>162.36886999999999</v>
      </c>
      <c r="J30" s="616">
        <v>-47.666293533511002</v>
      </c>
      <c r="K30" s="619">
        <v>0.12884260843699999</v>
      </c>
    </row>
    <row r="31" spans="1:11" ht="14.4" customHeight="1" thickBot="1" x14ac:dyDescent="0.35">
      <c r="A31" s="637" t="s">
        <v>362</v>
      </c>
      <c r="B31" s="615">
        <v>76.407919022776994</v>
      </c>
      <c r="C31" s="615">
        <v>85.332300000000004</v>
      </c>
      <c r="D31" s="616">
        <v>8.9243809772220004</v>
      </c>
      <c r="E31" s="617">
        <v>1.1167991628530001</v>
      </c>
      <c r="F31" s="615">
        <v>85.999997291208004</v>
      </c>
      <c r="G31" s="616">
        <v>14.333332881867999</v>
      </c>
      <c r="H31" s="618">
        <v>4.4355000000000002</v>
      </c>
      <c r="I31" s="615">
        <v>11.169499999999999</v>
      </c>
      <c r="J31" s="616">
        <v>-3.1638328818680002</v>
      </c>
      <c r="K31" s="619">
        <v>0.129877911067</v>
      </c>
    </row>
    <row r="32" spans="1:11" ht="14.4" customHeight="1" thickBot="1" x14ac:dyDescent="0.35">
      <c r="A32" s="637" t="s">
        <v>363</v>
      </c>
      <c r="B32" s="615">
        <v>130.74663577542401</v>
      </c>
      <c r="C32" s="615">
        <v>127.66388000000001</v>
      </c>
      <c r="D32" s="616">
        <v>-3.0827557754230002</v>
      </c>
      <c r="E32" s="617">
        <v>0.9764219113</v>
      </c>
      <c r="F32" s="615">
        <v>123.41059611286499</v>
      </c>
      <c r="G32" s="616">
        <v>20.568432685476999</v>
      </c>
      <c r="H32" s="618">
        <v>18.091830000000002</v>
      </c>
      <c r="I32" s="615">
        <v>19.347490000000001</v>
      </c>
      <c r="J32" s="616">
        <v>-1.220942685477</v>
      </c>
      <c r="K32" s="619">
        <v>0.15677332910899999</v>
      </c>
    </row>
    <row r="33" spans="1:11" ht="14.4" customHeight="1" thickBot="1" x14ac:dyDescent="0.35">
      <c r="A33" s="637" t="s">
        <v>364</v>
      </c>
      <c r="B33" s="615">
        <v>10.728492388273001</v>
      </c>
      <c r="C33" s="615">
        <v>25.039069999999999</v>
      </c>
      <c r="D33" s="616">
        <v>14.310577611726</v>
      </c>
      <c r="E33" s="617">
        <v>2.3338852369750001</v>
      </c>
      <c r="F33" s="615">
        <v>23.425359262156999</v>
      </c>
      <c r="G33" s="616">
        <v>3.9042265436919998</v>
      </c>
      <c r="H33" s="618">
        <v>1.1858</v>
      </c>
      <c r="I33" s="615">
        <v>2.7048000000000001</v>
      </c>
      <c r="J33" s="616">
        <v>-1.199426543692</v>
      </c>
      <c r="K33" s="619">
        <v>0.11546461122399999</v>
      </c>
    </row>
    <row r="34" spans="1:11" ht="14.4" customHeight="1" thickBot="1" x14ac:dyDescent="0.35">
      <c r="A34" s="637" t="s">
        <v>365</v>
      </c>
      <c r="B34" s="615">
        <v>79.225991383663001</v>
      </c>
      <c r="C34" s="615">
        <v>81.492099999999994</v>
      </c>
      <c r="D34" s="616">
        <v>2.266108616336</v>
      </c>
      <c r="E34" s="617">
        <v>1.028603095736</v>
      </c>
      <c r="F34" s="615">
        <v>81.999997417198003</v>
      </c>
      <c r="G34" s="616">
        <v>13.666666236198999</v>
      </c>
      <c r="H34" s="618">
        <v>7.2851999999999997</v>
      </c>
      <c r="I34" s="615">
        <v>14.647</v>
      </c>
      <c r="J34" s="616">
        <v>0.98033376380000004</v>
      </c>
      <c r="K34" s="619">
        <v>0.17862195684500001</v>
      </c>
    </row>
    <row r="35" spans="1:11" ht="14.4" customHeight="1" thickBot="1" x14ac:dyDescent="0.35">
      <c r="A35" s="637" t="s">
        <v>366</v>
      </c>
      <c r="B35" s="615">
        <v>34.293878854528998</v>
      </c>
      <c r="C35" s="615">
        <v>25.84675</v>
      </c>
      <c r="D35" s="616">
        <v>-8.4471288545289998</v>
      </c>
      <c r="E35" s="617">
        <v>0.75368406442500002</v>
      </c>
      <c r="F35" s="615">
        <v>33.999998929081997</v>
      </c>
      <c r="G35" s="616">
        <v>5.6666664881799997</v>
      </c>
      <c r="H35" s="618">
        <v>2.6779000000000002</v>
      </c>
      <c r="I35" s="615">
        <v>5.3556999999999997</v>
      </c>
      <c r="J35" s="616">
        <v>-0.31096648818</v>
      </c>
      <c r="K35" s="619">
        <v>0.15752059319600001</v>
      </c>
    </row>
    <row r="36" spans="1:11" ht="14.4" customHeight="1" thickBot="1" x14ac:dyDescent="0.35">
      <c r="A36" s="637" t="s">
        <v>367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0.27839999999999998</v>
      </c>
      <c r="I36" s="615">
        <v>0.98250000000000004</v>
      </c>
      <c r="J36" s="616">
        <v>0.98250000000000004</v>
      </c>
      <c r="K36" s="626" t="s">
        <v>368</v>
      </c>
    </row>
    <row r="37" spans="1:11" ht="14.4" customHeight="1" thickBot="1" x14ac:dyDescent="0.35">
      <c r="A37" s="637" t="s">
        <v>369</v>
      </c>
      <c r="B37" s="615">
        <v>162.999600909208</v>
      </c>
      <c r="C37" s="615">
        <v>180.15065999999999</v>
      </c>
      <c r="D37" s="616">
        <v>17.151059090791001</v>
      </c>
      <c r="E37" s="617">
        <v>1.105221479041</v>
      </c>
      <c r="F37" s="615">
        <v>209.99477437355799</v>
      </c>
      <c r="G37" s="616">
        <v>34.999129062259001</v>
      </c>
      <c r="H37" s="618">
        <v>0</v>
      </c>
      <c r="I37" s="615">
        <v>75.698809999999995</v>
      </c>
      <c r="J37" s="616">
        <v>40.699680937739998</v>
      </c>
      <c r="K37" s="619">
        <v>0.36047949395700002</v>
      </c>
    </row>
    <row r="38" spans="1:11" ht="14.4" customHeight="1" thickBot="1" x14ac:dyDescent="0.35">
      <c r="A38" s="636" t="s">
        <v>370</v>
      </c>
      <c r="B38" s="620">
        <v>595.99789803240299</v>
      </c>
      <c r="C38" s="620">
        <v>589.52530999999999</v>
      </c>
      <c r="D38" s="621">
        <v>-6.4725880324020002</v>
      </c>
      <c r="E38" s="627">
        <v>0.98913991466399998</v>
      </c>
      <c r="F38" s="620">
        <v>558.99998239285503</v>
      </c>
      <c r="G38" s="621">
        <v>93.166663732141998</v>
      </c>
      <c r="H38" s="623">
        <v>37.541730000000001</v>
      </c>
      <c r="I38" s="620">
        <v>85.560239999999993</v>
      </c>
      <c r="J38" s="621">
        <v>-7.6064237321419998</v>
      </c>
      <c r="K38" s="628">
        <v>0.15305946814800001</v>
      </c>
    </row>
    <row r="39" spans="1:11" ht="14.4" customHeight="1" thickBot="1" x14ac:dyDescent="0.35">
      <c r="A39" s="637" t="s">
        <v>371</v>
      </c>
      <c r="B39" s="615">
        <v>519.99816606853994</v>
      </c>
      <c r="C39" s="615">
        <v>523.94596000000001</v>
      </c>
      <c r="D39" s="616">
        <v>3.9477939314600001</v>
      </c>
      <c r="E39" s="617">
        <v>1.0075919381809999</v>
      </c>
      <c r="F39" s="615">
        <v>478.99998491266098</v>
      </c>
      <c r="G39" s="616">
        <v>79.833330818776005</v>
      </c>
      <c r="H39" s="618">
        <v>29.12932</v>
      </c>
      <c r="I39" s="615">
        <v>68.026489999999995</v>
      </c>
      <c r="J39" s="616">
        <v>-11.806840818775999</v>
      </c>
      <c r="K39" s="619">
        <v>0.142017728899</v>
      </c>
    </row>
    <row r="40" spans="1:11" ht="14.4" customHeight="1" thickBot="1" x14ac:dyDescent="0.35">
      <c r="A40" s="637" t="s">
        <v>372</v>
      </c>
      <c r="B40" s="615">
        <v>75.999731963862999</v>
      </c>
      <c r="C40" s="615">
        <v>64.849159999999998</v>
      </c>
      <c r="D40" s="616">
        <v>-11.150571963862999</v>
      </c>
      <c r="E40" s="617">
        <v>0.85328143039799997</v>
      </c>
      <c r="F40" s="615">
        <v>79.999997480193002</v>
      </c>
      <c r="G40" s="616">
        <v>13.333332913365</v>
      </c>
      <c r="H40" s="618">
        <v>8.4124099999999995</v>
      </c>
      <c r="I40" s="615">
        <v>17.533750000000001</v>
      </c>
      <c r="J40" s="616">
        <v>4.2004170866340003</v>
      </c>
      <c r="K40" s="619">
        <v>0.21917188190299999</v>
      </c>
    </row>
    <row r="41" spans="1:11" ht="14.4" customHeight="1" thickBot="1" x14ac:dyDescent="0.35">
      <c r="A41" s="637" t="s">
        <v>373</v>
      </c>
      <c r="B41" s="615">
        <v>0</v>
      </c>
      <c r="C41" s="615">
        <v>0.73019000000000001</v>
      </c>
      <c r="D41" s="616">
        <v>0.73019000000000001</v>
      </c>
      <c r="E41" s="625" t="s">
        <v>335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492.18302822225002</v>
      </c>
      <c r="C42" s="620">
        <v>396.10611999999998</v>
      </c>
      <c r="D42" s="621">
        <v>-96.076908222249003</v>
      </c>
      <c r="E42" s="627">
        <v>0.80479434943200001</v>
      </c>
      <c r="F42" s="620">
        <v>416.82729858252901</v>
      </c>
      <c r="G42" s="621">
        <v>69.471216430420995</v>
      </c>
      <c r="H42" s="623">
        <v>29.22832</v>
      </c>
      <c r="I42" s="620">
        <v>54.494370000000004</v>
      </c>
      <c r="J42" s="621">
        <v>-14.976846430421</v>
      </c>
      <c r="K42" s="628">
        <v>0.130736087068</v>
      </c>
    </row>
    <row r="43" spans="1:11" ht="14.4" customHeight="1" thickBot="1" x14ac:dyDescent="0.35">
      <c r="A43" s="637" t="s">
        <v>375</v>
      </c>
      <c r="B43" s="615">
        <v>27.819174592928</v>
      </c>
      <c r="C43" s="615">
        <v>11.14631</v>
      </c>
      <c r="D43" s="616">
        <v>-16.672864592928001</v>
      </c>
      <c r="E43" s="617">
        <v>0.4006700473</v>
      </c>
      <c r="F43" s="615">
        <v>3.9084009217300002</v>
      </c>
      <c r="G43" s="616">
        <v>0.65140015362100001</v>
      </c>
      <c r="H43" s="618">
        <v>0</v>
      </c>
      <c r="I43" s="615">
        <v>0</v>
      </c>
      <c r="J43" s="616">
        <v>-0.65140015362100001</v>
      </c>
      <c r="K43" s="619">
        <v>0</v>
      </c>
    </row>
    <row r="44" spans="1:11" ht="14.4" customHeight="1" thickBot="1" x14ac:dyDescent="0.35">
      <c r="A44" s="637" t="s">
        <v>376</v>
      </c>
      <c r="B44" s="615">
        <v>7.1453639536129998</v>
      </c>
      <c r="C44" s="615">
        <v>5.8144799999999996</v>
      </c>
      <c r="D44" s="616">
        <v>-1.3308839536129999</v>
      </c>
      <c r="E44" s="617">
        <v>0.813741614527</v>
      </c>
      <c r="F44" s="615">
        <v>8.9999997165209997</v>
      </c>
      <c r="G44" s="616">
        <v>1.4999999527529999</v>
      </c>
      <c r="H44" s="618">
        <v>0.48369000000000001</v>
      </c>
      <c r="I44" s="615">
        <v>1.12924</v>
      </c>
      <c r="J44" s="616">
        <v>-0.370759952753</v>
      </c>
      <c r="K44" s="619">
        <v>0.12547111506299999</v>
      </c>
    </row>
    <row r="45" spans="1:11" ht="14.4" customHeight="1" thickBot="1" x14ac:dyDescent="0.35">
      <c r="A45" s="637" t="s">
        <v>377</v>
      </c>
      <c r="B45" s="615">
        <v>269.84901367248602</v>
      </c>
      <c r="C45" s="615">
        <v>229.46655000000001</v>
      </c>
      <c r="D45" s="616">
        <v>-40.382463672485997</v>
      </c>
      <c r="E45" s="617">
        <v>0.850351635075</v>
      </c>
      <c r="F45" s="615">
        <v>231.58160189633699</v>
      </c>
      <c r="G45" s="616">
        <v>38.596933649389001</v>
      </c>
      <c r="H45" s="618">
        <v>15.35253</v>
      </c>
      <c r="I45" s="615">
        <v>29.87687</v>
      </c>
      <c r="J45" s="616">
        <v>-8.7200636493889991</v>
      </c>
      <c r="K45" s="619">
        <v>0.129012277984</v>
      </c>
    </row>
    <row r="46" spans="1:11" ht="14.4" customHeight="1" thickBot="1" x14ac:dyDescent="0.35">
      <c r="A46" s="637" t="s">
        <v>378</v>
      </c>
      <c r="B46" s="615">
        <v>75.334862641929007</v>
      </c>
      <c r="C46" s="615">
        <v>57.874139999999997</v>
      </c>
      <c r="D46" s="616">
        <v>-17.460722641928999</v>
      </c>
      <c r="E46" s="617">
        <v>0.76822520106100001</v>
      </c>
      <c r="F46" s="615">
        <v>62.999998015651997</v>
      </c>
      <c r="G46" s="616">
        <v>10.499999669275001</v>
      </c>
      <c r="H46" s="618">
        <v>4.9231299999999996</v>
      </c>
      <c r="I46" s="615">
        <v>10.235709999999999</v>
      </c>
      <c r="J46" s="616">
        <v>-0.26428966927500003</v>
      </c>
      <c r="K46" s="619">
        <v>0.162471592419</v>
      </c>
    </row>
    <row r="47" spans="1:11" ht="14.4" customHeight="1" thickBot="1" x14ac:dyDescent="0.35">
      <c r="A47" s="637" t="s">
        <v>379</v>
      </c>
      <c r="B47" s="615">
        <v>15.99870358225</v>
      </c>
      <c r="C47" s="615">
        <v>2.82362</v>
      </c>
      <c r="D47" s="616">
        <v>-13.17508358225</v>
      </c>
      <c r="E47" s="617">
        <v>0.17649055034200001</v>
      </c>
      <c r="F47" s="615">
        <v>15.999999496038001</v>
      </c>
      <c r="G47" s="616">
        <v>2.6666665826729998</v>
      </c>
      <c r="H47" s="618">
        <v>6.9000000000000006E-2</v>
      </c>
      <c r="I47" s="615">
        <v>6.9000000000000006E-2</v>
      </c>
      <c r="J47" s="616">
        <v>-2.5976665826729999</v>
      </c>
      <c r="K47" s="619">
        <v>4.3125001350000003E-3</v>
      </c>
    </row>
    <row r="48" spans="1:11" ht="14.4" customHeight="1" thickBot="1" x14ac:dyDescent="0.35">
      <c r="A48" s="637" t="s">
        <v>380</v>
      </c>
      <c r="B48" s="615">
        <v>9.8982604692000001E-2</v>
      </c>
      <c r="C48" s="615">
        <v>3.9E-2</v>
      </c>
      <c r="D48" s="616">
        <v>-5.9982604692000001E-2</v>
      </c>
      <c r="E48" s="617">
        <v>0.39400862526300001</v>
      </c>
      <c r="F48" s="615">
        <v>4.3571527828000001E-2</v>
      </c>
      <c r="G48" s="616">
        <v>7.2619213039999998E-3</v>
      </c>
      <c r="H48" s="618">
        <v>0</v>
      </c>
      <c r="I48" s="615">
        <v>0</v>
      </c>
      <c r="J48" s="616">
        <v>-7.2619213039999998E-3</v>
      </c>
      <c r="K48" s="619">
        <v>0</v>
      </c>
    </row>
    <row r="49" spans="1:11" ht="14.4" customHeight="1" thickBot="1" x14ac:dyDescent="0.35">
      <c r="A49" s="637" t="s">
        <v>381</v>
      </c>
      <c r="B49" s="615">
        <v>5.0588371259190001</v>
      </c>
      <c r="C49" s="615">
        <v>8.4960900000000006</v>
      </c>
      <c r="D49" s="616">
        <v>3.4372528740799999</v>
      </c>
      <c r="E49" s="617">
        <v>1.679455137321</v>
      </c>
      <c r="F49" s="615">
        <v>8.4587572957830002</v>
      </c>
      <c r="G49" s="616">
        <v>1.4097928826299999</v>
      </c>
      <c r="H49" s="618">
        <v>0.82221</v>
      </c>
      <c r="I49" s="615">
        <v>1.3896999999999999</v>
      </c>
      <c r="J49" s="616">
        <v>-2.0092882629999999E-2</v>
      </c>
      <c r="K49" s="619">
        <v>0.16429127251199999</v>
      </c>
    </row>
    <row r="50" spans="1:11" ht="14.4" customHeight="1" thickBot="1" x14ac:dyDescent="0.35">
      <c r="A50" s="637" t="s">
        <v>382</v>
      </c>
      <c r="B50" s="615">
        <v>46.544020819566001</v>
      </c>
      <c r="C50" s="615">
        <v>37.83379</v>
      </c>
      <c r="D50" s="616">
        <v>-8.7102308195660001</v>
      </c>
      <c r="E50" s="617">
        <v>0.81286037032900005</v>
      </c>
      <c r="F50" s="615">
        <v>38.834971161524003</v>
      </c>
      <c r="G50" s="616">
        <v>6.4724951935870001</v>
      </c>
      <c r="H50" s="618">
        <v>1.73952</v>
      </c>
      <c r="I50" s="615">
        <v>3.21332</v>
      </c>
      <c r="J50" s="616">
        <v>-3.2591751935870001</v>
      </c>
      <c r="K50" s="619">
        <v>8.2742948014999998E-2</v>
      </c>
    </row>
    <row r="51" spans="1:11" ht="14.4" customHeight="1" thickBot="1" x14ac:dyDescent="0.35">
      <c r="A51" s="637" t="s">
        <v>383</v>
      </c>
      <c r="B51" s="615">
        <v>0</v>
      </c>
      <c r="C51" s="615">
        <v>0.99341000000000002</v>
      </c>
      <c r="D51" s="616">
        <v>0.99341000000000002</v>
      </c>
      <c r="E51" s="625" t="s">
        <v>368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44.334069228860997</v>
      </c>
      <c r="C52" s="615">
        <v>41.618729999999999</v>
      </c>
      <c r="D52" s="616">
        <v>-2.7153392288610001</v>
      </c>
      <c r="E52" s="617">
        <v>0.93875276336900004</v>
      </c>
      <c r="F52" s="615">
        <v>45.999998551110998</v>
      </c>
      <c r="G52" s="616">
        <v>7.6666664251850003</v>
      </c>
      <c r="H52" s="618">
        <v>5.8382399999999999</v>
      </c>
      <c r="I52" s="615">
        <v>8.5805299999999995</v>
      </c>
      <c r="J52" s="616">
        <v>0.91386357481400005</v>
      </c>
      <c r="K52" s="619">
        <v>0.186533266744</v>
      </c>
    </row>
    <row r="53" spans="1:11" ht="14.4" customHeight="1" thickBot="1" x14ac:dyDescent="0.35">
      <c r="A53" s="636" t="s">
        <v>385</v>
      </c>
      <c r="B53" s="620">
        <v>13.879919137276</v>
      </c>
      <c r="C53" s="620">
        <v>57.21875</v>
      </c>
      <c r="D53" s="621">
        <v>43.338830862723</v>
      </c>
      <c r="E53" s="627">
        <v>4.1224123450640002</v>
      </c>
      <c r="F53" s="620">
        <v>55.342605497683003</v>
      </c>
      <c r="G53" s="621">
        <v>9.2237675829469996</v>
      </c>
      <c r="H53" s="623">
        <v>3.9100000000000003E-2</v>
      </c>
      <c r="I53" s="620">
        <v>0.16250000000000001</v>
      </c>
      <c r="J53" s="621">
        <v>-9.061267582947</v>
      </c>
      <c r="K53" s="628">
        <v>2.9362549610000002E-3</v>
      </c>
    </row>
    <row r="54" spans="1:11" ht="14.4" customHeight="1" thickBot="1" x14ac:dyDescent="0.35">
      <c r="A54" s="637" t="s">
        <v>386</v>
      </c>
      <c r="B54" s="615">
        <v>0.15892610457600001</v>
      </c>
      <c r="C54" s="615">
        <v>0.17180000000000001</v>
      </c>
      <c r="D54" s="616">
        <v>1.2873895422999999E-2</v>
      </c>
      <c r="E54" s="617">
        <v>1.0810055431579999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0</v>
      </c>
    </row>
    <row r="55" spans="1:11" ht="14.4" customHeight="1" thickBot="1" x14ac:dyDescent="0.35">
      <c r="A55" s="637" t="s">
        <v>387</v>
      </c>
      <c r="B55" s="615">
        <v>0.63427071605700003</v>
      </c>
      <c r="C55" s="615">
        <v>2.13</v>
      </c>
      <c r="D55" s="616">
        <v>1.495729283942</v>
      </c>
      <c r="E55" s="617">
        <v>3.358187515325</v>
      </c>
      <c r="F55" s="615">
        <v>3.8425765485199999</v>
      </c>
      <c r="G55" s="616">
        <v>0.64042942475300002</v>
      </c>
      <c r="H55" s="618">
        <v>0</v>
      </c>
      <c r="I55" s="615">
        <v>0</v>
      </c>
      <c r="J55" s="616">
        <v>-0.64042942475300002</v>
      </c>
      <c r="K55" s="619">
        <v>0</v>
      </c>
    </row>
    <row r="56" spans="1:11" ht="14.4" customHeight="1" thickBot="1" x14ac:dyDescent="0.35">
      <c r="A56" s="637" t="s">
        <v>388</v>
      </c>
      <c r="B56" s="615">
        <v>7.925112872273</v>
      </c>
      <c r="C56" s="615">
        <v>51.608220000000003</v>
      </c>
      <c r="D56" s="616">
        <v>43.683107127725997</v>
      </c>
      <c r="E56" s="617">
        <v>6.511985486106</v>
      </c>
      <c r="F56" s="615">
        <v>44.500029169645998</v>
      </c>
      <c r="G56" s="616">
        <v>7.4166715282739997</v>
      </c>
      <c r="H56" s="618">
        <v>0</v>
      </c>
      <c r="I56" s="615">
        <v>0</v>
      </c>
      <c r="J56" s="616">
        <v>-7.4166715282739997</v>
      </c>
      <c r="K56" s="619">
        <v>0</v>
      </c>
    </row>
    <row r="57" spans="1:11" ht="14.4" customHeight="1" thickBot="1" x14ac:dyDescent="0.35">
      <c r="A57" s="637" t="s">
        <v>389</v>
      </c>
      <c r="B57" s="615">
        <v>0</v>
      </c>
      <c r="C57" s="615">
        <v>0.82279999999999998</v>
      </c>
      <c r="D57" s="616">
        <v>0.82279999999999998</v>
      </c>
      <c r="E57" s="625" t="s">
        <v>335</v>
      </c>
      <c r="F57" s="615">
        <v>0</v>
      </c>
      <c r="G57" s="616">
        <v>0</v>
      </c>
      <c r="H57" s="618">
        <v>0</v>
      </c>
      <c r="I57" s="615">
        <v>0.1234</v>
      </c>
      <c r="J57" s="616">
        <v>0.1234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5.1616094443679996</v>
      </c>
      <c r="C58" s="615">
        <v>2.4859300000000002</v>
      </c>
      <c r="D58" s="616">
        <v>-2.6756794443679999</v>
      </c>
      <c r="E58" s="617">
        <v>0.481619159061</v>
      </c>
      <c r="F58" s="615">
        <v>6.9999997795160001</v>
      </c>
      <c r="G58" s="616">
        <v>1.1666666299190001</v>
      </c>
      <c r="H58" s="618">
        <v>3.9100000000000003E-2</v>
      </c>
      <c r="I58" s="615">
        <v>3.9100000000000003E-2</v>
      </c>
      <c r="J58" s="616">
        <v>-1.1275666299189999</v>
      </c>
      <c r="K58" s="619">
        <v>5.5857144609999998E-3</v>
      </c>
    </row>
    <row r="59" spans="1:11" ht="14.4" customHeight="1" thickBot="1" x14ac:dyDescent="0.35">
      <c r="A59" s="636" t="s">
        <v>391</v>
      </c>
      <c r="B59" s="620">
        <v>98.066734764765997</v>
      </c>
      <c r="C59" s="620">
        <v>84.188209999999998</v>
      </c>
      <c r="D59" s="621">
        <v>-13.878524764766</v>
      </c>
      <c r="E59" s="627">
        <v>0.85847877164399999</v>
      </c>
      <c r="F59" s="620">
        <v>109.99999653526601</v>
      </c>
      <c r="G59" s="621">
        <v>18.333332755876999</v>
      </c>
      <c r="H59" s="623">
        <v>6.5792099999999998</v>
      </c>
      <c r="I59" s="620">
        <v>14.100199999999999</v>
      </c>
      <c r="J59" s="621">
        <v>-4.2331327558770004</v>
      </c>
      <c r="K59" s="628">
        <v>0.128183640401</v>
      </c>
    </row>
    <row r="60" spans="1:11" ht="14.4" customHeight="1" thickBot="1" x14ac:dyDescent="0.35">
      <c r="A60" s="637" t="s">
        <v>392</v>
      </c>
      <c r="B60" s="615">
        <v>28.074970592311999</v>
      </c>
      <c r="C60" s="615">
        <v>12.47113</v>
      </c>
      <c r="D60" s="616">
        <v>-15.603840592312</v>
      </c>
      <c r="E60" s="617">
        <v>0.44420812335199999</v>
      </c>
      <c r="F60" s="615">
        <v>14.999999527536</v>
      </c>
      <c r="G60" s="616">
        <v>2.4999999212559998</v>
      </c>
      <c r="H60" s="618">
        <v>0.78042999999999996</v>
      </c>
      <c r="I60" s="615">
        <v>1.77267</v>
      </c>
      <c r="J60" s="616">
        <v>-0.72732992125600004</v>
      </c>
      <c r="K60" s="619">
        <v>0.11817800372200001</v>
      </c>
    </row>
    <row r="61" spans="1:11" ht="14.4" customHeight="1" thickBot="1" x14ac:dyDescent="0.35">
      <c r="A61" s="637" t="s">
        <v>393</v>
      </c>
      <c r="B61" s="615">
        <v>0</v>
      </c>
      <c r="C61" s="615">
        <v>0.96570999999999996</v>
      </c>
      <c r="D61" s="616">
        <v>0.96570999999999996</v>
      </c>
      <c r="E61" s="625" t="s">
        <v>368</v>
      </c>
      <c r="F61" s="615">
        <v>0.99999996850200001</v>
      </c>
      <c r="G61" s="616">
        <v>0.16666666141700001</v>
      </c>
      <c r="H61" s="618">
        <v>0</v>
      </c>
      <c r="I61" s="615">
        <v>0</v>
      </c>
      <c r="J61" s="616">
        <v>-0.16666666141700001</v>
      </c>
      <c r="K61" s="619">
        <v>0</v>
      </c>
    </row>
    <row r="62" spans="1:11" ht="14.4" customHeight="1" thickBot="1" x14ac:dyDescent="0.35">
      <c r="A62" s="637" t="s">
        <v>394</v>
      </c>
      <c r="B62" s="615">
        <v>0</v>
      </c>
      <c r="C62" s="615">
        <v>3.1571199999999999</v>
      </c>
      <c r="D62" s="616">
        <v>3.1571199999999999</v>
      </c>
      <c r="E62" s="625" t="s">
        <v>335</v>
      </c>
      <c r="F62" s="615">
        <v>3.9999998740090001</v>
      </c>
      <c r="G62" s="616">
        <v>0.66666664566800005</v>
      </c>
      <c r="H62" s="618">
        <v>0</v>
      </c>
      <c r="I62" s="615">
        <v>0.19159999999999999</v>
      </c>
      <c r="J62" s="616">
        <v>-0.475066645668</v>
      </c>
      <c r="K62" s="619">
        <v>4.7900001508000001E-2</v>
      </c>
    </row>
    <row r="63" spans="1:11" ht="14.4" customHeight="1" thickBot="1" x14ac:dyDescent="0.35">
      <c r="A63" s="637" t="s">
        <v>395</v>
      </c>
      <c r="B63" s="615">
        <v>4.0003847762289997</v>
      </c>
      <c r="C63" s="615">
        <v>2.9089200000000002</v>
      </c>
      <c r="D63" s="616">
        <v>-1.091464776229</v>
      </c>
      <c r="E63" s="617">
        <v>0.72716005152399998</v>
      </c>
      <c r="F63" s="615">
        <v>4.9999998425119996</v>
      </c>
      <c r="G63" s="616">
        <v>0.83333330708499997</v>
      </c>
      <c r="H63" s="618">
        <v>0.39058999999999999</v>
      </c>
      <c r="I63" s="615">
        <v>0.91549999999999998</v>
      </c>
      <c r="J63" s="616">
        <v>8.2166692914E-2</v>
      </c>
      <c r="K63" s="619">
        <v>0.183100005767</v>
      </c>
    </row>
    <row r="64" spans="1:11" ht="14.4" customHeight="1" thickBot="1" x14ac:dyDescent="0.35">
      <c r="A64" s="637" t="s">
        <v>396</v>
      </c>
      <c r="B64" s="615">
        <v>2.9999417476089998</v>
      </c>
      <c r="C64" s="615">
        <v>1.66981</v>
      </c>
      <c r="D64" s="616">
        <v>-1.330131747609</v>
      </c>
      <c r="E64" s="617">
        <v>0.55661414136800003</v>
      </c>
      <c r="F64" s="615">
        <v>2.9999999055069999</v>
      </c>
      <c r="G64" s="616">
        <v>0.49999998425100001</v>
      </c>
      <c r="H64" s="618">
        <v>0.34405000000000002</v>
      </c>
      <c r="I64" s="615">
        <v>0.67835000000000001</v>
      </c>
      <c r="J64" s="616">
        <v>0.178350015748</v>
      </c>
      <c r="K64" s="619">
        <v>0.22611667378799999</v>
      </c>
    </row>
    <row r="65" spans="1:11" ht="14.4" customHeight="1" thickBot="1" x14ac:dyDescent="0.35">
      <c r="A65" s="637" t="s">
        <v>397</v>
      </c>
      <c r="B65" s="615">
        <v>62.991437648614003</v>
      </c>
      <c r="C65" s="615">
        <v>63.015520000000002</v>
      </c>
      <c r="D65" s="616">
        <v>2.4082351384999999E-2</v>
      </c>
      <c r="E65" s="617">
        <v>1.0003823115049999</v>
      </c>
      <c r="F65" s="615">
        <v>81.999997417198003</v>
      </c>
      <c r="G65" s="616">
        <v>13.666666236198999</v>
      </c>
      <c r="H65" s="618">
        <v>5.0641400000000001</v>
      </c>
      <c r="I65" s="615">
        <v>10.54208</v>
      </c>
      <c r="J65" s="616">
        <v>-3.1245862361989998</v>
      </c>
      <c r="K65" s="619">
        <v>0.12856195526799999</v>
      </c>
    </row>
    <row r="66" spans="1:11" ht="14.4" customHeight="1" thickBot="1" x14ac:dyDescent="0.35">
      <c r="A66" s="636" t="s">
        <v>398</v>
      </c>
      <c r="B66" s="620">
        <v>0</v>
      </c>
      <c r="C66" s="620">
        <v>2.42</v>
      </c>
      <c r="D66" s="621">
        <v>2.42</v>
      </c>
      <c r="E66" s="622" t="s">
        <v>335</v>
      </c>
      <c r="F66" s="620">
        <v>0</v>
      </c>
      <c r="G66" s="621">
        <v>0</v>
      </c>
      <c r="H66" s="623">
        <v>0</v>
      </c>
      <c r="I66" s="620">
        <v>0</v>
      </c>
      <c r="J66" s="621">
        <v>0</v>
      </c>
      <c r="K66" s="624" t="s">
        <v>335</v>
      </c>
    </row>
    <row r="67" spans="1:11" ht="14.4" customHeight="1" thickBot="1" x14ac:dyDescent="0.35">
      <c r="A67" s="637" t="s">
        <v>399</v>
      </c>
      <c r="B67" s="615">
        <v>0</v>
      </c>
      <c r="C67" s="615">
        <v>2.42</v>
      </c>
      <c r="D67" s="616">
        <v>2.42</v>
      </c>
      <c r="E67" s="625" t="s">
        <v>368</v>
      </c>
      <c r="F67" s="615">
        <v>0</v>
      </c>
      <c r="G67" s="616">
        <v>0</v>
      </c>
      <c r="H67" s="618">
        <v>0</v>
      </c>
      <c r="I67" s="615">
        <v>0</v>
      </c>
      <c r="J67" s="616">
        <v>0</v>
      </c>
      <c r="K67" s="626" t="s">
        <v>335</v>
      </c>
    </row>
    <row r="68" spans="1:11" ht="14.4" customHeight="1" thickBot="1" x14ac:dyDescent="0.35">
      <c r="A68" s="635" t="s">
        <v>42</v>
      </c>
      <c r="B68" s="615">
        <v>1291.7360622456899</v>
      </c>
      <c r="C68" s="615">
        <v>1140.1790000000001</v>
      </c>
      <c r="D68" s="616">
        <v>-151.55706224569201</v>
      </c>
      <c r="E68" s="617">
        <v>0.88267180372499998</v>
      </c>
      <c r="F68" s="615">
        <v>1184.83857576235</v>
      </c>
      <c r="G68" s="616">
        <v>197.47309596039199</v>
      </c>
      <c r="H68" s="618">
        <v>119.083</v>
      </c>
      <c r="I68" s="615">
        <v>256.62299999999999</v>
      </c>
      <c r="J68" s="616">
        <v>59.149904039608003</v>
      </c>
      <c r="K68" s="619">
        <v>0.21658899807000001</v>
      </c>
    </row>
    <row r="69" spans="1:11" ht="14.4" customHeight="1" thickBot="1" x14ac:dyDescent="0.35">
      <c r="A69" s="636" t="s">
        <v>400</v>
      </c>
      <c r="B69" s="620">
        <v>1291.7360622456899</v>
      </c>
      <c r="C69" s="620">
        <v>1140.1790000000001</v>
      </c>
      <c r="D69" s="621">
        <v>-151.55706224569201</v>
      </c>
      <c r="E69" s="627">
        <v>0.88267180372499998</v>
      </c>
      <c r="F69" s="620">
        <v>1184.83857576235</v>
      </c>
      <c r="G69" s="621">
        <v>197.47309596039199</v>
      </c>
      <c r="H69" s="623">
        <v>119.083</v>
      </c>
      <c r="I69" s="620">
        <v>256.62299999999999</v>
      </c>
      <c r="J69" s="621">
        <v>59.149904039608003</v>
      </c>
      <c r="K69" s="628">
        <v>0.21658899807000001</v>
      </c>
    </row>
    <row r="70" spans="1:11" ht="14.4" customHeight="1" thickBot="1" x14ac:dyDescent="0.35">
      <c r="A70" s="637" t="s">
        <v>401</v>
      </c>
      <c r="B70" s="615">
        <v>642.84433926900499</v>
      </c>
      <c r="C70" s="615">
        <v>540.18100000000004</v>
      </c>
      <c r="D70" s="616">
        <v>-102.66333926900499</v>
      </c>
      <c r="E70" s="617">
        <v>0.84029829151799995</v>
      </c>
      <c r="F70" s="615">
        <v>554.838595605823</v>
      </c>
      <c r="G70" s="616">
        <v>92.473099267636997</v>
      </c>
      <c r="H70" s="618">
        <v>43.680999999999997</v>
      </c>
      <c r="I70" s="615">
        <v>90.822999999999993</v>
      </c>
      <c r="J70" s="616">
        <v>-1.6500992676370001</v>
      </c>
      <c r="K70" s="619">
        <v>0.16369264993300001</v>
      </c>
    </row>
    <row r="71" spans="1:11" ht="14.4" customHeight="1" thickBot="1" x14ac:dyDescent="0.35">
      <c r="A71" s="637" t="s">
        <v>402</v>
      </c>
      <c r="B71" s="615">
        <v>155.02290552238699</v>
      </c>
      <c r="C71" s="615">
        <v>141.84800000000001</v>
      </c>
      <c r="D71" s="616">
        <v>-13.174905522386</v>
      </c>
      <c r="E71" s="617">
        <v>0.91501316867899996</v>
      </c>
      <c r="F71" s="615">
        <v>154.99999511787601</v>
      </c>
      <c r="G71" s="616">
        <v>25.833332519645001</v>
      </c>
      <c r="H71" s="618">
        <v>11.055</v>
      </c>
      <c r="I71" s="615">
        <v>24.736999999999998</v>
      </c>
      <c r="J71" s="616">
        <v>-1.096332519645</v>
      </c>
      <c r="K71" s="619">
        <v>0.15959355341299999</v>
      </c>
    </row>
    <row r="72" spans="1:11" ht="14.4" customHeight="1" thickBot="1" x14ac:dyDescent="0.35">
      <c r="A72" s="637" t="s">
        <v>403</v>
      </c>
      <c r="B72" s="615">
        <v>493.86881745430099</v>
      </c>
      <c r="C72" s="615">
        <v>458.15</v>
      </c>
      <c r="D72" s="616">
        <v>-35.718817454301004</v>
      </c>
      <c r="E72" s="617">
        <v>0.927675495613</v>
      </c>
      <c r="F72" s="615">
        <v>474.99998503865402</v>
      </c>
      <c r="G72" s="616">
        <v>79.166664173108003</v>
      </c>
      <c r="H72" s="618">
        <v>64.346999999999994</v>
      </c>
      <c r="I72" s="615">
        <v>141.06299999999999</v>
      </c>
      <c r="J72" s="616">
        <v>61.896335826890997</v>
      </c>
      <c r="K72" s="619">
        <v>0.29697474619600001</v>
      </c>
    </row>
    <row r="73" spans="1:11" ht="14.4" customHeight="1" thickBot="1" x14ac:dyDescent="0.35">
      <c r="A73" s="638" t="s">
        <v>404</v>
      </c>
      <c r="B73" s="620">
        <v>1383.99887916125</v>
      </c>
      <c r="C73" s="620">
        <v>1328.7276099999999</v>
      </c>
      <c r="D73" s="621">
        <v>-55.271269161245002</v>
      </c>
      <c r="E73" s="627">
        <v>0.96006407953499995</v>
      </c>
      <c r="F73" s="620">
        <v>1371.2693974526001</v>
      </c>
      <c r="G73" s="621">
        <v>228.54489957543299</v>
      </c>
      <c r="H73" s="623">
        <v>81.484089999999995</v>
      </c>
      <c r="I73" s="620">
        <v>187.50183000000001</v>
      </c>
      <c r="J73" s="621">
        <v>-41.043069575433002</v>
      </c>
      <c r="K73" s="628">
        <v>0.13673595454500001</v>
      </c>
    </row>
    <row r="74" spans="1:11" ht="14.4" customHeight="1" thickBot="1" x14ac:dyDescent="0.35">
      <c r="A74" s="635" t="s">
        <v>45</v>
      </c>
      <c r="B74" s="615">
        <v>290.771883358217</v>
      </c>
      <c r="C74" s="615">
        <v>238.14819</v>
      </c>
      <c r="D74" s="616">
        <v>-52.623693358216002</v>
      </c>
      <c r="E74" s="617">
        <v>0.81902069501800001</v>
      </c>
      <c r="F74" s="615">
        <v>353.07906438253298</v>
      </c>
      <c r="G74" s="616">
        <v>58.846510730421997</v>
      </c>
      <c r="H74" s="618">
        <v>9.2393599999999996</v>
      </c>
      <c r="I74" s="615">
        <v>11.31207</v>
      </c>
      <c r="J74" s="616">
        <v>-47.534440730421998</v>
      </c>
      <c r="K74" s="619">
        <v>3.2038348180000002E-2</v>
      </c>
    </row>
    <row r="75" spans="1:11" ht="14.4" customHeight="1" thickBot="1" x14ac:dyDescent="0.35">
      <c r="A75" s="639" t="s">
        <v>405</v>
      </c>
      <c r="B75" s="615">
        <v>290.771883358217</v>
      </c>
      <c r="C75" s="615">
        <v>238.14819</v>
      </c>
      <c r="D75" s="616">
        <v>-52.623693358216002</v>
      </c>
      <c r="E75" s="617">
        <v>0.81902069501800001</v>
      </c>
      <c r="F75" s="615">
        <v>353.07906438253298</v>
      </c>
      <c r="G75" s="616">
        <v>58.846510730421997</v>
      </c>
      <c r="H75" s="618">
        <v>9.2393599999999996</v>
      </c>
      <c r="I75" s="615">
        <v>11.31207</v>
      </c>
      <c r="J75" s="616">
        <v>-47.534440730421998</v>
      </c>
      <c r="K75" s="619">
        <v>3.2038348180000002E-2</v>
      </c>
    </row>
    <row r="76" spans="1:11" ht="14.4" customHeight="1" thickBot="1" x14ac:dyDescent="0.35">
      <c r="A76" s="637" t="s">
        <v>406</v>
      </c>
      <c r="B76" s="615">
        <v>97.520025047903005</v>
      </c>
      <c r="C76" s="615">
        <v>81.098269999999999</v>
      </c>
      <c r="D76" s="616">
        <v>-16.421755047903002</v>
      </c>
      <c r="E76" s="617">
        <v>0.83160632864999995</v>
      </c>
      <c r="F76" s="615">
        <v>89.662892527707996</v>
      </c>
      <c r="G76" s="616">
        <v>14.943815421284</v>
      </c>
      <c r="H76" s="618">
        <v>0</v>
      </c>
      <c r="I76" s="615">
        <v>0</v>
      </c>
      <c r="J76" s="616">
        <v>-14.943815421284</v>
      </c>
      <c r="K76" s="619">
        <v>0</v>
      </c>
    </row>
    <row r="77" spans="1:11" ht="14.4" customHeight="1" thickBot="1" x14ac:dyDescent="0.35">
      <c r="A77" s="637" t="s">
        <v>407</v>
      </c>
      <c r="B77" s="615">
        <v>0</v>
      </c>
      <c r="C77" s="615">
        <v>6.9130000000000003</v>
      </c>
      <c r="D77" s="616">
        <v>6.9130000000000003</v>
      </c>
      <c r="E77" s="625" t="s">
        <v>335</v>
      </c>
      <c r="F77" s="615">
        <v>7.918481394594</v>
      </c>
      <c r="G77" s="616">
        <v>1.319746899099</v>
      </c>
      <c r="H77" s="618">
        <v>0</v>
      </c>
      <c r="I77" s="615">
        <v>0</v>
      </c>
      <c r="J77" s="616">
        <v>-1.319746899099</v>
      </c>
      <c r="K77" s="619">
        <v>0</v>
      </c>
    </row>
    <row r="78" spans="1:11" ht="14.4" customHeight="1" thickBot="1" x14ac:dyDescent="0.35">
      <c r="A78" s="637" t="s">
        <v>408</v>
      </c>
      <c r="B78" s="615">
        <v>27.634568518234001</v>
      </c>
      <c r="C78" s="615">
        <v>19.958349999999999</v>
      </c>
      <c r="D78" s="616">
        <v>-7.6762185182340001</v>
      </c>
      <c r="E78" s="617">
        <v>0.72222405017199998</v>
      </c>
      <c r="F78" s="615">
        <v>20.441076044833999</v>
      </c>
      <c r="G78" s="616">
        <v>3.4068460074720002</v>
      </c>
      <c r="H78" s="618">
        <v>3.9279999999999999</v>
      </c>
      <c r="I78" s="615">
        <v>3.9279999999999999</v>
      </c>
      <c r="J78" s="616">
        <v>0.52115399252700001</v>
      </c>
      <c r="K78" s="619">
        <v>0.19216209515499999</v>
      </c>
    </row>
    <row r="79" spans="1:11" ht="14.4" customHeight="1" thickBot="1" x14ac:dyDescent="0.35">
      <c r="A79" s="637" t="s">
        <v>409</v>
      </c>
      <c r="B79" s="615">
        <v>143.99975688430601</v>
      </c>
      <c r="C79" s="615">
        <v>93.473429999999993</v>
      </c>
      <c r="D79" s="616">
        <v>-50.526326884306002</v>
      </c>
      <c r="E79" s="617">
        <v>0.64912213758100001</v>
      </c>
      <c r="F79" s="615">
        <v>196.999993794978</v>
      </c>
      <c r="G79" s="616">
        <v>32.833332299162997</v>
      </c>
      <c r="H79" s="618">
        <v>0.84336999999999995</v>
      </c>
      <c r="I79" s="615">
        <v>0.84336999999999995</v>
      </c>
      <c r="J79" s="616">
        <v>-31.989962299163</v>
      </c>
      <c r="K79" s="619">
        <v>4.2810661240000004E-3</v>
      </c>
    </row>
    <row r="80" spans="1:11" ht="14.4" customHeight="1" thickBot="1" x14ac:dyDescent="0.35">
      <c r="A80" s="637" t="s">
        <v>410</v>
      </c>
      <c r="B80" s="615">
        <v>21.617532907771999</v>
      </c>
      <c r="C80" s="615">
        <v>36.70514</v>
      </c>
      <c r="D80" s="616">
        <v>15.087607092227</v>
      </c>
      <c r="E80" s="617">
        <v>1.6979338094030001</v>
      </c>
      <c r="F80" s="615">
        <v>38.056620620415998</v>
      </c>
      <c r="G80" s="616">
        <v>6.3427701034019996</v>
      </c>
      <c r="H80" s="618">
        <v>4.4679900000000004</v>
      </c>
      <c r="I80" s="615">
        <v>6.5407000000000002</v>
      </c>
      <c r="J80" s="616">
        <v>0.197929896597</v>
      </c>
      <c r="K80" s="619">
        <v>0.17186759868199999</v>
      </c>
    </row>
    <row r="81" spans="1:11" ht="14.4" customHeight="1" thickBot="1" x14ac:dyDescent="0.35">
      <c r="A81" s="640" t="s">
        <v>46</v>
      </c>
      <c r="B81" s="620">
        <v>0</v>
      </c>
      <c r="C81" s="620">
        <v>56.704000000000001</v>
      </c>
      <c r="D81" s="621">
        <v>56.704000000000001</v>
      </c>
      <c r="E81" s="622" t="s">
        <v>335</v>
      </c>
      <c r="F81" s="620">
        <v>0</v>
      </c>
      <c r="G81" s="621">
        <v>0</v>
      </c>
      <c r="H81" s="623">
        <v>0</v>
      </c>
      <c r="I81" s="620">
        <v>0.56100000000000005</v>
      </c>
      <c r="J81" s="621">
        <v>0.56100000000000005</v>
      </c>
      <c r="K81" s="624" t="s">
        <v>335</v>
      </c>
    </row>
    <row r="82" spans="1:11" ht="14.4" customHeight="1" thickBot="1" x14ac:dyDescent="0.35">
      <c r="A82" s="636" t="s">
        <v>411</v>
      </c>
      <c r="B82" s="620">
        <v>0</v>
      </c>
      <c r="C82" s="620">
        <v>49.552</v>
      </c>
      <c r="D82" s="621">
        <v>49.552</v>
      </c>
      <c r="E82" s="622" t="s">
        <v>335</v>
      </c>
      <c r="F82" s="620">
        <v>0</v>
      </c>
      <c r="G82" s="621">
        <v>0</v>
      </c>
      <c r="H82" s="623">
        <v>0</v>
      </c>
      <c r="I82" s="620">
        <v>0.56100000000000005</v>
      </c>
      <c r="J82" s="621">
        <v>0.56100000000000005</v>
      </c>
      <c r="K82" s="624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30.672000000000001</v>
      </c>
      <c r="D83" s="616">
        <v>30.672000000000001</v>
      </c>
      <c r="E83" s="625" t="s">
        <v>335</v>
      </c>
      <c r="F83" s="615">
        <v>0</v>
      </c>
      <c r="G83" s="616">
        <v>0</v>
      </c>
      <c r="H83" s="618">
        <v>0</v>
      </c>
      <c r="I83" s="615">
        <v>0.56100000000000005</v>
      </c>
      <c r="J83" s="616">
        <v>0.56100000000000005</v>
      </c>
      <c r="K83" s="626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18.88</v>
      </c>
      <c r="D84" s="616">
        <v>18.88</v>
      </c>
      <c r="E84" s="625" t="s">
        <v>335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335</v>
      </c>
    </row>
    <row r="85" spans="1:11" ht="14.4" customHeight="1" thickBot="1" x14ac:dyDescent="0.35">
      <c r="A85" s="636" t="s">
        <v>414</v>
      </c>
      <c r="B85" s="620">
        <v>0</v>
      </c>
      <c r="C85" s="620">
        <v>7.1520000000000001</v>
      </c>
      <c r="D85" s="621">
        <v>7.1520000000000001</v>
      </c>
      <c r="E85" s="622" t="s">
        <v>368</v>
      </c>
      <c r="F85" s="620">
        <v>0</v>
      </c>
      <c r="G85" s="621">
        <v>0</v>
      </c>
      <c r="H85" s="623">
        <v>0</v>
      </c>
      <c r="I85" s="620">
        <v>0</v>
      </c>
      <c r="J85" s="621">
        <v>0</v>
      </c>
      <c r="K85" s="624" t="s">
        <v>335</v>
      </c>
    </row>
    <row r="86" spans="1:11" ht="14.4" customHeight="1" thickBot="1" x14ac:dyDescent="0.35">
      <c r="A86" s="637" t="s">
        <v>415</v>
      </c>
      <c r="B86" s="615">
        <v>0</v>
      </c>
      <c r="C86" s="615">
        <v>7.1520000000000001</v>
      </c>
      <c r="D86" s="616">
        <v>7.1520000000000001</v>
      </c>
      <c r="E86" s="625" t="s">
        <v>368</v>
      </c>
      <c r="F86" s="615">
        <v>0</v>
      </c>
      <c r="G86" s="616">
        <v>0</v>
      </c>
      <c r="H86" s="618">
        <v>0</v>
      </c>
      <c r="I86" s="615">
        <v>0</v>
      </c>
      <c r="J86" s="616">
        <v>0</v>
      </c>
      <c r="K86" s="626" t="s">
        <v>335</v>
      </c>
    </row>
    <row r="87" spans="1:11" ht="14.4" customHeight="1" thickBot="1" x14ac:dyDescent="0.35">
      <c r="A87" s="635" t="s">
        <v>47</v>
      </c>
      <c r="B87" s="615">
        <v>1093.2269958030299</v>
      </c>
      <c r="C87" s="615">
        <v>1033.8754200000001</v>
      </c>
      <c r="D87" s="616">
        <v>-59.351575803029</v>
      </c>
      <c r="E87" s="617">
        <v>0.94570974186400003</v>
      </c>
      <c r="F87" s="615">
        <v>1018.19033307007</v>
      </c>
      <c r="G87" s="616">
        <v>169.69838884501101</v>
      </c>
      <c r="H87" s="618">
        <v>72.244730000000004</v>
      </c>
      <c r="I87" s="615">
        <v>175.62876</v>
      </c>
      <c r="J87" s="616">
        <v>5.9303711549880003</v>
      </c>
      <c r="K87" s="619">
        <v>0.172491089628</v>
      </c>
    </row>
    <row r="88" spans="1:11" ht="14.4" customHeight="1" thickBot="1" x14ac:dyDescent="0.35">
      <c r="A88" s="636" t="s">
        <v>416</v>
      </c>
      <c r="B88" s="620">
        <v>0.30217228175900002</v>
      </c>
      <c r="C88" s="620">
        <v>0.52</v>
      </c>
      <c r="D88" s="621">
        <v>0.21782771824</v>
      </c>
      <c r="E88" s="627">
        <v>1.72087259947</v>
      </c>
      <c r="F88" s="620">
        <v>0.21177403450000001</v>
      </c>
      <c r="G88" s="621">
        <v>3.5295672415999998E-2</v>
      </c>
      <c r="H88" s="623">
        <v>0</v>
      </c>
      <c r="I88" s="620">
        <v>0</v>
      </c>
      <c r="J88" s="621">
        <v>-3.5295672415999998E-2</v>
      </c>
      <c r="K88" s="628">
        <v>0</v>
      </c>
    </row>
    <row r="89" spans="1:11" ht="14.4" customHeight="1" thickBot="1" x14ac:dyDescent="0.35">
      <c r="A89" s="637" t="s">
        <v>417</v>
      </c>
      <c r="B89" s="615">
        <v>0.30217228175900002</v>
      </c>
      <c r="C89" s="615">
        <v>0.52</v>
      </c>
      <c r="D89" s="616">
        <v>0.21782771824</v>
      </c>
      <c r="E89" s="617">
        <v>1.72087259947</v>
      </c>
      <c r="F89" s="615">
        <v>0.21177403450000001</v>
      </c>
      <c r="G89" s="616">
        <v>3.5295672415999998E-2</v>
      </c>
      <c r="H89" s="618">
        <v>0</v>
      </c>
      <c r="I89" s="615">
        <v>0</v>
      </c>
      <c r="J89" s="616">
        <v>-3.5295672415999998E-2</v>
      </c>
      <c r="K89" s="619">
        <v>0</v>
      </c>
    </row>
    <row r="90" spans="1:11" ht="14.4" customHeight="1" thickBot="1" x14ac:dyDescent="0.35">
      <c r="A90" s="636" t="s">
        <v>418</v>
      </c>
      <c r="B90" s="620">
        <v>34.695776781300999</v>
      </c>
      <c r="C90" s="620">
        <v>27.70384</v>
      </c>
      <c r="D90" s="621">
        <v>-6.9919367813009998</v>
      </c>
      <c r="E90" s="627">
        <v>0.79847873631999999</v>
      </c>
      <c r="F90" s="620">
        <v>29.846126058671</v>
      </c>
      <c r="G90" s="621">
        <v>4.974354343111</v>
      </c>
      <c r="H90" s="623">
        <v>3.15116</v>
      </c>
      <c r="I90" s="620">
        <v>3.7198699999999998</v>
      </c>
      <c r="J90" s="621">
        <v>-1.254484343111</v>
      </c>
      <c r="K90" s="628">
        <v>0.124634935625</v>
      </c>
    </row>
    <row r="91" spans="1:11" ht="14.4" customHeight="1" thickBot="1" x14ac:dyDescent="0.35">
      <c r="A91" s="637" t="s">
        <v>419</v>
      </c>
      <c r="B91" s="615">
        <v>21.421024713028</v>
      </c>
      <c r="C91" s="615">
        <v>14.7536</v>
      </c>
      <c r="D91" s="616">
        <v>-6.6674247130279998</v>
      </c>
      <c r="E91" s="617">
        <v>0.68874389519799994</v>
      </c>
      <c r="F91" s="615">
        <v>14.947956456762</v>
      </c>
      <c r="G91" s="616">
        <v>2.4913260761270002</v>
      </c>
      <c r="H91" s="618">
        <v>2.1017000000000001</v>
      </c>
      <c r="I91" s="615">
        <v>2.1017000000000001</v>
      </c>
      <c r="J91" s="616">
        <v>-0.38962607612700001</v>
      </c>
      <c r="K91" s="619">
        <v>0.140601158832</v>
      </c>
    </row>
    <row r="92" spans="1:11" ht="14.4" customHeight="1" thickBot="1" x14ac:dyDescent="0.35">
      <c r="A92" s="637" t="s">
        <v>420</v>
      </c>
      <c r="B92" s="615">
        <v>13.274752068272001</v>
      </c>
      <c r="C92" s="615">
        <v>12.950240000000001</v>
      </c>
      <c r="D92" s="616">
        <v>-0.32451206827200002</v>
      </c>
      <c r="E92" s="617">
        <v>0.97555418989300002</v>
      </c>
      <c r="F92" s="615">
        <v>14.898169601908</v>
      </c>
      <c r="G92" s="616">
        <v>2.4830282669839998</v>
      </c>
      <c r="H92" s="618">
        <v>1.0494600000000001</v>
      </c>
      <c r="I92" s="615">
        <v>1.6181700000000001</v>
      </c>
      <c r="J92" s="616">
        <v>-0.86485826698400003</v>
      </c>
      <c r="K92" s="619">
        <v>0.108615356331</v>
      </c>
    </row>
    <row r="93" spans="1:11" ht="14.4" customHeight="1" thickBot="1" x14ac:dyDescent="0.35">
      <c r="A93" s="636" t="s">
        <v>421</v>
      </c>
      <c r="B93" s="620">
        <v>50.443269765323002</v>
      </c>
      <c r="C93" s="620">
        <v>56.546559999999999</v>
      </c>
      <c r="D93" s="621">
        <v>6.1032902346759998</v>
      </c>
      <c r="E93" s="627">
        <v>1.120993152566</v>
      </c>
      <c r="F93" s="620">
        <v>49.999998425119998</v>
      </c>
      <c r="G93" s="621">
        <v>8.3333330708529996</v>
      </c>
      <c r="H93" s="623">
        <v>0</v>
      </c>
      <c r="I93" s="620">
        <v>30.627199999999998</v>
      </c>
      <c r="J93" s="621">
        <v>22.293866929145999</v>
      </c>
      <c r="K93" s="628">
        <v>0.61254401929299995</v>
      </c>
    </row>
    <row r="94" spans="1:11" ht="14.4" customHeight="1" thickBot="1" x14ac:dyDescent="0.35">
      <c r="A94" s="637" t="s">
        <v>422</v>
      </c>
      <c r="B94" s="615">
        <v>26.681448986892001</v>
      </c>
      <c r="C94" s="615">
        <v>27</v>
      </c>
      <c r="D94" s="616">
        <v>0.31855101310700001</v>
      </c>
      <c r="E94" s="617">
        <v>1.011939044737</v>
      </c>
      <c r="F94" s="615">
        <v>26.999999149564001</v>
      </c>
      <c r="G94" s="616">
        <v>4.4999998582599998</v>
      </c>
      <c r="H94" s="618">
        <v>0</v>
      </c>
      <c r="I94" s="615">
        <v>6.75</v>
      </c>
      <c r="J94" s="616">
        <v>2.2500001417390001</v>
      </c>
      <c r="K94" s="619">
        <v>0.25000000787400001</v>
      </c>
    </row>
    <row r="95" spans="1:11" ht="14.4" customHeight="1" thickBot="1" x14ac:dyDescent="0.35">
      <c r="A95" s="637" t="s">
        <v>423</v>
      </c>
      <c r="B95" s="615">
        <v>23.761820778431002</v>
      </c>
      <c r="C95" s="615">
        <v>29.546559999999999</v>
      </c>
      <c r="D95" s="616">
        <v>5.7847392215679996</v>
      </c>
      <c r="E95" s="617">
        <v>1.2434467996159999</v>
      </c>
      <c r="F95" s="615">
        <v>22.999999275554998</v>
      </c>
      <c r="G95" s="616">
        <v>3.8333332125920001</v>
      </c>
      <c r="H95" s="618">
        <v>0</v>
      </c>
      <c r="I95" s="615">
        <v>23.877199999999998</v>
      </c>
      <c r="J95" s="616">
        <v>20.043866787407001</v>
      </c>
      <c r="K95" s="619">
        <v>1.0381391631329999</v>
      </c>
    </row>
    <row r="96" spans="1:11" ht="14.4" customHeight="1" thickBot="1" x14ac:dyDescent="0.35">
      <c r="A96" s="636" t="s">
        <v>424</v>
      </c>
      <c r="B96" s="620">
        <v>704.566784146847</v>
      </c>
      <c r="C96" s="620">
        <v>722.61352999999997</v>
      </c>
      <c r="D96" s="621">
        <v>18.046745853152999</v>
      </c>
      <c r="E96" s="627">
        <v>1.0256139606050001</v>
      </c>
      <c r="F96" s="620">
        <v>762.06783945647601</v>
      </c>
      <c r="G96" s="621">
        <v>127.01130657607899</v>
      </c>
      <c r="H96" s="623">
        <v>59.911810000000003</v>
      </c>
      <c r="I96" s="620">
        <v>120.48273</v>
      </c>
      <c r="J96" s="621">
        <v>-6.5285765760789998</v>
      </c>
      <c r="K96" s="628">
        <v>0.158099743568</v>
      </c>
    </row>
    <row r="97" spans="1:11" ht="14.4" customHeight="1" thickBot="1" x14ac:dyDescent="0.35">
      <c r="A97" s="637" t="s">
        <v>425</v>
      </c>
      <c r="B97" s="615">
        <v>541.18732979496701</v>
      </c>
      <c r="C97" s="615">
        <v>548.55010000000004</v>
      </c>
      <c r="D97" s="616">
        <v>7.3627702050319996</v>
      </c>
      <c r="E97" s="617">
        <v>1.013604845863</v>
      </c>
      <c r="F97" s="615">
        <v>587.68066173243596</v>
      </c>
      <c r="G97" s="616">
        <v>97.946776955405994</v>
      </c>
      <c r="H97" s="618">
        <v>45.370699999999999</v>
      </c>
      <c r="I97" s="615">
        <v>90.741399999999999</v>
      </c>
      <c r="J97" s="616">
        <v>-7.2053769554049998</v>
      </c>
      <c r="K97" s="619">
        <v>0.15440596553300001</v>
      </c>
    </row>
    <row r="98" spans="1:11" ht="14.4" customHeight="1" thickBot="1" x14ac:dyDescent="0.35">
      <c r="A98" s="637" t="s">
        <v>426</v>
      </c>
      <c r="B98" s="615">
        <v>162.86041485246</v>
      </c>
      <c r="C98" s="615">
        <v>174.06343000000001</v>
      </c>
      <c r="D98" s="616">
        <v>11.20301514754</v>
      </c>
      <c r="E98" s="617">
        <v>1.068789061833</v>
      </c>
      <c r="F98" s="615">
        <v>174.38717772403999</v>
      </c>
      <c r="G98" s="616">
        <v>29.064529620672999</v>
      </c>
      <c r="H98" s="618">
        <v>14.54111</v>
      </c>
      <c r="I98" s="615">
        <v>29.741330000000001</v>
      </c>
      <c r="J98" s="616">
        <v>0.67680037932600001</v>
      </c>
      <c r="K98" s="619">
        <v>0.170547688127</v>
      </c>
    </row>
    <row r="99" spans="1:11" ht="14.4" customHeight="1" thickBot="1" x14ac:dyDescent="0.35">
      <c r="A99" s="636" t="s">
        <v>427</v>
      </c>
      <c r="B99" s="620">
        <v>303.21899282779799</v>
      </c>
      <c r="C99" s="620">
        <v>226.49149</v>
      </c>
      <c r="D99" s="621">
        <v>-76.727502827796997</v>
      </c>
      <c r="E99" s="627">
        <v>0.74695680467600001</v>
      </c>
      <c r="F99" s="620">
        <v>176.06459509530001</v>
      </c>
      <c r="G99" s="621">
        <v>29.344099182549002</v>
      </c>
      <c r="H99" s="623">
        <v>9.1817600000000006</v>
      </c>
      <c r="I99" s="620">
        <v>20.798960000000001</v>
      </c>
      <c r="J99" s="621">
        <v>-8.5451391825490006</v>
      </c>
      <c r="K99" s="628">
        <v>0.118132552366</v>
      </c>
    </row>
    <row r="100" spans="1:11" ht="14.4" customHeight="1" thickBot="1" x14ac:dyDescent="0.35">
      <c r="A100" s="637" t="s">
        <v>428</v>
      </c>
      <c r="B100" s="615">
        <v>1.0827639530390001</v>
      </c>
      <c r="C100" s="615">
        <v>13.468999999999999</v>
      </c>
      <c r="D100" s="616">
        <v>12.386236046961001</v>
      </c>
      <c r="E100" s="617">
        <v>12.439461031368999</v>
      </c>
      <c r="F100" s="615">
        <v>0</v>
      </c>
      <c r="G100" s="616">
        <v>0</v>
      </c>
      <c r="H100" s="618">
        <v>0</v>
      </c>
      <c r="I100" s="615">
        <v>0.755</v>
      </c>
      <c r="J100" s="616">
        <v>0.755</v>
      </c>
      <c r="K100" s="626" t="s">
        <v>335</v>
      </c>
    </row>
    <row r="101" spans="1:11" ht="14.4" customHeight="1" thickBot="1" x14ac:dyDescent="0.35">
      <c r="A101" s="637" t="s">
        <v>429</v>
      </c>
      <c r="B101" s="615">
        <v>159.793953407923</v>
      </c>
      <c r="C101" s="615">
        <v>143.48099999999999</v>
      </c>
      <c r="D101" s="616">
        <v>-16.312953407923001</v>
      </c>
      <c r="E101" s="617">
        <v>0.89791257391099999</v>
      </c>
      <c r="F101" s="615">
        <v>89.335403839313003</v>
      </c>
      <c r="G101" s="616">
        <v>14.889233973217999</v>
      </c>
      <c r="H101" s="618">
        <v>3.2542</v>
      </c>
      <c r="I101" s="615">
        <v>9.4058399999999995</v>
      </c>
      <c r="J101" s="616">
        <v>-5.4833939732179999</v>
      </c>
      <c r="K101" s="619">
        <v>0.105286813466</v>
      </c>
    </row>
    <row r="102" spans="1:11" ht="14.4" customHeight="1" thickBot="1" x14ac:dyDescent="0.35">
      <c r="A102" s="637" t="s">
        <v>430</v>
      </c>
      <c r="B102" s="615">
        <v>13.004737417627</v>
      </c>
      <c r="C102" s="615">
        <v>7.3330000000000002</v>
      </c>
      <c r="D102" s="616">
        <v>-5.6717374176269999</v>
      </c>
      <c r="E102" s="617">
        <v>0.56387143888500002</v>
      </c>
      <c r="F102" s="615">
        <v>6.5711186907360002</v>
      </c>
      <c r="G102" s="616">
        <v>1.0951864484560001</v>
      </c>
      <c r="H102" s="618">
        <v>2</v>
      </c>
      <c r="I102" s="615">
        <v>2.7829999999999999</v>
      </c>
      <c r="J102" s="616">
        <v>1.6878135515429999</v>
      </c>
      <c r="K102" s="619">
        <v>0.42351997140499997</v>
      </c>
    </row>
    <row r="103" spans="1:11" ht="14.4" customHeight="1" thickBot="1" x14ac:dyDescent="0.35">
      <c r="A103" s="637" t="s">
        <v>431</v>
      </c>
      <c r="B103" s="615">
        <v>0.18289816607600001</v>
      </c>
      <c r="C103" s="615">
        <v>3.0975999999999999</v>
      </c>
      <c r="D103" s="616">
        <v>2.914701833923</v>
      </c>
      <c r="E103" s="617">
        <v>16.936200435741</v>
      </c>
      <c r="F103" s="615">
        <v>6.8468577121849998</v>
      </c>
      <c r="G103" s="616">
        <v>1.14114295203</v>
      </c>
      <c r="H103" s="618">
        <v>0</v>
      </c>
      <c r="I103" s="615">
        <v>0</v>
      </c>
      <c r="J103" s="616">
        <v>-1.14114295203</v>
      </c>
      <c r="K103" s="619">
        <v>0</v>
      </c>
    </row>
    <row r="104" spans="1:11" ht="14.4" customHeight="1" thickBot="1" x14ac:dyDescent="0.35">
      <c r="A104" s="637" t="s">
        <v>432</v>
      </c>
      <c r="B104" s="615">
        <v>129.15463988313101</v>
      </c>
      <c r="C104" s="615">
        <v>59.110889999999998</v>
      </c>
      <c r="D104" s="616">
        <v>-70.043749883130999</v>
      </c>
      <c r="E104" s="617">
        <v>0.45767531118799998</v>
      </c>
      <c r="F104" s="615">
        <v>73.311214853064001</v>
      </c>
      <c r="G104" s="616">
        <v>12.218535808844001</v>
      </c>
      <c r="H104" s="618">
        <v>3.9275600000000002</v>
      </c>
      <c r="I104" s="615">
        <v>7.8551200000000003</v>
      </c>
      <c r="J104" s="616">
        <v>-4.3634158088439996</v>
      </c>
      <c r="K104" s="619">
        <v>0.107147590116</v>
      </c>
    </row>
    <row r="105" spans="1:11" ht="14.4" customHeight="1" thickBot="1" x14ac:dyDescent="0.35">
      <c r="A105" s="634" t="s">
        <v>48</v>
      </c>
      <c r="B105" s="615">
        <v>39635</v>
      </c>
      <c r="C105" s="615">
        <v>42106.750229999998</v>
      </c>
      <c r="D105" s="616">
        <v>2471.7502300000101</v>
      </c>
      <c r="E105" s="617">
        <v>1.0623628164500001</v>
      </c>
      <c r="F105" s="615">
        <v>42703.998654927498</v>
      </c>
      <c r="G105" s="616">
        <v>7117.3331091545797</v>
      </c>
      <c r="H105" s="618">
        <v>3353.94209000001</v>
      </c>
      <c r="I105" s="615">
        <v>6805.8015000000096</v>
      </c>
      <c r="J105" s="616">
        <v>-311.53160915457499</v>
      </c>
      <c r="K105" s="619">
        <v>0.159371527593</v>
      </c>
    </row>
    <row r="106" spans="1:11" ht="14.4" customHeight="1" thickBot="1" x14ac:dyDescent="0.35">
      <c r="A106" s="640" t="s">
        <v>433</v>
      </c>
      <c r="B106" s="620">
        <v>29384</v>
      </c>
      <c r="C106" s="620">
        <v>31431.433000000001</v>
      </c>
      <c r="D106" s="621">
        <v>2047.43300000001</v>
      </c>
      <c r="E106" s="627">
        <v>1.069678498502</v>
      </c>
      <c r="F106" s="620">
        <v>31677.9990022198</v>
      </c>
      <c r="G106" s="621">
        <v>5279.66650036996</v>
      </c>
      <c r="H106" s="623">
        <v>2485.6750000000102</v>
      </c>
      <c r="I106" s="620">
        <v>5044.2290000000003</v>
      </c>
      <c r="J106" s="621">
        <v>-235.437500369958</v>
      </c>
      <c r="K106" s="628">
        <v>0.15923445794800001</v>
      </c>
    </row>
    <row r="107" spans="1:11" ht="14.4" customHeight="1" thickBot="1" x14ac:dyDescent="0.35">
      <c r="A107" s="636" t="s">
        <v>434</v>
      </c>
      <c r="B107" s="620">
        <v>29285</v>
      </c>
      <c r="C107" s="620">
        <v>31272.705999999998</v>
      </c>
      <c r="D107" s="621">
        <v>1987.7060000000099</v>
      </c>
      <c r="E107" s="627">
        <v>1.067874543281</v>
      </c>
      <c r="F107" s="620">
        <v>31500.999007794799</v>
      </c>
      <c r="G107" s="621">
        <v>5250.1665012991398</v>
      </c>
      <c r="H107" s="623">
        <v>2475.9770000000099</v>
      </c>
      <c r="I107" s="620">
        <v>5016.29</v>
      </c>
      <c r="J107" s="621">
        <v>-233.87650129913601</v>
      </c>
      <c r="K107" s="628">
        <v>0.15924225129299999</v>
      </c>
    </row>
    <row r="108" spans="1:11" ht="14.4" customHeight="1" thickBot="1" x14ac:dyDescent="0.35">
      <c r="A108" s="637" t="s">
        <v>435</v>
      </c>
      <c r="B108" s="615">
        <v>29285</v>
      </c>
      <c r="C108" s="615">
        <v>31272.705999999998</v>
      </c>
      <c r="D108" s="616">
        <v>1987.7060000000099</v>
      </c>
      <c r="E108" s="617">
        <v>1.067874543281</v>
      </c>
      <c r="F108" s="615">
        <v>31500.999007794799</v>
      </c>
      <c r="G108" s="616">
        <v>5250.1665012991398</v>
      </c>
      <c r="H108" s="618">
        <v>2475.9770000000099</v>
      </c>
      <c r="I108" s="615">
        <v>5016.29</v>
      </c>
      <c r="J108" s="616">
        <v>-233.87650129913601</v>
      </c>
      <c r="K108" s="619">
        <v>0.15924225129299999</v>
      </c>
    </row>
    <row r="109" spans="1:11" ht="14.4" customHeight="1" thickBot="1" x14ac:dyDescent="0.35">
      <c r="A109" s="636" t="s">
        <v>436</v>
      </c>
      <c r="B109" s="620">
        <v>0</v>
      </c>
      <c r="C109" s="620">
        <v>66.445999999999998</v>
      </c>
      <c r="D109" s="621">
        <v>66.445999999999998</v>
      </c>
      <c r="E109" s="622" t="s">
        <v>335</v>
      </c>
      <c r="F109" s="620">
        <v>0</v>
      </c>
      <c r="G109" s="621">
        <v>0</v>
      </c>
      <c r="H109" s="623">
        <v>0</v>
      </c>
      <c r="I109" s="620">
        <v>4.5469999999999997</v>
      </c>
      <c r="J109" s="621">
        <v>4.5469999999999997</v>
      </c>
      <c r="K109" s="624" t="s">
        <v>335</v>
      </c>
    </row>
    <row r="110" spans="1:11" ht="14.4" customHeight="1" thickBot="1" x14ac:dyDescent="0.35">
      <c r="A110" s="637" t="s">
        <v>437</v>
      </c>
      <c r="B110" s="615">
        <v>0</v>
      </c>
      <c r="C110" s="615">
        <v>66.445999999999998</v>
      </c>
      <c r="D110" s="616">
        <v>66.445999999999998</v>
      </c>
      <c r="E110" s="625" t="s">
        <v>335</v>
      </c>
      <c r="F110" s="615">
        <v>0</v>
      </c>
      <c r="G110" s="616">
        <v>0</v>
      </c>
      <c r="H110" s="618">
        <v>0</v>
      </c>
      <c r="I110" s="615">
        <v>4.5469999999999997</v>
      </c>
      <c r="J110" s="616">
        <v>4.5469999999999997</v>
      </c>
      <c r="K110" s="626" t="s">
        <v>335</v>
      </c>
    </row>
    <row r="111" spans="1:11" ht="14.4" customHeight="1" thickBot="1" x14ac:dyDescent="0.35">
      <c r="A111" s="636" t="s">
        <v>438</v>
      </c>
      <c r="B111" s="620">
        <v>0</v>
      </c>
      <c r="C111" s="620">
        <v>71.099999999999994</v>
      </c>
      <c r="D111" s="621">
        <v>71.099999999999994</v>
      </c>
      <c r="E111" s="622" t="s">
        <v>335</v>
      </c>
      <c r="F111" s="620">
        <v>79.999997480193002</v>
      </c>
      <c r="G111" s="621">
        <v>13.333332913365</v>
      </c>
      <c r="H111" s="623">
        <v>5.4249999999999998</v>
      </c>
      <c r="I111" s="620">
        <v>13.775</v>
      </c>
      <c r="J111" s="621">
        <v>0.44166708663400001</v>
      </c>
      <c r="K111" s="628">
        <v>0.17218750542299999</v>
      </c>
    </row>
    <row r="112" spans="1:11" ht="14.4" customHeight="1" thickBot="1" x14ac:dyDescent="0.35">
      <c r="A112" s="637" t="s">
        <v>439</v>
      </c>
      <c r="B112" s="615">
        <v>0</v>
      </c>
      <c r="C112" s="615">
        <v>71.099999999999994</v>
      </c>
      <c r="D112" s="616">
        <v>71.099999999999994</v>
      </c>
      <c r="E112" s="625" t="s">
        <v>335</v>
      </c>
      <c r="F112" s="615">
        <v>79.999997480193002</v>
      </c>
      <c r="G112" s="616">
        <v>13.333332913365</v>
      </c>
      <c r="H112" s="618">
        <v>5.4249999999999998</v>
      </c>
      <c r="I112" s="615">
        <v>13.775</v>
      </c>
      <c r="J112" s="616">
        <v>0.44166708663400001</v>
      </c>
      <c r="K112" s="619">
        <v>0.17218750542299999</v>
      </c>
    </row>
    <row r="113" spans="1:11" ht="14.4" customHeight="1" thickBot="1" x14ac:dyDescent="0.35">
      <c r="A113" s="636" t="s">
        <v>440</v>
      </c>
      <c r="B113" s="620">
        <v>98.999999999997996</v>
      </c>
      <c r="C113" s="620">
        <v>21.181000000000001</v>
      </c>
      <c r="D113" s="621">
        <v>-77.818999999997999</v>
      </c>
      <c r="E113" s="627">
        <v>0.21394949494900001</v>
      </c>
      <c r="F113" s="620">
        <v>96.999996944735003</v>
      </c>
      <c r="G113" s="621">
        <v>16.166666157455001</v>
      </c>
      <c r="H113" s="623">
        <v>4.2729999999999997</v>
      </c>
      <c r="I113" s="620">
        <v>9.6170000000000009</v>
      </c>
      <c r="J113" s="621">
        <v>-6.5496661574550004</v>
      </c>
      <c r="K113" s="628">
        <v>9.9144333018999997E-2</v>
      </c>
    </row>
    <row r="114" spans="1:11" ht="14.4" customHeight="1" thickBot="1" x14ac:dyDescent="0.35">
      <c r="A114" s="637" t="s">
        <v>441</v>
      </c>
      <c r="B114" s="615">
        <v>98.999999999997996</v>
      </c>
      <c r="C114" s="615">
        <v>21.181000000000001</v>
      </c>
      <c r="D114" s="616">
        <v>-77.818999999997999</v>
      </c>
      <c r="E114" s="617">
        <v>0.21394949494900001</v>
      </c>
      <c r="F114" s="615">
        <v>96.999996944735003</v>
      </c>
      <c r="G114" s="616">
        <v>16.166666157455001</v>
      </c>
      <c r="H114" s="618">
        <v>4.2729999999999997</v>
      </c>
      <c r="I114" s="615">
        <v>9.6170000000000009</v>
      </c>
      <c r="J114" s="616">
        <v>-6.5496661574550004</v>
      </c>
      <c r="K114" s="619">
        <v>9.9144333018999997E-2</v>
      </c>
    </row>
    <row r="115" spans="1:11" ht="14.4" customHeight="1" thickBot="1" x14ac:dyDescent="0.35">
      <c r="A115" s="635" t="s">
        <v>442</v>
      </c>
      <c r="B115" s="615">
        <v>9958</v>
      </c>
      <c r="C115" s="615">
        <v>10362.2338</v>
      </c>
      <c r="D115" s="616">
        <v>404.23380000000401</v>
      </c>
      <c r="E115" s="617">
        <v>1.0405938742709999</v>
      </c>
      <c r="F115" s="615">
        <v>10709.999662660999</v>
      </c>
      <c r="G115" s="616">
        <v>1784.9999437768299</v>
      </c>
      <c r="H115" s="618">
        <v>843.46517000000199</v>
      </c>
      <c r="I115" s="615">
        <v>1711.31405</v>
      </c>
      <c r="J115" s="616">
        <v>-73.685893776824003</v>
      </c>
      <c r="K115" s="619">
        <v>0.15978656432300001</v>
      </c>
    </row>
    <row r="116" spans="1:11" ht="14.4" customHeight="1" thickBot="1" x14ac:dyDescent="0.35">
      <c r="A116" s="636" t="s">
        <v>443</v>
      </c>
      <c r="B116" s="620">
        <v>2636</v>
      </c>
      <c r="C116" s="620">
        <v>2824.3872999999999</v>
      </c>
      <c r="D116" s="621">
        <v>188.38730000000101</v>
      </c>
      <c r="E116" s="627">
        <v>1.071467109256</v>
      </c>
      <c r="F116" s="620">
        <v>2834.99991070437</v>
      </c>
      <c r="G116" s="621">
        <v>472.499985117395</v>
      </c>
      <c r="H116" s="623">
        <v>223.11467000000101</v>
      </c>
      <c r="I116" s="620">
        <v>452.66104999999999</v>
      </c>
      <c r="J116" s="621">
        <v>-19.838935117394001</v>
      </c>
      <c r="K116" s="628">
        <v>0.159668805734</v>
      </c>
    </row>
    <row r="117" spans="1:11" ht="14.4" customHeight="1" thickBot="1" x14ac:dyDescent="0.35">
      <c r="A117" s="637" t="s">
        <v>444</v>
      </c>
      <c r="B117" s="615">
        <v>2636</v>
      </c>
      <c r="C117" s="615">
        <v>2824.3872999999999</v>
      </c>
      <c r="D117" s="616">
        <v>188.38730000000101</v>
      </c>
      <c r="E117" s="617">
        <v>1.071467109256</v>
      </c>
      <c r="F117" s="615">
        <v>2834.99991070437</v>
      </c>
      <c r="G117" s="616">
        <v>472.499985117395</v>
      </c>
      <c r="H117" s="618">
        <v>223.11467000000101</v>
      </c>
      <c r="I117" s="615">
        <v>452.66104999999999</v>
      </c>
      <c r="J117" s="616">
        <v>-19.838935117394001</v>
      </c>
      <c r="K117" s="619">
        <v>0.159668805734</v>
      </c>
    </row>
    <row r="118" spans="1:11" ht="14.4" customHeight="1" thickBot="1" x14ac:dyDescent="0.35">
      <c r="A118" s="636" t="s">
        <v>445</v>
      </c>
      <c r="B118" s="620">
        <v>7322</v>
      </c>
      <c r="C118" s="620">
        <v>7537.8464999999997</v>
      </c>
      <c r="D118" s="621">
        <v>215.846500000003</v>
      </c>
      <c r="E118" s="627">
        <v>1.029479172357</v>
      </c>
      <c r="F118" s="620">
        <v>7874.9997519565904</v>
      </c>
      <c r="G118" s="621">
        <v>1312.4999586594299</v>
      </c>
      <c r="H118" s="623">
        <v>620.35050000000194</v>
      </c>
      <c r="I118" s="620">
        <v>1258.653</v>
      </c>
      <c r="J118" s="621">
        <v>-53.846958659428999</v>
      </c>
      <c r="K118" s="628">
        <v>0.159828957415</v>
      </c>
    </row>
    <row r="119" spans="1:11" ht="14.4" customHeight="1" thickBot="1" x14ac:dyDescent="0.35">
      <c r="A119" s="637" t="s">
        <v>446</v>
      </c>
      <c r="B119" s="615">
        <v>7322</v>
      </c>
      <c r="C119" s="615">
        <v>7537.8464999999997</v>
      </c>
      <c r="D119" s="616">
        <v>215.846500000003</v>
      </c>
      <c r="E119" s="617">
        <v>1.029479172357</v>
      </c>
      <c r="F119" s="615">
        <v>7874.9997519565904</v>
      </c>
      <c r="G119" s="616">
        <v>1312.4999586594299</v>
      </c>
      <c r="H119" s="618">
        <v>620.35050000000194</v>
      </c>
      <c r="I119" s="615">
        <v>1258.653</v>
      </c>
      <c r="J119" s="616">
        <v>-53.846958659428999</v>
      </c>
      <c r="K119" s="619">
        <v>0.159828957415</v>
      </c>
    </row>
    <row r="120" spans="1:11" ht="14.4" customHeight="1" thickBot="1" x14ac:dyDescent="0.35">
      <c r="A120" s="635" t="s">
        <v>447</v>
      </c>
      <c r="B120" s="615">
        <v>293</v>
      </c>
      <c r="C120" s="615">
        <v>313.08343000000002</v>
      </c>
      <c r="D120" s="616">
        <v>20.08343</v>
      </c>
      <c r="E120" s="617">
        <v>1.068544129692</v>
      </c>
      <c r="F120" s="615">
        <v>315.99999004676602</v>
      </c>
      <c r="G120" s="616">
        <v>52.666665007794002</v>
      </c>
      <c r="H120" s="618">
        <v>24.801919999999999</v>
      </c>
      <c r="I120" s="615">
        <v>50.258450000000003</v>
      </c>
      <c r="J120" s="616">
        <v>-2.4082150077939999</v>
      </c>
      <c r="K120" s="619">
        <v>0.15904573285699999</v>
      </c>
    </row>
    <row r="121" spans="1:11" ht="14.4" customHeight="1" thickBot="1" x14ac:dyDescent="0.35">
      <c r="A121" s="636" t="s">
        <v>448</v>
      </c>
      <c r="B121" s="620">
        <v>293</v>
      </c>
      <c r="C121" s="620">
        <v>313.08343000000002</v>
      </c>
      <c r="D121" s="621">
        <v>20.08343</v>
      </c>
      <c r="E121" s="627">
        <v>1.068544129692</v>
      </c>
      <c r="F121" s="620">
        <v>315.99999004676602</v>
      </c>
      <c r="G121" s="621">
        <v>52.666665007794002</v>
      </c>
      <c r="H121" s="623">
        <v>24.801919999999999</v>
      </c>
      <c r="I121" s="620">
        <v>50.258450000000003</v>
      </c>
      <c r="J121" s="621">
        <v>-2.4082150077939999</v>
      </c>
      <c r="K121" s="628">
        <v>0.15904573285699999</v>
      </c>
    </row>
    <row r="122" spans="1:11" ht="14.4" customHeight="1" thickBot="1" x14ac:dyDescent="0.35">
      <c r="A122" s="637" t="s">
        <v>449</v>
      </c>
      <c r="B122" s="615">
        <v>293</v>
      </c>
      <c r="C122" s="615">
        <v>313.08343000000002</v>
      </c>
      <c r="D122" s="616">
        <v>20.08343</v>
      </c>
      <c r="E122" s="617">
        <v>1.068544129692</v>
      </c>
      <c r="F122" s="615">
        <v>315.99999004676602</v>
      </c>
      <c r="G122" s="616">
        <v>52.666665007794002</v>
      </c>
      <c r="H122" s="618">
        <v>24.801919999999999</v>
      </c>
      <c r="I122" s="615">
        <v>50.258450000000003</v>
      </c>
      <c r="J122" s="616">
        <v>-2.4082150077939999</v>
      </c>
      <c r="K122" s="619">
        <v>0.15904573285699999</v>
      </c>
    </row>
    <row r="123" spans="1:11" ht="14.4" customHeight="1" thickBot="1" x14ac:dyDescent="0.35">
      <c r="A123" s="634" t="s">
        <v>450</v>
      </c>
      <c r="B123" s="615">
        <v>0</v>
      </c>
      <c r="C123" s="615">
        <v>212.34666999999999</v>
      </c>
      <c r="D123" s="616">
        <v>212.34666999999999</v>
      </c>
      <c r="E123" s="625" t="s">
        <v>335</v>
      </c>
      <c r="F123" s="615">
        <v>0</v>
      </c>
      <c r="G123" s="616">
        <v>0</v>
      </c>
      <c r="H123" s="618">
        <v>0</v>
      </c>
      <c r="I123" s="615">
        <v>0</v>
      </c>
      <c r="J123" s="616">
        <v>0</v>
      </c>
      <c r="K123" s="626" t="s">
        <v>335</v>
      </c>
    </row>
    <row r="124" spans="1:11" ht="14.4" customHeight="1" thickBot="1" x14ac:dyDescent="0.35">
      <c r="A124" s="635" t="s">
        <v>451</v>
      </c>
      <c r="B124" s="615">
        <v>0</v>
      </c>
      <c r="C124" s="615">
        <v>79.352999999999994</v>
      </c>
      <c r="D124" s="616">
        <v>79.352999999999994</v>
      </c>
      <c r="E124" s="625" t="s">
        <v>335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335</v>
      </c>
    </row>
    <row r="125" spans="1:11" ht="14.4" customHeight="1" thickBot="1" x14ac:dyDescent="0.35">
      <c r="A125" s="636" t="s">
        <v>452</v>
      </c>
      <c r="B125" s="620">
        <v>0</v>
      </c>
      <c r="C125" s="620">
        <v>79.352999999999994</v>
      </c>
      <c r="D125" s="621">
        <v>79.352999999999994</v>
      </c>
      <c r="E125" s="622" t="s">
        <v>335</v>
      </c>
      <c r="F125" s="620">
        <v>0</v>
      </c>
      <c r="G125" s="621">
        <v>0</v>
      </c>
      <c r="H125" s="623">
        <v>0</v>
      </c>
      <c r="I125" s="620">
        <v>0</v>
      </c>
      <c r="J125" s="621">
        <v>0</v>
      </c>
      <c r="K125" s="624" t="s">
        <v>335</v>
      </c>
    </row>
    <row r="126" spans="1:11" ht="14.4" customHeight="1" thickBot="1" x14ac:dyDescent="0.35">
      <c r="A126" s="637" t="s">
        <v>453</v>
      </c>
      <c r="B126" s="615">
        <v>0</v>
      </c>
      <c r="C126" s="615">
        <v>79.352999999999994</v>
      </c>
      <c r="D126" s="616">
        <v>79.352999999999994</v>
      </c>
      <c r="E126" s="625" t="s">
        <v>335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335</v>
      </c>
    </row>
    <row r="127" spans="1:11" ht="14.4" customHeight="1" thickBot="1" x14ac:dyDescent="0.35">
      <c r="A127" s="635" t="s">
        <v>454</v>
      </c>
      <c r="B127" s="615">
        <v>0</v>
      </c>
      <c r="C127" s="615">
        <v>132.99367000000001</v>
      </c>
      <c r="D127" s="616">
        <v>132.99367000000001</v>
      </c>
      <c r="E127" s="625" t="s">
        <v>335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0</v>
      </c>
      <c r="C128" s="620">
        <v>86.206249999999997</v>
      </c>
      <c r="D128" s="621">
        <v>86.206249999999997</v>
      </c>
      <c r="E128" s="622" t="s">
        <v>335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0.44624999999999998</v>
      </c>
      <c r="D129" s="616">
        <v>0.44624999999999998</v>
      </c>
      <c r="E129" s="625" t="s">
        <v>368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38.96</v>
      </c>
      <c r="D130" s="616">
        <v>38.96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46.8</v>
      </c>
      <c r="D131" s="616">
        <v>46.8</v>
      </c>
      <c r="E131" s="625" t="s">
        <v>335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14.354419999999999</v>
      </c>
      <c r="D132" s="621">
        <v>14.354419999999999</v>
      </c>
      <c r="E132" s="622" t="s">
        <v>368</v>
      </c>
      <c r="F132" s="620">
        <v>0</v>
      </c>
      <c r="G132" s="621">
        <v>0</v>
      </c>
      <c r="H132" s="623">
        <v>0</v>
      </c>
      <c r="I132" s="620">
        <v>0</v>
      </c>
      <c r="J132" s="621">
        <v>0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14.354419999999999</v>
      </c>
      <c r="D133" s="616">
        <v>14.354419999999999</v>
      </c>
      <c r="E133" s="625" t="s">
        <v>368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9" t="s">
        <v>461</v>
      </c>
      <c r="B134" s="615">
        <v>0</v>
      </c>
      <c r="C134" s="615">
        <v>26.925000000000001</v>
      </c>
      <c r="D134" s="616">
        <v>26.925000000000001</v>
      </c>
      <c r="E134" s="625" t="s">
        <v>335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26.925000000000001</v>
      </c>
      <c r="D135" s="616">
        <v>26.925000000000001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335</v>
      </c>
    </row>
    <row r="136" spans="1:11" ht="14.4" customHeight="1" thickBot="1" x14ac:dyDescent="0.35">
      <c r="A136" s="639" t="s">
        <v>463</v>
      </c>
      <c r="B136" s="615">
        <v>0</v>
      </c>
      <c r="C136" s="615">
        <v>2.9</v>
      </c>
      <c r="D136" s="616">
        <v>2.9</v>
      </c>
      <c r="E136" s="625" t="s">
        <v>368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2.9</v>
      </c>
      <c r="D137" s="616">
        <v>2.9</v>
      </c>
      <c r="E137" s="625" t="s">
        <v>368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335</v>
      </c>
    </row>
    <row r="138" spans="1:11" ht="14.4" customHeight="1" thickBot="1" x14ac:dyDescent="0.35">
      <c r="A138" s="639" t="s">
        <v>465</v>
      </c>
      <c r="B138" s="615">
        <v>0</v>
      </c>
      <c r="C138" s="615">
        <v>2.6080000000000001</v>
      </c>
      <c r="D138" s="616">
        <v>2.6080000000000001</v>
      </c>
      <c r="E138" s="625" t="s">
        <v>368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2.6080000000000001</v>
      </c>
      <c r="D139" s="616">
        <v>2.6080000000000001</v>
      </c>
      <c r="E139" s="625" t="s">
        <v>368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335</v>
      </c>
    </row>
    <row r="140" spans="1:11" ht="14.4" customHeight="1" thickBot="1" x14ac:dyDescent="0.35">
      <c r="A140" s="634" t="s">
        <v>467</v>
      </c>
      <c r="B140" s="615">
        <v>1107.9909964390899</v>
      </c>
      <c r="C140" s="615">
        <v>1375.78106</v>
      </c>
      <c r="D140" s="616">
        <v>267.79006356090599</v>
      </c>
      <c r="E140" s="617">
        <v>1.2416897469570001</v>
      </c>
      <c r="F140" s="615">
        <v>1016.9934109196</v>
      </c>
      <c r="G140" s="616">
        <v>169.498901819933</v>
      </c>
      <c r="H140" s="618">
        <v>90.784999999999997</v>
      </c>
      <c r="I140" s="615">
        <v>200.37381999999999</v>
      </c>
      <c r="J140" s="616">
        <v>30.874918180066</v>
      </c>
      <c r="K140" s="619">
        <v>0.19702568163</v>
      </c>
    </row>
    <row r="141" spans="1:11" ht="14.4" customHeight="1" thickBot="1" x14ac:dyDescent="0.35">
      <c r="A141" s="635" t="s">
        <v>468</v>
      </c>
      <c r="B141" s="615">
        <v>1074.9909964390899</v>
      </c>
      <c r="C141" s="615">
        <v>1071.5999999999999</v>
      </c>
      <c r="D141" s="616">
        <v>-3.3909964390930001</v>
      </c>
      <c r="E141" s="617">
        <v>0.99684555828800003</v>
      </c>
      <c r="F141" s="615">
        <v>1016.9934109196</v>
      </c>
      <c r="G141" s="616">
        <v>169.498901819933</v>
      </c>
      <c r="H141" s="618">
        <v>90.784999999999997</v>
      </c>
      <c r="I141" s="615">
        <v>181.56800000000001</v>
      </c>
      <c r="J141" s="616">
        <v>12.069098180066</v>
      </c>
      <c r="K141" s="619">
        <v>0.17853409673100001</v>
      </c>
    </row>
    <row r="142" spans="1:11" ht="14.4" customHeight="1" thickBot="1" x14ac:dyDescent="0.35">
      <c r="A142" s="636" t="s">
        <v>469</v>
      </c>
      <c r="B142" s="620">
        <v>1074.9909964390899</v>
      </c>
      <c r="C142" s="620">
        <v>1067.9100000000001</v>
      </c>
      <c r="D142" s="621">
        <v>-7.080996439093</v>
      </c>
      <c r="E142" s="627">
        <v>0.99341297139899998</v>
      </c>
      <c r="F142" s="620">
        <v>1016.9934109196</v>
      </c>
      <c r="G142" s="621">
        <v>169.498901819933</v>
      </c>
      <c r="H142" s="623">
        <v>90.784999999999997</v>
      </c>
      <c r="I142" s="620">
        <v>181.56800000000001</v>
      </c>
      <c r="J142" s="621">
        <v>12.069098180066</v>
      </c>
      <c r="K142" s="628">
        <v>0.17853409673100001</v>
      </c>
    </row>
    <row r="143" spans="1:11" ht="14.4" customHeight="1" thickBot="1" x14ac:dyDescent="0.35">
      <c r="A143" s="637" t="s">
        <v>470</v>
      </c>
      <c r="B143" s="615">
        <v>61.997536753737002</v>
      </c>
      <c r="C143" s="615">
        <v>62.781999999999996</v>
      </c>
      <c r="D143" s="616">
        <v>0.78446324626200004</v>
      </c>
      <c r="E143" s="617">
        <v>1.0126531357099999</v>
      </c>
      <c r="F143" s="615">
        <v>62.999998015651002</v>
      </c>
      <c r="G143" s="616">
        <v>10.499999669275001</v>
      </c>
      <c r="H143" s="618">
        <v>5.2539999999999996</v>
      </c>
      <c r="I143" s="615">
        <v>10.507</v>
      </c>
      <c r="J143" s="616">
        <v>7.0003307239999996E-3</v>
      </c>
      <c r="K143" s="619">
        <v>0.16677778302999999</v>
      </c>
    </row>
    <row r="144" spans="1:11" ht="14.4" customHeight="1" thickBot="1" x14ac:dyDescent="0.35">
      <c r="A144" s="637" t="s">
        <v>471</v>
      </c>
      <c r="B144" s="615">
        <v>174.99999999999699</v>
      </c>
      <c r="C144" s="615">
        <v>140.76</v>
      </c>
      <c r="D144" s="616">
        <v>-34.239999999996002</v>
      </c>
      <c r="E144" s="617">
        <v>0.80434285714200005</v>
      </c>
      <c r="F144" s="615">
        <v>95.999996976229994</v>
      </c>
      <c r="G144" s="616">
        <v>15.999999496038001</v>
      </c>
      <c r="H144" s="618">
        <v>11.73</v>
      </c>
      <c r="I144" s="615">
        <v>23.46</v>
      </c>
      <c r="J144" s="616">
        <v>7.460000503961</v>
      </c>
      <c r="K144" s="619">
        <v>0.24437500769699999</v>
      </c>
    </row>
    <row r="145" spans="1:11" ht="14.4" customHeight="1" thickBot="1" x14ac:dyDescent="0.35">
      <c r="A145" s="637" t="s">
        <v>472</v>
      </c>
      <c r="B145" s="615">
        <v>3.0000250993719999</v>
      </c>
      <c r="C145" s="615">
        <v>30.21</v>
      </c>
      <c r="D145" s="616">
        <v>27.209974900627</v>
      </c>
      <c r="E145" s="617">
        <v>10.069915750477</v>
      </c>
      <c r="F145" s="615">
        <v>51.000006760079003</v>
      </c>
      <c r="G145" s="616">
        <v>8.5000011266790008</v>
      </c>
      <c r="H145" s="618">
        <v>4.3090000000000002</v>
      </c>
      <c r="I145" s="615">
        <v>8.6180000000000003</v>
      </c>
      <c r="J145" s="616">
        <v>0.11799887332</v>
      </c>
      <c r="K145" s="619">
        <v>0.16898036975799999</v>
      </c>
    </row>
    <row r="146" spans="1:11" ht="14.4" customHeight="1" thickBot="1" x14ac:dyDescent="0.35">
      <c r="A146" s="637" t="s">
        <v>473</v>
      </c>
      <c r="B146" s="615">
        <v>532.99343458599299</v>
      </c>
      <c r="C146" s="615">
        <v>532.77</v>
      </c>
      <c r="D146" s="616">
        <v>-0.223434585992</v>
      </c>
      <c r="E146" s="617">
        <v>0.999580792986</v>
      </c>
      <c r="F146" s="615">
        <v>532.99341779798101</v>
      </c>
      <c r="G146" s="616">
        <v>88.832236299662995</v>
      </c>
      <c r="H146" s="618">
        <v>44.402000000000001</v>
      </c>
      <c r="I146" s="615">
        <v>88.802999999999997</v>
      </c>
      <c r="J146" s="616">
        <v>-2.9236299662999999E-2</v>
      </c>
      <c r="K146" s="619">
        <v>0.16661181364399999</v>
      </c>
    </row>
    <row r="147" spans="1:11" ht="14.4" customHeight="1" thickBot="1" x14ac:dyDescent="0.35">
      <c r="A147" s="637" t="s">
        <v>474</v>
      </c>
      <c r="B147" s="615">
        <v>283.999999999995</v>
      </c>
      <c r="C147" s="615">
        <v>284.24599999999998</v>
      </c>
      <c r="D147" s="616">
        <v>0.246000000005</v>
      </c>
      <c r="E147" s="617">
        <v>1.000866197183</v>
      </c>
      <c r="F147" s="615">
        <v>262.99999171613001</v>
      </c>
      <c r="G147" s="616">
        <v>43.833331952687999</v>
      </c>
      <c r="H147" s="618">
        <v>23.681999999999999</v>
      </c>
      <c r="I147" s="615">
        <v>47.363999999999997</v>
      </c>
      <c r="J147" s="616">
        <v>3.5306680473109999</v>
      </c>
      <c r="K147" s="619">
        <v>0.18009126042500001</v>
      </c>
    </row>
    <row r="148" spans="1:11" ht="14.4" customHeight="1" thickBot="1" x14ac:dyDescent="0.35">
      <c r="A148" s="637" t="s">
        <v>475</v>
      </c>
      <c r="B148" s="615">
        <v>17.999999999999002</v>
      </c>
      <c r="C148" s="615">
        <v>17.141999999999999</v>
      </c>
      <c r="D148" s="616">
        <v>-0.85799999999900001</v>
      </c>
      <c r="E148" s="617">
        <v>0.95233333333299997</v>
      </c>
      <c r="F148" s="615">
        <v>10.999999653526</v>
      </c>
      <c r="G148" s="616">
        <v>1.833333275587</v>
      </c>
      <c r="H148" s="618">
        <v>1.4079999999999999</v>
      </c>
      <c r="I148" s="615">
        <v>2.8159999999999998</v>
      </c>
      <c r="J148" s="616">
        <v>0.98266672441199998</v>
      </c>
      <c r="K148" s="619">
        <v>0.256000008063</v>
      </c>
    </row>
    <row r="149" spans="1:11" ht="14.4" customHeight="1" thickBot="1" x14ac:dyDescent="0.35">
      <c r="A149" s="636" t="s">
        <v>476</v>
      </c>
      <c r="B149" s="620">
        <v>0</v>
      </c>
      <c r="C149" s="620">
        <v>3.69</v>
      </c>
      <c r="D149" s="621">
        <v>3.69</v>
      </c>
      <c r="E149" s="622" t="s">
        <v>335</v>
      </c>
      <c r="F149" s="620">
        <v>0</v>
      </c>
      <c r="G149" s="621">
        <v>0</v>
      </c>
      <c r="H149" s="623">
        <v>0</v>
      </c>
      <c r="I149" s="620">
        <v>0</v>
      </c>
      <c r="J149" s="621">
        <v>0</v>
      </c>
      <c r="K149" s="624" t="s">
        <v>335</v>
      </c>
    </row>
    <row r="150" spans="1:11" ht="14.4" customHeight="1" thickBot="1" x14ac:dyDescent="0.35">
      <c r="A150" s="637" t="s">
        <v>477</v>
      </c>
      <c r="B150" s="615">
        <v>0</v>
      </c>
      <c r="C150" s="615">
        <v>3.69</v>
      </c>
      <c r="D150" s="616">
        <v>3.69</v>
      </c>
      <c r="E150" s="625" t="s">
        <v>335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335</v>
      </c>
    </row>
    <row r="151" spans="1:11" ht="14.4" customHeight="1" thickBot="1" x14ac:dyDescent="0.35">
      <c r="A151" s="635" t="s">
        <v>478</v>
      </c>
      <c r="B151" s="615">
        <v>33</v>
      </c>
      <c r="C151" s="615">
        <v>304.18106</v>
      </c>
      <c r="D151" s="616">
        <v>271.18106</v>
      </c>
      <c r="E151" s="617">
        <v>9.2176078787869997</v>
      </c>
      <c r="F151" s="615">
        <v>0</v>
      </c>
      <c r="G151" s="616">
        <v>0</v>
      </c>
      <c r="H151" s="618">
        <v>0</v>
      </c>
      <c r="I151" s="615">
        <v>18.805820000000001</v>
      </c>
      <c r="J151" s="616">
        <v>18.805820000000001</v>
      </c>
      <c r="K151" s="626" t="s">
        <v>335</v>
      </c>
    </row>
    <row r="152" spans="1:11" ht="14.4" customHeight="1" thickBot="1" x14ac:dyDescent="0.35">
      <c r="A152" s="636" t="s">
        <v>479</v>
      </c>
      <c r="B152" s="620">
        <v>33</v>
      </c>
      <c r="C152" s="620">
        <v>267.34246000000002</v>
      </c>
      <c r="D152" s="621">
        <v>234.34245999999999</v>
      </c>
      <c r="E152" s="627">
        <v>8.1012866666660006</v>
      </c>
      <c r="F152" s="620">
        <v>0</v>
      </c>
      <c r="G152" s="621">
        <v>0</v>
      </c>
      <c r="H152" s="623">
        <v>0</v>
      </c>
      <c r="I152" s="620">
        <v>18.805820000000001</v>
      </c>
      <c r="J152" s="621">
        <v>18.805820000000001</v>
      </c>
      <c r="K152" s="624" t="s">
        <v>335</v>
      </c>
    </row>
    <row r="153" spans="1:11" ht="14.4" customHeight="1" thickBot="1" x14ac:dyDescent="0.35">
      <c r="A153" s="637" t="s">
        <v>480</v>
      </c>
      <c r="B153" s="615">
        <v>33</v>
      </c>
      <c r="C153" s="615">
        <v>44.843800000000002</v>
      </c>
      <c r="D153" s="616">
        <v>11.8438</v>
      </c>
      <c r="E153" s="617">
        <v>1.3589030303030001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335</v>
      </c>
    </row>
    <row r="154" spans="1:11" ht="14.4" customHeight="1" thickBot="1" x14ac:dyDescent="0.35">
      <c r="A154" s="637" t="s">
        <v>481</v>
      </c>
      <c r="B154" s="615">
        <v>0</v>
      </c>
      <c r="C154" s="615">
        <v>214.84075999999999</v>
      </c>
      <c r="D154" s="616">
        <v>214.84075999999999</v>
      </c>
      <c r="E154" s="625" t="s">
        <v>335</v>
      </c>
      <c r="F154" s="615">
        <v>0</v>
      </c>
      <c r="G154" s="616">
        <v>0</v>
      </c>
      <c r="H154" s="618">
        <v>0</v>
      </c>
      <c r="I154" s="615">
        <v>18.805820000000001</v>
      </c>
      <c r="J154" s="616">
        <v>18.805820000000001</v>
      </c>
      <c r="K154" s="626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7.6578999999999997</v>
      </c>
      <c r="D155" s="616">
        <v>7.6578999999999997</v>
      </c>
      <c r="E155" s="625" t="s">
        <v>368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6" t="s">
        <v>483</v>
      </c>
      <c r="B156" s="620">
        <v>0</v>
      </c>
      <c r="C156" s="620">
        <v>12.535600000000001</v>
      </c>
      <c r="D156" s="621">
        <v>12.535600000000001</v>
      </c>
      <c r="E156" s="622" t="s">
        <v>335</v>
      </c>
      <c r="F156" s="620">
        <v>0</v>
      </c>
      <c r="G156" s="621">
        <v>0</v>
      </c>
      <c r="H156" s="623">
        <v>0</v>
      </c>
      <c r="I156" s="620">
        <v>0</v>
      </c>
      <c r="J156" s="621">
        <v>0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12.535600000000001</v>
      </c>
      <c r="D157" s="616">
        <v>12.535600000000001</v>
      </c>
      <c r="E157" s="625" t="s">
        <v>335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19">
        <v>2</v>
      </c>
    </row>
    <row r="158" spans="1:11" ht="14.4" customHeight="1" thickBot="1" x14ac:dyDescent="0.35">
      <c r="A158" s="636" t="s">
        <v>485</v>
      </c>
      <c r="B158" s="620">
        <v>0</v>
      </c>
      <c r="C158" s="620">
        <v>24.303000000000001</v>
      </c>
      <c r="D158" s="621">
        <v>24.303000000000001</v>
      </c>
      <c r="E158" s="622" t="s">
        <v>368</v>
      </c>
      <c r="F158" s="620">
        <v>0</v>
      </c>
      <c r="G158" s="621">
        <v>0</v>
      </c>
      <c r="H158" s="623">
        <v>0</v>
      </c>
      <c r="I158" s="620">
        <v>0</v>
      </c>
      <c r="J158" s="621">
        <v>0</v>
      </c>
      <c r="K158" s="624" t="s">
        <v>335</v>
      </c>
    </row>
    <row r="159" spans="1:11" ht="14.4" customHeight="1" thickBot="1" x14ac:dyDescent="0.35">
      <c r="A159" s="637" t="s">
        <v>486</v>
      </c>
      <c r="B159" s="615">
        <v>0</v>
      </c>
      <c r="C159" s="615">
        <v>3.7509999999999999</v>
      </c>
      <c r="D159" s="616">
        <v>3.7509999999999999</v>
      </c>
      <c r="E159" s="625" t="s">
        <v>368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20.552</v>
      </c>
      <c r="D160" s="616">
        <v>20.552</v>
      </c>
      <c r="E160" s="625" t="s">
        <v>368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335</v>
      </c>
    </row>
    <row r="161" spans="1:11" ht="14.4" customHeight="1" thickBot="1" x14ac:dyDescent="0.35">
      <c r="A161" s="633" t="s">
        <v>488</v>
      </c>
      <c r="B161" s="615">
        <v>54612.9633286756</v>
      </c>
      <c r="C161" s="615">
        <v>55015.502119999997</v>
      </c>
      <c r="D161" s="616">
        <v>402.538791324405</v>
      </c>
      <c r="E161" s="617">
        <v>1.0073707553439999</v>
      </c>
      <c r="F161" s="615">
        <v>51108.158048979698</v>
      </c>
      <c r="G161" s="616">
        <v>8518.0263414966103</v>
      </c>
      <c r="H161" s="618">
        <v>4617.1946699999999</v>
      </c>
      <c r="I161" s="615">
        <v>9195.8256899999997</v>
      </c>
      <c r="J161" s="616">
        <v>677.79934850338395</v>
      </c>
      <c r="K161" s="619">
        <v>0.17992872451299999</v>
      </c>
    </row>
    <row r="162" spans="1:11" ht="14.4" customHeight="1" thickBot="1" x14ac:dyDescent="0.35">
      <c r="A162" s="634" t="s">
        <v>489</v>
      </c>
      <c r="B162" s="615">
        <v>54416.547309438603</v>
      </c>
      <c r="C162" s="615">
        <v>54881.024969999999</v>
      </c>
      <c r="D162" s="616">
        <v>464.47766056135902</v>
      </c>
      <c r="E162" s="617">
        <v>1.008535595945</v>
      </c>
      <c r="F162" s="615">
        <v>51063.158048979698</v>
      </c>
      <c r="G162" s="616">
        <v>8510.5263414966103</v>
      </c>
      <c r="H162" s="618">
        <v>4605.9075499999999</v>
      </c>
      <c r="I162" s="615">
        <v>9184.5385700000006</v>
      </c>
      <c r="J162" s="616">
        <v>674.01222850338297</v>
      </c>
      <c r="K162" s="619">
        <v>0.179866246447</v>
      </c>
    </row>
    <row r="163" spans="1:11" ht="14.4" customHeight="1" thickBot="1" x14ac:dyDescent="0.35">
      <c r="A163" s="635" t="s">
        <v>490</v>
      </c>
      <c r="B163" s="615">
        <v>54416.547309438603</v>
      </c>
      <c r="C163" s="615">
        <v>54881.024969999999</v>
      </c>
      <c r="D163" s="616">
        <v>464.47766056135902</v>
      </c>
      <c r="E163" s="617">
        <v>1.008535595945</v>
      </c>
      <c r="F163" s="615">
        <v>51063.158048979698</v>
      </c>
      <c r="G163" s="616">
        <v>8510.5263414966103</v>
      </c>
      <c r="H163" s="618">
        <v>4605.9075499999999</v>
      </c>
      <c r="I163" s="615">
        <v>9184.5385700000006</v>
      </c>
      <c r="J163" s="616">
        <v>674.01222850338297</v>
      </c>
      <c r="K163" s="619">
        <v>0.179866246447</v>
      </c>
    </row>
    <row r="164" spans="1:11" ht="14.4" customHeight="1" thickBot="1" x14ac:dyDescent="0.35">
      <c r="A164" s="636" t="s">
        <v>491</v>
      </c>
      <c r="B164" s="620">
        <v>283.54730943861802</v>
      </c>
      <c r="C164" s="620">
        <v>216.69388000000001</v>
      </c>
      <c r="D164" s="621">
        <v>-66.853429438616999</v>
      </c>
      <c r="E164" s="627">
        <v>0.76422477938099997</v>
      </c>
      <c r="F164" s="620">
        <v>200.58364025596299</v>
      </c>
      <c r="G164" s="621">
        <v>33.430606709327002</v>
      </c>
      <c r="H164" s="623">
        <v>10.03036</v>
      </c>
      <c r="I164" s="620">
        <v>30.447030000000002</v>
      </c>
      <c r="J164" s="621">
        <v>-2.983576709327</v>
      </c>
      <c r="K164" s="628">
        <v>0.15179218983699999</v>
      </c>
    </row>
    <row r="165" spans="1:11" ht="14.4" customHeight="1" thickBot="1" x14ac:dyDescent="0.35">
      <c r="A165" s="637" t="s">
        <v>492</v>
      </c>
      <c r="B165" s="615">
        <v>32.586107860405001</v>
      </c>
      <c r="C165" s="615">
        <v>123.72951</v>
      </c>
      <c r="D165" s="616">
        <v>91.143402139594002</v>
      </c>
      <c r="E165" s="617">
        <v>3.7970017938330001</v>
      </c>
      <c r="F165" s="615">
        <v>109.250459618425</v>
      </c>
      <c r="G165" s="616">
        <v>18.208409936403999</v>
      </c>
      <c r="H165" s="618">
        <v>6.9946599999999997</v>
      </c>
      <c r="I165" s="615">
        <v>20.901330000000002</v>
      </c>
      <c r="J165" s="616">
        <v>2.6929200635949999</v>
      </c>
      <c r="K165" s="619">
        <v>0.191315716867</v>
      </c>
    </row>
    <row r="166" spans="1:11" ht="14.4" customHeight="1" thickBot="1" x14ac:dyDescent="0.35">
      <c r="A166" s="637" t="s">
        <v>493</v>
      </c>
      <c r="B166" s="615">
        <v>15.846178638619</v>
      </c>
      <c r="C166" s="615">
        <v>16.9999</v>
      </c>
      <c r="D166" s="616">
        <v>1.1537213613799999</v>
      </c>
      <c r="E166" s="617">
        <v>1.0728075448150001</v>
      </c>
      <c r="F166" s="615">
        <v>15.780077822816001</v>
      </c>
      <c r="G166" s="616">
        <v>2.6300129704690001</v>
      </c>
      <c r="H166" s="618">
        <v>0.70499999999999996</v>
      </c>
      <c r="I166" s="615">
        <v>2.82</v>
      </c>
      <c r="J166" s="616">
        <v>0.18998702952999999</v>
      </c>
      <c r="K166" s="619">
        <v>0.178706343001</v>
      </c>
    </row>
    <row r="167" spans="1:11" ht="14.4" customHeight="1" thickBot="1" x14ac:dyDescent="0.35">
      <c r="A167" s="637" t="s">
        <v>494</v>
      </c>
      <c r="B167" s="615">
        <v>100.09904778318401</v>
      </c>
      <c r="C167" s="615">
        <v>56.365479999999998</v>
      </c>
      <c r="D167" s="616">
        <v>-43.733567783184</v>
      </c>
      <c r="E167" s="617">
        <v>0.56309706483999999</v>
      </c>
      <c r="F167" s="615">
        <v>60.821922905663001</v>
      </c>
      <c r="G167" s="616">
        <v>10.136987150943</v>
      </c>
      <c r="H167" s="618">
        <v>0.5907</v>
      </c>
      <c r="I167" s="615">
        <v>0.5907</v>
      </c>
      <c r="J167" s="616">
        <v>-9.5462871509429998</v>
      </c>
      <c r="K167" s="619">
        <v>9.7119586449999993E-3</v>
      </c>
    </row>
    <row r="168" spans="1:11" ht="14.4" customHeight="1" thickBot="1" x14ac:dyDescent="0.35">
      <c r="A168" s="637" t="s">
        <v>495</v>
      </c>
      <c r="B168" s="615">
        <v>135.01597515640799</v>
      </c>
      <c r="C168" s="615">
        <v>19.598990000000001</v>
      </c>
      <c r="D168" s="616">
        <v>-115.416985156408</v>
      </c>
      <c r="E168" s="617">
        <v>0.14516052620600001</v>
      </c>
      <c r="F168" s="615">
        <v>14.731179909058</v>
      </c>
      <c r="G168" s="616">
        <v>2.455196651509</v>
      </c>
      <c r="H168" s="618">
        <v>1.74</v>
      </c>
      <c r="I168" s="615">
        <v>6.1349999999999998</v>
      </c>
      <c r="J168" s="616">
        <v>3.6798033484900001</v>
      </c>
      <c r="K168" s="619">
        <v>0.416463585257</v>
      </c>
    </row>
    <row r="169" spans="1:11" ht="14.4" customHeight="1" thickBot="1" x14ac:dyDescent="0.35">
      <c r="A169" s="636" t="s">
        <v>496</v>
      </c>
      <c r="B169" s="620">
        <v>0</v>
      </c>
      <c r="C169" s="620">
        <v>235.93010000000001</v>
      </c>
      <c r="D169" s="621">
        <v>235.93010000000001</v>
      </c>
      <c r="E169" s="622" t="s">
        <v>335</v>
      </c>
      <c r="F169" s="620">
        <v>264.64188576408299</v>
      </c>
      <c r="G169" s="621">
        <v>44.106980960679998</v>
      </c>
      <c r="H169" s="623">
        <v>11.001849999999999</v>
      </c>
      <c r="I169" s="620">
        <v>19.261800000000001</v>
      </c>
      <c r="J169" s="621">
        <v>-24.84518096068</v>
      </c>
      <c r="K169" s="628">
        <v>7.2784396710999996E-2</v>
      </c>
    </row>
    <row r="170" spans="1:11" ht="14.4" customHeight="1" thickBot="1" x14ac:dyDescent="0.35">
      <c r="A170" s="637" t="s">
        <v>497</v>
      </c>
      <c r="B170" s="615">
        <v>0</v>
      </c>
      <c r="C170" s="615">
        <v>234.28450000000001</v>
      </c>
      <c r="D170" s="616">
        <v>234.28450000000001</v>
      </c>
      <c r="E170" s="625" t="s">
        <v>335</v>
      </c>
      <c r="F170" s="615">
        <v>263.00000000006901</v>
      </c>
      <c r="G170" s="616">
        <v>43.833333333344001</v>
      </c>
      <c r="H170" s="618">
        <v>10.87205</v>
      </c>
      <c r="I170" s="615">
        <v>15.296099999999999</v>
      </c>
      <c r="J170" s="616">
        <v>-28.537233333343998</v>
      </c>
      <c r="K170" s="619">
        <v>5.8160076045000002E-2</v>
      </c>
    </row>
    <row r="171" spans="1:11" ht="14.4" customHeight="1" thickBot="1" x14ac:dyDescent="0.35">
      <c r="A171" s="637" t="s">
        <v>498</v>
      </c>
      <c r="B171" s="615">
        <v>0</v>
      </c>
      <c r="C171" s="615">
        <v>1.6456</v>
      </c>
      <c r="D171" s="616">
        <v>1.6456</v>
      </c>
      <c r="E171" s="625" t="s">
        <v>335</v>
      </c>
      <c r="F171" s="615">
        <v>1.641885764013</v>
      </c>
      <c r="G171" s="616">
        <v>0.27364762733499998</v>
      </c>
      <c r="H171" s="618">
        <v>0.1298</v>
      </c>
      <c r="I171" s="615">
        <v>3.9657</v>
      </c>
      <c r="J171" s="616">
        <v>3.692052372664</v>
      </c>
      <c r="K171" s="619">
        <v>2.4153324713069999</v>
      </c>
    </row>
    <row r="172" spans="1:11" ht="14.4" customHeight="1" thickBot="1" x14ac:dyDescent="0.35">
      <c r="A172" s="636" t="s">
        <v>499</v>
      </c>
      <c r="B172" s="620">
        <v>0</v>
      </c>
      <c r="C172" s="620">
        <v>31.22467</v>
      </c>
      <c r="D172" s="621">
        <v>31.22467</v>
      </c>
      <c r="E172" s="622" t="s">
        <v>335</v>
      </c>
      <c r="F172" s="620">
        <v>35.932522946421003</v>
      </c>
      <c r="G172" s="621">
        <v>5.9887538244030001</v>
      </c>
      <c r="H172" s="623">
        <v>0.24204999999999999</v>
      </c>
      <c r="I172" s="620">
        <v>0.47704999999999997</v>
      </c>
      <c r="J172" s="621">
        <v>-5.5117038244029999</v>
      </c>
      <c r="K172" s="628">
        <v>1.3276273438999999E-2</v>
      </c>
    </row>
    <row r="173" spans="1:11" ht="14.4" customHeight="1" thickBot="1" x14ac:dyDescent="0.35">
      <c r="A173" s="637" t="s">
        <v>500</v>
      </c>
      <c r="B173" s="615">
        <v>0</v>
      </c>
      <c r="C173" s="615">
        <v>2.8929499999999999</v>
      </c>
      <c r="D173" s="616">
        <v>2.8929499999999999</v>
      </c>
      <c r="E173" s="625" t="s">
        <v>335</v>
      </c>
      <c r="F173" s="615">
        <v>3.932522946412</v>
      </c>
      <c r="G173" s="616">
        <v>0.65542049106800004</v>
      </c>
      <c r="H173" s="618">
        <v>0.24204999999999999</v>
      </c>
      <c r="I173" s="615">
        <v>0.24204999999999999</v>
      </c>
      <c r="J173" s="616">
        <v>-0.413370491068</v>
      </c>
      <c r="K173" s="619">
        <v>6.1550816942999999E-2</v>
      </c>
    </row>
    <row r="174" spans="1:11" ht="14.4" customHeight="1" thickBot="1" x14ac:dyDescent="0.35">
      <c r="A174" s="637" t="s">
        <v>501</v>
      </c>
      <c r="B174" s="615">
        <v>0</v>
      </c>
      <c r="C174" s="615">
        <v>28.331720000000001</v>
      </c>
      <c r="D174" s="616">
        <v>28.331720000000001</v>
      </c>
      <c r="E174" s="625" t="s">
        <v>335</v>
      </c>
      <c r="F174" s="615">
        <v>32.000000000008001</v>
      </c>
      <c r="G174" s="616">
        <v>5.3333333333340001</v>
      </c>
      <c r="H174" s="618">
        <v>0</v>
      </c>
      <c r="I174" s="615">
        <v>0.23499999999999999</v>
      </c>
      <c r="J174" s="616">
        <v>-5.0983333333339997</v>
      </c>
      <c r="K174" s="619">
        <v>7.343749999E-3</v>
      </c>
    </row>
    <row r="175" spans="1:11" ht="14.4" customHeight="1" thickBot="1" x14ac:dyDescent="0.35">
      <c r="A175" s="636" t="s">
        <v>502</v>
      </c>
      <c r="B175" s="620">
        <v>0</v>
      </c>
      <c r="C175" s="620">
        <v>0</v>
      </c>
      <c r="D175" s="621">
        <v>0</v>
      </c>
      <c r="E175" s="622" t="s">
        <v>335</v>
      </c>
      <c r="F175" s="620">
        <v>0</v>
      </c>
      <c r="G175" s="621">
        <v>0</v>
      </c>
      <c r="H175" s="623">
        <v>-0.97124999999999995</v>
      </c>
      <c r="I175" s="620">
        <v>-0.97124999999999995</v>
      </c>
      <c r="J175" s="621">
        <v>-0.97124999999999995</v>
      </c>
      <c r="K175" s="624" t="s">
        <v>368</v>
      </c>
    </row>
    <row r="176" spans="1:11" ht="14.4" customHeight="1" thickBot="1" x14ac:dyDescent="0.35">
      <c r="A176" s="637" t="s">
        <v>503</v>
      </c>
      <c r="B176" s="615">
        <v>0</v>
      </c>
      <c r="C176" s="615">
        <v>0</v>
      </c>
      <c r="D176" s="616">
        <v>0</v>
      </c>
      <c r="E176" s="625" t="s">
        <v>335</v>
      </c>
      <c r="F176" s="615">
        <v>0</v>
      </c>
      <c r="G176" s="616">
        <v>0</v>
      </c>
      <c r="H176" s="618">
        <v>-0.97124999999999995</v>
      </c>
      <c r="I176" s="615">
        <v>-0.97124999999999995</v>
      </c>
      <c r="J176" s="616">
        <v>-0.97124999999999995</v>
      </c>
      <c r="K176" s="626" t="s">
        <v>368</v>
      </c>
    </row>
    <row r="177" spans="1:11" ht="14.4" customHeight="1" thickBot="1" x14ac:dyDescent="0.35">
      <c r="A177" s="636" t="s">
        <v>504</v>
      </c>
      <c r="B177" s="620">
        <v>0</v>
      </c>
      <c r="C177" s="620">
        <v>0.35189999999999999</v>
      </c>
      <c r="D177" s="621">
        <v>0.35189999999999999</v>
      </c>
      <c r="E177" s="622" t="s">
        <v>335</v>
      </c>
      <c r="F177" s="620">
        <v>0</v>
      </c>
      <c r="G177" s="621">
        <v>0</v>
      </c>
      <c r="H177" s="623">
        <v>0.28799999999999998</v>
      </c>
      <c r="I177" s="620">
        <v>0.28799999999999998</v>
      </c>
      <c r="J177" s="621">
        <v>0.28799999999999998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0.35189999999999999</v>
      </c>
      <c r="D178" s="616">
        <v>0.35189999999999999</v>
      </c>
      <c r="E178" s="625" t="s">
        <v>335</v>
      </c>
      <c r="F178" s="615">
        <v>0</v>
      </c>
      <c r="G178" s="616">
        <v>0</v>
      </c>
      <c r="H178" s="618">
        <v>0.28799999999999998</v>
      </c>
      <c r="I178" s="615">
        <v>0.28799999999999998</v>
      </c>
      <c r="J178" s="616">
        <v>0.28799999999999998</v>
      </c>
      <c r="K178" s="626" t="s">
        <v>335</v>
      </c>
    </row>
    <row r="179" spans="1:11" ht="14.4" customHeight="1" thickBot="1" x14ac:dyDescent="0.35">
      <c r="A179" s="636" t="s">
        <v>506</v>
      </c>
      <c r="B179" s="620">
        <v>54133</v>
      </c>
      <c r="C179" s="620">
        <v>52266.14041</v>
      </c>
      <c r="D179" s="621">
        <v>-1866.85959000001</v>
      </c>
      <c r="E179" s="627">
        <v>0.96551346516900005</v>
      </c>
      <c r="F179" s="620">
        <v>50562.000000013199</v>
      </c>
      <c r="G179" s="621">
        <v>8427.0000000021992</v>
      </c>
      <c r="H179" s="623">
        <v>4585.3165399999998</v>
      </c>
      <c r="I179" s="620">
        <v>9163.5995199999998</v>
      </c>
      <c r="J179" s="621">
        <v>736.59951999779503</v>
      </c>
      <c r="K179" s="628">
        <v>0.18123491001100001</v>
      </c>
    </row>
    <row r="180" spans="1:11" ht="14.4" customHeight="1" thickBot="1" x14ac:dyDescent="0.35">
      <c r="A180" s="637" t="s">
        <v>507</v>
      </c>
      <c r="B180" s="615">
        <v>26694</v>
      </c>
      <c r="C180" s="615">
        <v>23527.162789999998</v>
      </c>
      <c r="D180" s="616">
        <v>-3166.8372100000201</v>
      </c>
      <c r="E180" s="617">
        <v>0.88136520528899998</v>
      </c>
      <c r="F180" s="615">
        <v>23925.000000006301</v>
      </c>
      <c r="G180" s="616">
        <v>3987.50000000104</v>
      </c>
      <c r="H180" s="618">
        <v>1491.11608</v>
      </c>
      <c r="I180" s="615">
        <v>3380.2029000000002</v>
      </c>
      <c r="J180" s="616">
        <v>-607.29710000104296</v>
      </c>
      <c r="K180" s="619">
        <v>0.14128329780500001</v>
      </c>
    </row>
    <row r="181" spans="1:11" ht="14.4" customHeight="1" thickBot="1" x14ac:dyDescent="0.35">
      <c r="A181" s="637" t="s">
        <v>508</v>
      </c>
      <c r="B181" s="615">
        <v>27439</v>
      </c>
      <c r="C181" s="615">
        <v>28738.977620000001</v>
      </c>
      <c r="D181" s="616">
        <v>1299.9776199999999</v>
      </c>
      <c r="E181" s="617">
        <v>1.047377004264</v>
      </c>
      <c r="F181" s="615">
        <v>26637.000000006999</v>
      </c>
      <c r="G181" s="616">
        <v>4439.5000000011596</v>
      </c>
      <c r="H181" s="618">
        <v>3094.20046</v>
      </c>
      <c r="I181" s="615">
        <v>5783.3966200000004</v>
      </c>
      <c r="J181" s="616">
        <v>1343.8966199988399</v>
      </c>
      <c r="K181" s="619">
        <v>0.217118918046</v>
      </c>
    </row>
    <row r="182" spans="1:11" ht="14.4" customHeight="1" thickBot="1" x14ac:dyDescent="0.35">
      <c r="A182" s="636" t="s">
        <v>509</v>
      </c>
      <c r="B182" s="620">
        <v>0</v>
      </c>
      <c r="C182" s="620">
        <v>2130.6840099999999</v>
      </c>
      <c r="D182" s="621">
        <v>2130.6840099999999</v>
      </c>
      <c r="E182" s="622" t="s">
        <v>335</v>
      </c>
      <c r="F182" s="620">
        <v>0</v>
      </c>
      <c r="G182" s="621">
        <v>0</v>
      </c>
      <c r="H182" s="623">
        <v>0</v>
      </c>
      <c r="I182" s="620">
        <v>-28.563580000000002</v>
      </c>
      <c r="J182" s="621">
        <v>-28.563580000000002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114.88772</v>
      </c>
      <c r="D183" s="616">
        <v>114.88772</v>
      </c>
      <c r="E183" s="625" t="s">
        <v>335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335</v>
      </c>
    </row>
    <row r="184" spans="1:11" ht="14.4" customHeight="1" thickBot="1" x14ac:dyDescent="0.35">
      <c r="A184" s="637" t="s">
        <v>511</v>
      </c>
      <c r="B184" s="615">
        <v>0</v>
      </c>
      <c r="C184" s="615">
        <v>2015.79629</v>
      </c>
      <c r="D184" s="616">
        <v>2015.79629</v>
      </c>
      <c r="E184" s="625" t="s">
        <v>335</v>
      </c>
      <c r="F184" s="615">
        <v>0</v>
      </c>
      <c r="G184" s="616">
        <v>0</v>
      </c>
      <c r="H184" s="618">
        <v>0</v>
      </c>
      <c r="I184" s="615">
        <v>-28.563580000000002</v>
      </c>
      <c r="J184" s="616">
        <v>-28.563580000000002</v>
      </c>
      <c r="K184" s="626" t="s">
        <v>335</v>
      </c>
    </row>
    <row r="185" spans="1:11" ht="14.4" customHeight="1" thickBot="1" x14ac:dyDescent="0.35">
      <c r="A185" s="634" t="s">
        <v>512</v>
      </c>
      <c r="B185" s="615">
        <v>145.41601923695799</v>
      </c>
      <c r="C185" s="615">
        <v>82.887150000000005</v>
      </c>
      <c r="D185" s="616">
        <v>-62.528869236958002</v>
      </c>
      <c r="E185" s="617">
        <v>0.57000013089900003</v>
      </c>
      <c r="F185" s="615">
        <v>45</v>
      </c>
      <c r="G185" s="616">
        <v>7.5</v>
      </c>
      <c r="H185" s="618">
        <v>11.28712</v>
      </c>
      <c r="I185" s="615">
        <v>11.28712</v>
      </c>
      <c r="J185" s="616">
        <v>3.7871199999999998</v>
      </c>
      <c r="K185" s="619">
        <v>0.25082488888799997</v>
      </c>
    </row>
    <row r="186" spans="1:11" ht="14.4" customHeight="1" thickBot="1" x14ac:dyDescent="0.35">
      <c r="A186" s="635" t="s">
        <v>513</v>
      </c>
      <c r="B186" s="615">
        <v>0</v>
      </c>
      <c r="C186" s="615">
        <v>10.0779</v>
      </c>
      <c r="D186" s="616">
        <v>10.0779</v>
      </c>
      <c r="E186" s="625" t="s">
        <v>335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335</v>
      </c>
    </row>
    <row r="187" spans="1:11" ht="14.4" customHeight="1" thickBot="1" x14ac:dyDescent="0.35">
      <c r="A187" s="636" t="s">
        <v>514</v>
      </c>
      <c r="B187" s="620">
        <v>0</v>
      </c>
      <c r="C187" s="620">
        <v>10.0779</v>
      </c>
      <c r="D187" s="621">
        <v>10.0779</v>
      </c>
      <c r="E187" s="622" t="s">
        <v>368</v>
      </c>
      <c r="F187" s="620">
        <v>0</v>
      </c>
      <c r="G187" s="621">
        <v>0</v>
      </c>
      <c r="H187" s="623">
        <v>0</v>
      </c>
      <c r="I187" s="620">
        <v>0</v>
      </c>
      <c r="J187" s="621">
        <v>0</v>
      </c>
      <c r="K187" s="624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10.0779</v>
      </c>
      <c r="D188" s="616">
        <v>10.0779</v>
      </c>
      <c r="E188" s="625" t="s">
        <v>368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40" t="s">
        <v>516</v>
      </c>
      <c r="B189" s="620">
        <v>145.41601923695799</v>
      </c>
      <c r="C189" s="620">
        <v>72.809250000000006</v>
      </c>
      <c r="D189" s="621">
        <v>-72.606769236958002</v>
      </c>
      <c r="E189" s="627">
        <v>0.50069621202699999</v>
      </c>
      <c r="F189" s="620">
        <v>45</v>
      </c>
      <c r="G189" s="621">
        <v>7.5</v>
      </c>
      <c r="H189" s="623">
        <v>11.28712</v>
      </c>
      <c r="I189" s="620">
        <v>11.28712</v>
      </c>
      <c r="J189" s="621">
        <v>3.7871199999999998</v>
      </c>
      <c r="K189" s="628">
        <v>0.25082488888799997</v>
      </c>
    </row>
    <row r="190" spans="1:11" ht="14.4" customHeight="1" thickBot="1" x14ac:dyDescent="0.35">
      <c r="A190" s="636" t="s">
        <v>517</v>
      </c>
      <c r="B190" s="620">
        <v>0</v>
      </c>
      <c r="C190" s="620">
        <v>1.01E-3</v>
      </c>
      <c r="D190" s="621">
        <v>1.01E-3</v>
      </c>
      <c r="E190" s="622" t="s">
        <v>335</v>
      </c>
      <c r="F190" s="620">
        <v>0</v>
      </c>
      <c r="G190" s="621">
        <v>0</v>
      </c>
      <c r="H190" s="623">
        <v>-8.8000000000000003E-4</v>
      </c>
      <c r="I190" s="620">
        <v>-8.8000000000000003E-4</v>
      </c>
      <c r="J190" s="621">
        <v>-8.8000000000000003E-4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1.01E-3</v>
      </c>
      <c r="D191" s="616">
        <v>1.01E-3</v>
      </c>
      <c r="E191" s="625" t="s">
        <v>335</v>
      </c>
      <c r="F191" s="615">
        <v>0</v>
      </c>
      <c r="G191" s="616">
        <v>0</v>
      </c>
      <c r="H191" s="618">
        <v>-8.8000000000000003E-4</v>
      </c>
      <c r="I191" s="615">
        <v>-8.8000000000000003E-4</v>
      </c>
      <c r="J191" s="616">
        <v>-8.8000000000000003E-4</v>
      </c>
      <c r="K191" s="626" t="s">
        <v>335</v>
      </c>
    </row>
    <row r="192" spans="1:11" ht="14.4" customHeight="1" thickBot="1" x14ac:dyDescent="0.35">
      <c r="A192" s="636" t="s">
        <v>519</v>
      </c>
      <c r="B192" s="620">
        <v>145.41601923695799</v>
      </c>
      <c r="C192" s="620">
        <v>52.256239999999998</v>
      </c>
      <c r="D192" s="621">
        <v>-93.159779236958002</v>
      </c>
      <c r="E192" s="627">
        <v>0.35935683203399998</v>
      </c>
      <c r="F192" s="620">
        <v>45</v>
      </c>
      <c r="G192" s="621">
        <v>7.5</v>
      </c>
      <c r="H192" s="623">
        <v>11.288</v>
      </c>
      <c r="I192" s="620">
        <v>11.288</v>
      </c>
      <c r="J192" s="621">
        <v>3.7879999999999998</v>
      </c>
      <c r="K192" s="628">
        <v>0.250844444444</v>
      </c>
    </row>
    <row r="193" spans="1:11" ht="14.4" customHeight="1" thickBot="1" x14ac:dyDescent="0.35">
      <c r="A193" s="637" t="s">
        <v>520</v>
      </c>
      <c r="B193" s="615">
        <v>113.17353655562999</v>
      </c>
      <c r="C193" s="615">
        <v>21</v>
      </c>
      <c r="D193" s="616">
        <v>-92.173536555628999</v>
      </c>
      <c r="E193" s="617">
        <v>0.18555574597300001</v>
      </c>
      <c r="F193" s="615">
        <v>18</v>
      </c>
      <c r="G193" s="616">
        <v>3</v>
      </c>
      <c r="H193" s="618">
        <v>11.288</v>
      </c>
      <c r="I193" s="615">
        <v>11.288</v>
      </c>
      <c r="J193" s="616">
        <v>8.2880000000000003</v>
      </c>
      <c r="K193" s="619">
        <v>0.62711111111100004</v>
      </c>
    </row>
    <row r="194" spans="1:11" ht="14.4" customHeight="1" thickBot="1" x14ac:dyDescent="0.35">
      <c r="A194" s="637" t="s">
        <v>521</v>
      </c>
      <c r="B194" s="615">
        <v>32.242482681327999</v>
      </c>
      <c r="C194" s="615">
        <v>31.256239999999998</v>
      </c>
      <c r="D194" s="616">
        <v>-0.98624268132799997</v>
      </c>
      <c r="E194" s="617">
        <v>0.96941170160199996</v>
      </c>
      <c r="F194" s="615">
        <v>27</v>
      </c>
      <c r="G194" s="616">
        <v>4.5</v>
      </c>
      <c r="H194" s="618">
        <v>0</v>
      </c>
      <c r="I194" s="615">
        <v>0</v>
      </c>
      <c r="J194" s="616">
        <v>-4.5</v>
      </c>
      <c r="K194" s="619">
        <v>0</v>
      </c>
    </row>
    <row r="195" spans="1:11" ht="14.4" customHeight="1" thickBot="1" x14ac:dyDescent="0.35">
      <c r="A195" s="636" t="s">
        <v>522</v>
      </c>
      <c r="B195" s="620">
        <v>0</v>
      </c>
      <c r="C195" s="620">
        <v>20.552</v>
      </c>
      <c r="D195" s="621">
        <v>20.552</v>
      </c>
      <c r="E195" s="622" t="s">
        <v>335</v>
      </c>
      <c r="F195" s="620">
        <v>0</v>
      </c>
      <c r="G195" s="621">
        <v>0</v>
      </c>
      <c r="H195" s="623">
        <v>0</v>
      </c>
      <c r="I195" s="620">
        <v>0</v>
      </c>
      <c r="J195" s="621">
        <v>0</v>
      </c>
      <c r="K195" s="624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20.552</v>
      </c>
      <c r="D196" s="616">
        <v>20.552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4" t="s">
        <v>524</v>
      </c>
      <c r="B197" s="615">
        <v>51</v>
      </c>
      <c r="C197" s="615">
        <v>51.59</v>
      </c>
      <c r="D197" s="616">
        <v>0.58999999999899999</v>
      </c>
      <c r="E197" s="617">
        <v>1.01156862745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40" t="s">
        <v>525</v>
      </c>
      <c r="B198" s="620">
        <v>51</v>
      </c>
      <c r="C198" s="620">
        <v>51.59</v>
      </c>
      <c r="D198" s="621">
        <v>0.58999999999899999</v>
      </c>
      <c r="E198" s="627">
        <v>1.01156862745</v>
      </c>
      <c r="F198" s="620">
        <v>0</v>
      </c>
      <c r="G198" s="621">
        <v>0</v>
      </c>
      <c r="H198" s="623">
        <v>0</v>
      </c>
      <c r="I198" s="620">
        <v>0</v>
      </c>
      <c r="J198" s="621">
        <v>0</v>
      </c>
      <c r="K198" s="624" t="s">
        <v>335</v>
      </c>
    </row>
    <row r="199" spans="1:11" ht="14.4" customHeight="1" thickBot="1" x14ac:dyDescent="0.35">
      <c r="A199" s="636" t="s">
        <v>526</v>
      </c>
      <c r="B199" s="620">
        <v>51</v>
      </c>
      <c r="C199" s="620">
        <v>51.59</v>
      </c>
      <c r="D199" s="621">
        <v>0.58999999999899999</v>
      </c>
      <c r="E199" s="627">
        <v>1.01156862745</v>
      </c>
      <c r="F199" s="620">
        <v>0</v>
      </c>
      <c r="G199" s="621">
        <v>0</v>
      </c>
      <c r="H199" s="623">
        <v>0</v>
      </c>
      <c r="I199" s="620">
        <v>0</v>
      </c>
      <c r="J199" s="621">
        <v>0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51</v>
      </c>
      <c r="C200" s="615">
        <v>51.59</v>
      </c>
      <c r="D200" s="616">
        <v>0.58999999999899999</v>
      </c>
      <c r="E200" s="617">
        <v>1.01156862745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3" t="s">
        <v>528</v>
      </c>
      <c r="B201" s="615">
        <v>6451.0085058123104</v>
      </c>
      <c r="C201" s="615">
        <v>7667.8433500000001</v>
      </c>
      <c r="D201" s="616">
        <v>1216.8348441876899</v>
      </c>
      <c r="E201" s="617">
        <v>1.188627071734</v>
      </c>
      <c r="F201" s="615">
        <v>0</v>
      </c>
      <c r="G201" s="616">
        <v>0</v>
      </c>
      <c r="H201" s="618">
        <v>553.20762000000002</v>
      </c>
      <c r="I201" s="615">
        <v>1275.7904599999999</v>
      </c>
      <c r="J201" s="616">
        <v>1275.7904599999999</v>
      </c>
      <c r="K201" s="626" t="s">
        <v>335</v>
      </c>
    </row>
    <row r="202" spans="1:11" ht="14.4" customHeight="1" thickBot="1" x14ac:dyDescent="0.35">
      <c r="A202" s="638" t="s">
        <v>529</v>
      </c>
      <c r="B202" s="620">
        <v>6451.0085058123104</v>
      </c>
      <c r="C202" s="620">
        <v>7667.8433500000001</v>
      </c>
      <c r="D202" s="621">
        <v>1216.8348441876899</v>
      </c>
      <c r="E202" s="627">
        <v>1.188627071734</v>
      </c>
      <c r="F202" s="620">
        <v>0</v>
      </c>
      <c r="G202" s="621">
        <v>0</v>
      </c>
      <c r="H202" s="623">
        <v>553.20762000000002</v>
      </c>
      <c r="I202" s="620">
        <v>1275.7904599999999</v>
      </c>
      <c r="J202" s="621">
        <v>1275.7904599999999</v>
      </c>
      <c r="K202" s="624" t="s">
        <v>335</v>
      </c>
    </row>
    <row r="203" spans="1:11" ht="14.4" customHeight="1" thickBot="1" x14ac:dyDescent="0.35">
      <c r="A203" s="640" t="s">
        <v>54</v>
      </c>
      <c r="B203" s="620">
        <v>6451.0085058123104</v>
      </c>
      <c r="C203" s="620">
        <v>7667.8433500000001</v>
      </c>
      <c r="D203" s="621">
        <v>1216.8348441876899</v>
      </c>
      <c r="E203" s="627">
        <v>1.188627071734</v>
      </c>
      <c r="F203" s="620">
        <v>0</v>
      </c>
      <c r="G203" s="621">
        <v>0</v>
      </c>
      <c r="H203" s="623">
        <v>553.20762000000002</v>
      </c>
      <c r="I203" s="620">
        <v>1275.7904599999999</v>
      </c>
      <c r="J203" s="621">
        <v>1275.7904599999999</v>
      </c>
      <c r="K203" s="624" t="s">
        <v>335</v>
      </c>
    </row>
    <row r="204" spans="1:11" ht="14.4" customHeight="1" thickBot="1" x14ac:dyDescent="0.35">
      <c r="A204" s="636" t="s">
        <v>530</v>
      </c>
      <c r="B204" s="620">
        <v>144</v>
      </c>
      <c r="C204" s="620">
        <v>96.194999999999993</v>
      </c>
      <c r="D204" s="621">
        <v>-47.805</v>
      </c>
      <c r="E204" s="627">
        <v>0.668020833333</v>
      </c>
      <c r="F204" s="620">
        <v>0</v>
      </c>
      <c r="G204" s="621">
        <v>0</v>
      </c>
      <c r="H204" s="623">
        <v>8.6210000000000004</v>
      </c>
      <c r="I204" s="620">
        <v>17.242249999999999</v>
      </c>
      <c r="J204" s="621">
        <v>17.242249999999999</v>
      </c>
      <c r="K204" s="624" t="s">
        <v>335</v>
      </c>
    </row>
    <row r="205" spans="1:11" ht="14.4" customHeight="1" thickBot="1" x14ac:dyDescent="0.35">
      <c r="A205" s="637" t="s">
        <v>531</v>
      </c>
      <c r="B205" s="615">
        <v>144</v>
      </c>
      <c r="C205" s="615">
        <v>96.194999999999993</v>
      </c>
      <c r="D205" s="616">
        <v>-47.805</v>
      </c>
      <c r="E205" s="617">
        <v>0.668020833333</v>
      </c>
      <c r="F205" s="615">
        <v>0</v>
      </c>
      <c r="G205" s="616">
        <v>0</v>
      </c>
      <c r="H205" s="618">
        <v>8.6210000000000004</v>
      </c>
      <c r="I205" s="615">
        <v>17.242249999999999</v>
      </c>
      <c r="J205" s="616">
        <v>17.242249999999999</v>
      </c>
      <c r="K205" s="626" t="s">
        <v>335</v>
      </c>
    </row>
    <row r="206" spans="1:11" ht="14.4" customHeight="1" thickBot="1" x14ac:dyDescent="0.35">
      <c r="A206" s="636" t="s">
        <v>532</v>
      </c>
      <c r="B206" s="620">
        <v>60.008505812305003</v>
      </c>
      <c r="C206" s="620">
        <v>57.894660000000002</v>
      </c>
      <c r="D206" s="621">
        <v>-2.1138458123050001</v>
      </c>
      <c r="E206" s="627">
        <v>0.96477423019099995</v>
      </c>
      <c r="F206" s="620">
        <v>0</v>
      </c>
      <c r="G206" s="621">
        <v>0</v>
      </c>
      <c r="H206" s="623">
        <v>6.28</v>
      </c>
      <c r="I206" s="620">
        <v>10.95608</v>
      </c>
      <c r="J206" s="621">
        <v>10.95608</v>
      </c>
      <c r="K206" s="624" t="s">
        <v>335</v>
      </c>
    </row>
    <row r="207" spans="1:11" ht="14.4" customHeight="1" thickBot="1" x14ac:dyDescent="0.35">
      <c r="A207" s="637" t="s">
        <v>533</v>
      </c>
      <c r="B207" s="615">
        <v>60.008505812305003</v>
      </c>
      <c r="C207" s="615">
        <v>57.894660000000002</v>
      </c>
      <c r="D207" s="616">
        <v>-2.1138458123050001</v>
      </c>
      <c r="E207" s="617">
        <v>0.96477423019099995</v>
      </c>
      <c r="F207" s="615">
        <v>0</v>
      </c>
      <c r="G207" s="616">
        <v>0</v>
      </c>
      <c r="H207" s="618">
        <v>6.28</v>
      </c>
      <c r="I207" s="615">
        <v>10.95608</v>
      </c>
      <c r="J207" s="616">
        <v>10.95608</v>
      </c>
      <c r="K207" s="626" t="s">
        <v>335</v>
      </c>
    </row>
    <row r="208" spans="1:11" ht="14.4" customHeight="1" thickBot="1" x14ac:dyDescent="0.35">
      <c r="A208" s="636" t="s">
        <v>534</v>
      </c>
      <c r="B208" s="620">
        <v>976</v>
      </c>
      <c r="C208" s="620">
        <v>946.48085000000003</v>
      </c>
      <c r="D208" s="621">
        <v>-29.519149999999001</v>
      </c>
      <c r="E208" s="627">
        <v>0.969754969262</v>
      </c>
      <c r="F208" s="620">
        <v>0</v>
      </c>
      <c r="G208" s="621">
        <v>0</v>
      </c>
      <c r="H208" s="623">
        <v>71.193160000000006</v>
      </c>
      <c r="I208" s="620">
        <v>155.71713</v>
      </c>
      <c r="J208" s="621">
        <v>155.71713</v>
      </c>
      <c r="K208" s="624" t="s">
        <v>335</v>
      </c>
    </row>
    <row r="209" spans="1:11" ht="14.4" customHeight="1" thickBot="1" x14ac:dyDescent="0.35">
      <c r="A209" s="637" t="s">
        <v>535</v>
      </c>
      <c r="B209" s="615">
        <v>976</v>
      </c>
      <c r="C209" s="615">
        <v>946.48085000000003</v>
      </c>
      <c r="D209" s="616">
        <v>-29.519149999999001</v>
      </c>
      <c r="E209" s="617">
        <v>0.969754969262</v>
      </c>
      <c r="F209" s="615">
        <v>0</v>
      </c>
      <c r="G209" s="616">
        <v>0</v>
      </c>
      <c r="H209" s="618">
        <v>71.193160000000006</v>
      </c>
      <c r="I209" s="615">
        <v>155.71713</v>
      </c>
      <c r="J209" s="616">
        <v>155.71713</v>
      </c>
      <c r="K209" s="626" t="s">
        <v>335</v>
      </c>
    </row>
    <row r="210" spans="1:11" ht="14.4" customHeight="1" thickBot="1" x14ac:dyDescent="0.35">
      <c r="A210" s="636" t="s">
        <v>536</v>
      </c>
      <c r="B210" s="620">
        <v>0</v>
      </c>
      <c r="C210" s="620">
        <v>3.7349999999999999</v>
      </c>
      <c r="D210" s="621">
        <v>3.7349999999999999</v>
      </c>
      <c r="E210" s="622" t="s">
        <v>368</v>
      </c>
      <c r="F210" s="620">
        <v>0</v>
      </c>
      <c r="G210" s="621">
        <v>0</v>
      </c>
      <c r="H210" s="623">
        <v>0.17599999999999999</v>
      </c>
      <c r="I210" s="620">
        <v>0.46400000000000002</v>
      </c>
      <c r="J210" s="621">
        <v>0.46400000000000002</v>
      </c>
      <c r="K210" s="624" t="s">
        <v>335</v>
      </c>
    </row>
    <row r="211" spans="1:11" ht="14.4" customHeight="1" thickBot="1" x14ac:dyDescent="0.35">
      <c r="A211" s="637" t="s">
        <v>537</v>
      </c>
      <c r="B211" s="615">
        <v>0</v>
      </c>
      <c r="C211" s="615">
        <v>3.7349999999999999</v>
      </c>
      <c r="D211" s="616">
        <v>3.7349999999999999</v>
      </c>
      <c r="E211" s="625" t="s">
        <v>368</v>
      </c>
      <c r="F211" s="615">
        <v>0</v>
      </c>
      <c r="G211" s="616">
        <v>0</v>
      </c>
      <c r="H211" s="618">
        <v>0.17599999999999999</v>
      </c>
      <c r="I211" s="615">
        <v>0.46400000000000002</v>
      </c>
      <c r="J211" s="616">
        <v>0.46400000000000002</v>
      </c>
      <c r="K211" s="626" t="s">
        <v>335</v>
      </c>
    </row>
    <row r="212" spans="1:11" ht="14.4" customHeight="1" thickBot="1" x14ac:dyDescent="0.35">
      <c r="A212" s="636" t="s">
        <v>538</v>
      </c>
      <c r="B212" s="620">
        <v>903</v>
      </c>
      <c r="C212" s="620">
        <v>795.97360000000003</v>
      </c>
      <c r="D212" s="621">
        <v>-107.0264</v>
      </c>
      <c r="E212" s="627">
        <v>0.88147685492799999</v>
      </c>
      <c r="F212" s="620">
        <v>0</v>
      </c>
      <c r="G212" s="621">
        <v>0</v>
      </c>
      <c r="H212" s="623">
        <v>40.006720000000001</v>
      </c>
      <c r="I212" s="620">
        <v>101.02255</v>
      </c>
      <c r="J212" s="621">
        <v>101.02255</v>
      </c>
      <c r="K212" s="624" t="s">
        <v>335</v>
      </c>
    </row>
    <row r="213" spans="1:11" ht="14.4" customHeight="1" thickBot="1" x14ac:dyDescent="0.35">
      <c r="A213" s="637" t="s">
        <v>539</v>
      </c>
      <c r="B213" s="615">
        <v>888</v>
      </c>
      <c r="C213" s="615">
        <v>778.54089999999997</v>
      </c>
      <c r="D213" s="616">
        <v>-109.45910000000001</v>
      </c>
      <c r="E213" s="617">
        <v>0.87673524774699996</v>
      </c>
      <c r="F213" s="615">
        <v>0</v>
      </c>
      <c r="G213" s="616">
        <v>0</v>
      </c>
      <c r="H213" s="618">
        <v>40.006720000000001</v>
      </c>
      <c r="I213" s="615">
        <v>101.02255</v>
      </c>
      <c r="J213" s="616">
        <v>101.02255</v>
      </c>
      <c r="K213" s="626" t="s">
        <v>335</v>
      </c>
    </row>
    <row r="214" spans="1:11" ht="14.4" customHeight="1" thickBot="1" x14ac:dyDescent="0.35">
      <c r="A214" s="637" t="s">
        <v>540</v>
      </c>
      <c r="B214" s="615">
        <v>15</v>
      </c>
      <c r="C214" s="615">
        <v>17.432700000000001</v>
      </c>
      <c r="D214" s="616">
        <v>2.4327000000000001</v>
      </c>
      <c r="E214" s="617">
        <v>1.16218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335</v>
      </c>
    </row>
    <row r="215" spans="1:11" ht="14.4" customHeight="1" thickBot="1" x14ac:dyDescent="0.35">
      <c r="A215" s="636" t="s">
        <v>541</v>
      </c>
      <c r="B215" s="620">
        <v>0</v>
      </c>
      <c r="C215" s="620">
        <v>687.76754000000005</v>
      </c>
      <c r="D215" s="621">
        <v>687.76754000000005</v>
      </c>
      <c r="E215" s="622" t="s">
        <v>368</v>
      </c>
      <c r="F215" s="620">
        <v>0</v>
      </c>
      <c r="G215" s="621">
        <v>0</v>
      </c>
      <c r="H215" s="623">
        <v>37.426569999999998</v>
      </c>
      <c r="I215" s="620">
        <v>274.56079999999997</v>
      </c>
      <c r="J215" s="621">
        <v>274.56079999999997</v>
      </c>
      <c r="K215" s="624" t="s">
        <v>335</v>
      </c>
    </row>
    <row r="216" spans="1:11" ht="14.4" customHeight="1" thickBot="1" x14ac:dyDescent="0.35">
      <c r="A216" s="637" t="s">
        <v>542</v>
      </c>
      <c r="B216" s="615">
        <v>0</v>
      </c>
      <c r="C216" s="615">
        <v>687.76754000000005</v>
      </c>
      <c r="D216" s="616">
        <v>687.76754000000005</v>
      </c>
      <c r="E216" s="625" t="s">
        <v>368</v>
      </c>
      <c r="F216" s="615">
        <v>0</v>
      </c>
      <c r="G216" s="616">
        <v>0</v>
      </c>
      <c r="H216" s="618">
        <v>37.426569999999998</v>
      </c>
      <c r="I216" s="615">
        <v>274.56079999999997</v>
      </c>
      <c r="J216" s="616">
        <v>274.56079999999997</v>
      </c>
      <c r="K216" s="626" t="s">
        <v>335</v>
      </c>
    </row>
    <row r="217" spans="1:11" ht="14.4" customHeight="1" thickBot="1" x14ac:dyDescent="0.35">
      <c r="A217" s="636" t="s">
        <v>543</v>
      </c>
      <c r="B217" s="620">
        <v>4368</v>
      </c>
      <c r="C217" s="620">
        <v>5079.7966999999999</v>
      </c>
      <c r="D217" s="621">
        <v>711.79670000000101</v>
      </c>
      <c r="E217" s="627">
        <v>1.162957119963</v>
      </c>
      <c r="F217" s="620">
        <v>0</v>
      </c>
      <c r="G217" s="621">
        <v>0</v>
      </c>
      <c r="H217" s="623">
        <v>389.50416999999999</v>
      </c>
      <c r="I217" s="620">
        <v>715.82764999999995</v>
      </c>
      <c r="J217" s="621">
        <v>715.82764999999995</v>
      </c>
      <c r="K217" s="624" t="s">
        <v>335</v>
      </c>
    </row>
    <row r="218" spans="1:11" ht="14.4" customHeight="1" thickBot="1" x14ac:dyDescent="0.35">
      <c r="A218" s="637" t="s">
        <v>544</v>
      </c>
      <c r="B218" s="615">
        <v>4368</v>
      </c>
      <c r="C218" s="615">
        <v>5079.7966999999999</v>
      </c>
      <c r="D218" s="616">
        <v>711.79670000000101</v>
      </c>
      <c r="E218" s="617">
        <v>1.162957119963</v>
      </c>
      <c r="F218" s="615">
        <v>0</v>
      </c>
      <c r="G218" s="616">
        <v>0</v>
      </c>
      <c r="H218" s="618">
        <v>389.50416999999999</v>
      </c>
      <c r="I218" s="615">
        <v>715.82764999999995</v>
      </c>
      <c r="J218" s="616">
        <v>715.82764999999995</v>
      </c>
      <c r="K218" s="626" t="s">
        <v>335</v>
      </c>
    </row>
    <row r="219" spans="1:11" ht="14.4" customHeight="1" thickBot="1" x14ac:dyDescent="0.35">
      <c r="A219" s="641" t="s">
        <v>545</v>
      </c>
      <c r="B219" s="620">
        <v>0</v>
      </c>
      <c r="C219" s="620">
        <v>12.6076</v>
      </c>
      <c r="D219" s="621">
        <v>12.6076</v>
      </c>
      <c r="E219" s="622" t="s">
        <v>368</v>
      </c>
      <c r="F219" s="620">
        <v>0</v>
      </c>
      <c r="G219" s="621">
        <v>0</v>
      </c>
      <c r="H219" s="623">
        <v>0.33660000000000001</v>
      </c>
      <c r="I219" s="620">
        <v>2.1477200000000001</v>
      </c>
      <c r="J219" s="621">
        <v>2.1477200000000001</v>
      </c>
      <c r="K219" s="624" t="s">
        <v>335</v>
      </c>
    </row>
    <row r="220" spans="1:11" ht="14.4" customHeight="1" thickBot="1" x14ac:dyDescent="0.35">
      <c r="A220" s="638" t="s">
        <v>546</v>
      </c>
      <c r="B220" s="620">
        <v>0</v>
      </c>
      <c r="C220" s="620">
        <v>12.6076</v>
      </c>
      <c r="D220" s="621">
        <v>12.6076</v>
      </c>
      <c r="E220" s="622" t="s">
        <v>368</v>
      </c>
      <c r="F220" s="620">
        <v>0</v>
      </c>
      <c r="G220" s="621">
        <v>0</v>
      </c>
      <c r="H220" s="623">
        <v>0.33660000000000001</v>
      </c>
      <c r="I220" s="620">
        <v>2.1477200000000001</v>
      </c>
      <c r="J220" s="621">
        <v>2.1477200000000001</v>
      </c>
      <c r="K220" s="624" t="s">
        <v>335</v>
      </c>
    </row>
    <row r="221" spans="1:11" ht="14.4" customHeight="1" thickBot="1" x14ac:dyDescent="0.35">
      <c r="A221" s="640" t="s">
        <v>547</v>
      </c>
      <c r="B221" s="620">
        <v>0</v>
      </c>
      <c r="C221" s="620">
        <v>12.6076</v>
      </c>
      <c r="D221" s="621">
        <v>12.6076</v>
      </c>
      <c r="E221" s="622" t="s">
        <v>368</v>
      </c>
      <c r="F221" s="620">
        <v>0</v>
      </c>
      <c r="G221" s="621">
        <v>0</v>
      </c>
      <c r="H221" s="623">
        <v>0.33660000000000001</v>
      </c>
      <c r="I221" s="620">
        <v>2.1477200000000001</v>
      </c>
      <c r="J221" s="621">
        <v>2.1477200000000001</v>
      </c>
      <c r="K221" s="624" t="s">
        <v>335</v>
      </c>
    </row>
    <row r="222" spans="1:11" ht="14.4" customHeight="1" thickBot="1" x14ac:dyDescent="0.35">
      <c r="A222" s="636" t="s">
        <v>548</v>
      </c>
      <c r="B222" s="620">
        <v>0</v>
      </c>
      <c r="C222" s="620">
        <v>12.6076</v>
      </c>
      <c r="D222" s="621">
        <v>12.6076</v>
      </c>
      <c r="E222" s="622" t="s">
        <v>368</v>
      </c>
      <c r="F222" s="620">
        <v>0</v>
      </c>
      <c r="G222" s="621">
        <v>0</v>
      </c>
      <c r="H222" s="623">
        <v>0.33660000000000001</v>
      </c>
      <c r="I222" s="620">
        <v>2.1477200000000001</v>
      </c>
      <c r="J222" s="621">
        <v>2.1477200000000001</v>
      </c>
      <c r="K222" s="624" t="s">
        <v>335</v>
      </c>
    </row>
    <row r="223" spans="1:11" ht="14.4" customHeight="1" thickBot="1" x14ac:dyDescent="0.35">
      <c r="A223" s="637" t="s">
        <v>549</v>
      </c>
      <c r="B223" s="615">
        <v>0</v>
      </c>
      <c r="C223" s="615">
        <v>11.4876</v>
      </c>
      <c r="D223" s="616">
        <v>11.4876</v>
      </c>
      <c r="E223" s="625" t="s">
        <v>368</v>
      </c>
      <c r="F223" s="615">
        <v>0</v>
      </c>
      <c r="G223" s="616">
        <v>0</v>
      </c>
      <c r="H223" s="618">
        <v>0.33660000000000001</v>
      </c>
      <c r="I223" s="615">
        <v>2.1477200000000001</v>
      </c>
      <c r="J223" s="616">
        <v>2.1477200000000001</v>
      </c>
      <c r="K223" s="626" t="s">
        <v>335</v>
      </c>
    </row>
    <row r="224" spans="1:11" ht="14.4" customHeight="1" thickBot="1" x14ac:dyDescent="0.35">
      <c r="A224" s="637" t="s">
        <v>550</v>
      </c>
      <c r="B224" s="615">
        <v>0</v>
      </c>
      <c r="C224" s="615">
        <v>1.1200000000000001</v>
      </c>
      <c r="D224" s="616">
        <v>1.1200000000000001</v>
      </c>
      <c r="E224" s="625" t="s">
        <v>368</v>
      </c>
      <c r="F224" s="615">
        <v>0</v>
      </c>
      <c r="G224" s="616">
        <v>0</v>
      </c>
      <c r="H224" s="618">
        <v>0</v>
      </c>
      <c r="I224" s="615">
        <v>0</v>
      </c>
      <c r="J224" s="616">
        <v>0</v>
      </c>
      <c r="K224" s="626" t="s">
        <v>335</v>
      </c>
    </row>
    <row r="225" spans="1:11" ht="14.4" customHeight="1" thickBot="1" x14ac:dyDescent="0.35">
      <c r="A225" s="642"/>
      <c r="B225" s="615">
        <v>-13920.5110325854</v>
      </c>
      <c r="C225" s="615">
        <v>-16894.71787</v>
      </c>
      <c r="D225" s="616">
        <v>-2974.2068374146002</v>
      </c>
      <c r="E225" s="617">
        <v>1.2136564405179999</v>
      </c>
      <c r="F225" s="615">
        <v>-14005.660572144599</v>
      </c>
      <c r="G225" s="616">
        <v>-2334.2767620241002</v>
      </c>
      <c r="H225" s="618">
        <v>-875.64342000001295</v>
      </c>
      <c r="I225" s="615">
        <v>-2464.72696000001</v>
      </c>
      <c r="J225" s="616">
        <v>-130.45019797590899</v>
      </c>
      <c r="K225" s="619">
        <v>0.17598077201000001</v>
      </c>
    </row>
    <row r="226" spans="1:11" ht="14.4" customHeight="1" thickBot="1" x14ac:dyDescent="0.35">
      <c r="A226" s="643" t="s">
        <v>66</v>
      </c>
      <c r="B226" s="629">
        <v>-13920.5110325854</v>
      </c>
      <c r="C226" s="629">
        <v>-16894.71787</v>
      </c>
      <c r="D226" s="630">
        <v>-2974.2068374146102</v>
      </c>
      <c r="E226" s="631" t="s">
        <v>368</v>
      </c>
      <c r="F226" s="629">
        <v>-14005.660572144599</v>
      </c>
      <c r="G226" s="630">
        <v>-2334.2767620241002</v>
      </c>
      <c r="H226" s="629">
        <v>-875.64342000001295</v>
      </c>
      <c r="I226" s="629">
        <v>-2464.72696000001</v>
      </c>
      <c r="J226" s="630">
        <v>-130.45019797590601</v>
      </c>
      <c r="K226" s="632">
        <v>0.17598077201000001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551</v>
      </c>
      <c r="B5" s="645" t="s">
        <v>552</v>
      </c>
      <c r="C5" s="646" t="s">
        <v>553</v>
      </c>
      <c r="D5" s="646" t="s">
        <v>553</v>
      </c>
      <c r="E5" s="646"/>
      <c r="F5" s="646" t="s">
        <v>553</v>
      </c>
      <c r="G5" s="646" t="s">
        <v>553</v>
      </c>
      <c r="H5" s="646" t="s">
        <v>553</v>
      </c>
      <c r="I5" s="647" t="s">
        <v>553</v>
      </c>
      <c r="J5" s="648" t="s">
        <v>74</v>
      </c>
    </row>
    <row r="6" spans="1:10" ht="14.4" customHeight="1" x14ac:dyDescent="0.3">
      <c r="A6" s="644" t="s">
        <v>551</v>
      </c>
      <c r="B6" s="645" t="s">
        <v>345</v>
      </c>
      <c r="C6" s="646">
        <v>247.74037999999999</v>
      </c>
      <c r="D6" s="646">
        <v>165.68346</v>
      </c>
      <c r="E6" s="646"/>
      <c r="F6" s="646">
        <v>184.35772</v>
      </c>
      <c r="G6" s="646">
        <v>219.66232609744483</v>
      </c>
      <c r="H6" s="646">
        <v>-35.304606097444832</v>
      </c>
      <c r="I6" s="647">
        <v>0.83927782827091024</v>
      </c>
      <c r="J6" s="648" t="s">
        <v>1</v>
      </c>
    </row>
    <row r="7" spans="1:10" ht="14.4" customHeight="1" x14ac:dyDescent="0.3">
      <c r="A7" s="644" t="s">
        <v>551</v>
      </c>
      <c r="B7" s="645" t="s">
        <v>346</v>
      </c>
      <c r="C7" s="646">
        <v>2.3948499999999999</v>
      </c>
      <c r="D7" s="646">
        <v>4.8320100000000004</v>
      </c>
      <c r="E7" s="646"/>
      <c r="F7" s="646">
        <v>8.2592600000000012</v>
      </c>
      <c r="G7" s="646">
        <v>8.9273364809501654</v>
      </c>
      <c r="H7" s="646">
        <v>-0.66807648095016425</v>
      </c>
      <c r="I7" s="647">
        <v>0.92516508340693138</v>
      </c>
      <c r="J7" s="648" t="s">
        <v>1</v>
      </c>
    </row>
    <row r="8" spans="1:10" ht="14.4" customHeight="1" x14ac:dyDescent="0.3">
      <c r="A8" s="644" t="s">
        <v>551</v>
      </c>
      <c r="B8" s="645" t="s">
        <v>347</v>
      </c>
      <c r="C8" s="646">
        <v>0</v>
      </c>
      <c r="D8" s="646">
        <v>38.794919999999998</v>
      </c>
      <c r="E8" s="646"/>
      <c r="F8" s="646">
        <v>0</v>
      </c>
      <c r="G8" s="646">
        <v>19.927443364186999</v>
      </c>
      <c r="H8" s="646">
        <v>-19.927443364186999</v>
      </c>
      <c r="I8" s="647">
        <v>0</v>
      </c>
      <c r="J8" s="648" t="s">
        <v>1</v>
      </c>
    </row>
    <row r="9" spans="1:10" ht="14.4" customHeight="1" x14ac:dyDescent="0.3">
      <c r="A9" s="644" t="s">
        <v>551</v>
      </c>
      <c r="B9" s="645" t="s">
        <v>554</v>
      </c>
      <c r="C9" s="646">
        <v>0</v>
      </c>
      <c r="D9" s="646" t="s">
        <v>553</v>
      </c>
      <c r="E9" s="646"/>
      <c r="F9" s="646" t="s">
        <v>553</v>
      </c>
      <c r="G9" s="646" t="s">
        <v>553</v>
      </c>
      <c r="H9" s="646" t="s">
        <v>553</v>
      </c>
      <c r="I9" s="647" t="s">
        <v>553</v>
      </c>
      <c r="J9" s="648" t="s">
        <v>1</v>
      </c>
    </row>
    <row r="10" spans="1:10" ht="14.4" customHeight="1" x14ac:dyDescent="0.3">
      <c r="A10" s="644" t="s">
        <v>551</v>
      </c>
      <c r="B10" s="645" t="s">
        <v>348</v>
      </c>
      <c r="C10" s="646">
        <v>82.099069999999998</v>
      </c>
      <c r="D10" s="646">
        <v>105.83588</v>
      </c>
      <c r="E10" s="646"/>
      <c r="F10" s="646">
        <v>69.708889999999997</v>
      </c>
      <c r="G10" s="646">
        <v>106.60764015000967</v>
      </c>
      <c r="H10" s="646">
        <v>-36.898750150009676</v>
      </c>
      <c r="I10" s="647">
        <v>0.65388268516131931</v>
      </c>
      <c r="J10" s="648" t="s">
        <v>1</v>
      </c>
    </row>
    <row r="11" spans="1:10" ht="14.4" customHeight="1" x14ac:dyDescent="0.3">
      <c r="A11" s="644" t="s">
        <v>551</v>
      </c>
      <c r="B11" s="645" t="s">
        <v>349</v>
      </c>
      <c r="C11" s="646">
        <v>0.23569000000000001</v>
      </c>
      <c r="D11" s="646">
        <v>2.27881</v>
      </c>
      <c r="E11" s="646"/>
      <c r="F11" s="646">
        <v>0.99371000000000009</v>
      </c>
      <c r="G11" s="646">
        <v>1.6775786221703335</v>
      </c>
      <c r="H11" s="646">
        <v>-0.6838686221703334</v>
      </c>
      <c r="I11" s="647">
        <v>0.59234779632230161</v>
      </c>
      <c r="J11" s="648" t="s">
        <v>1</v>
      </c>
    </row>
    <row r="12" spans="1:10" ht="14.4" customHeight="1" x14ac:dyDescent="0.3">
      <c r="A12" s="644" t="s">
        <v>551</v>
      </c>
      <c r="B12" s="645" t="s">
        <v>350</v>
      </c>
      <c r="C12" s="646">
        <v>2.9624000000000001</v>
      </c>
      <c r="D12" s="646">
        <v>3.3327</v>
      </c>
      <c r="E12" s="646"/>
      <c r="F12" s="646">
        <v>2.8979999999999997</v>
      </c>
      <c r="G12" s="646">
        <v>3.2141904366120002</v>
      </c>
      <c r="H12" s="646">
        <v>-0.31619043661200052</v>
      </c>
      <c r="I12" s="647">
        <v>0.90162672596795812</v>
      </c>
      <c r="J12" s="648" t="s">
        <v>1</v>
      </c>
    </row>
    <row r="13" spans="1:10" ht="14.4" customHeight="1" x14ac:dyDescent="0.3">
      <c r="A13" s="644" t="s">
        <v>551</v>
      </c>
      <c r="B13" s="645" t="s">
        <v>555</v>
      </c>
      <c r="C13" s="646">
        <v>335.43238999999994</v>
      </c>
      <c r="D13" s="646">
        <v>320.75777999999997</v>
      </c>
      <c r="E13" s="646"/>
      <c r="F13" s="646">
        <v>266.21758000000005</v>
      </c>
      <c r="G13" s="646">
        <v>360.01651515137405</v>
      </c>
      <c r="H13" s="646">
        <v>-93.798935151373996</v>
      </c>
      <c r="I13" s="647">
        <v>0.73945935476894742</v>
      </c>
      <c r="J13" s="648" t="s">
        <v>556</v>
      </c>
    </row>
    <row r="15" spans="1:10" ht="14.4" customHeight="1" x14ac:dyDescent="0.3">
      <c r="A15" s="644" t="s">
        <v>551</v>
      </c>
      <c r="B15" s="645" t="s">
        <v>552</v>
      </c>
      <c r="C15" s="646" t="s">
        <v>553</v>
      </c>
      <c r="D15" s="646" t="s">
        <v>553</v>
      </c>
      <c r="E15" s="646"/>
      <c r="F15" s="646" t="s">
        <v>553</v>
      </c>
      <c r="G15" s="646" t="s">
        <v>553</v>
      </c>
      <c r="H15" s="646" t="s">
        <v>553</v>
      </c>
      <c r="I15" s="647" t="s">
        <v>553</v>
      </c>
      <c r="J15" s="648" t="s">
        <v>74</v>
      </c>
    </row>
    <row r="16" spans="1:10" ht="14.4" customHeight="1" x14ac:dyDescent="0.3">
      <c r="A16" s="644" t="s">
        <v>557</v>
      </c>
      <c r="B16" s="645" t="s">
        <v>558</v>
      </c>
      <c r="C16" s="646" t="s">
        <v>553</v>
      </c>
      <c r="D16" s="646" t="s">
        <v>553</v>
      </c>
      <c r="E16" s="646"/>
      <c r="F16" s="646" t="s">
        <v>553</v>
      </c>
      <c r="G16" s="646" t="s">
        <v>553</v>
      </c>
      <c r="H16" s="646" t="s">
        <v>553</v>
      </c>
      <c r="I16" s="647" t="s">
        <v>553</v>
      </c>
      <c r="J16" s="648" t="s">
        <v>0</v>
      </c>
    </row>
    <row r="17" spans="1:10" ht="14.4" customHeight="1" x14ac:dyDescent="0.3">
      <c r="A17" s="644" t="s">
        <v>557</v>
      </c>
      <c r="B17" s="645" t="s">
        <v>345</v>
      </c>
      <c r="C17" s="646">
        <v>131.85593</v>
      </c>
      <c r="D17" s="646">
        <v>57.434139999999999</v>
      </c>
      <c r="E17" s="646"/>
      <c r="F17" s="646">
        <v>86.931160000000006</v>
      </c>
      <c r="G17" s="646">
        <v>103.20917924185066</v>
      </c>
      <c r="H17" s="646">
        <v>-16.278019241850657</v>
      </c>
      <c r="I17" s="647">
        <v>0.84228128387973822</v>
      </c>
      <c r="J17" s="648" t="s">
        <v>1</v>
      </c>
    </row>
    <row r="18" spans="1:10" ht="14.4" customHeight="1" x14ac:dyDescent="0.3">
      <c r="A18" s="644" t="s">
        <v>557</v>
      </c>
      <c r="B18" s="645" t="s">
        <v>346</v>
      </c>
      <c r="C18" s="646">
        <v>0</v>
      </c>
      <c r="D18" s="646">
        <v>0</v>
      </c>
      <c r="E18" s="646"/>
      <c r="F18" s="646">
        <v>0.11334</v>
      </c>
      <c r="G18" s="646">
        <v>2.4179634126011664</v>
      </c>
      <c r="H18" s="646">
        <v>-2.3046234126011664</v>
      </c>
      <c r="I18" s="647">
        <v>4.687415839682723E-2</v>
      </c>
      <c r="J18" s="648" t="s">
        <v>1</v>
      </c>
    </row>
    <row r="19" spans="1:10" ht="14.4" customHeight="1" x14ac:dyDescent="0.3">
      <c r="A19" s="644" t="s">
        <v>557</v>
      </c>
      <c r="B19" s="645" t="s">
        <v>347</v>
      </c>
      <c r="C19" s="646">
        <v>0</v>
      </c>
      <c r="D19" s="646">
        <v>27.268799999999999</v>
      </c>
      <c r="E19" s="646"/>
      <c r="F19" s="646">
        <v>0</v>
      </c>
      <c r="G19" s="646">
        <v>7.8290809383976665</v>
      </c>
      <c r="H19" s="646">
        <v>-7.8290809383976665</v>
      </c>
      <c r="I19" s="647">
        <v>0</v>
      </c>
      <c r="J19" s="648" t="s">
        <v>1</v>
      </c>
    </row>
    <row r="20" spans="1:10" ht="14.4" customHeight="1" x14ac:dyDescent="0.3">
      <c r="A20" s="644" t="s">
        <v>557</v>
      </c>
      <c r="B20" s="645" t="s">
        <v>348</v>
      </c>
      <c r="C20" s="646">
        <v>45.71566</v>
      </c>
      <c r="D20" s="646">
        <v>76.164090000000002</v>
      </c>
      <c r="E20" s="646"/>
      <c r="F20" s="646">
        <v>54.476329999999997</v>
      </c>
      <c r="G20" s="646">
        <v>66.940974732746838</v>
      </c>
      <c r="H20" s="646">
        <v>-12.464644732746841</v>
      </c>
      <c r="I20" s="647">
        <v>0.81379648589656306</v>
      </c>
      <c r="J20" s="648" t="s">
        <v>1</v>
      </c>
    </row>
    <row r="21" spans="1:10" ht="14.4" customHeight="1" x14ac:dyDescent="0.3">
      <c r="A21" s="644" t="s">
        <v>557</v>
      </c>
      <c r="B21" s="645" t="s">
        <v>349</v>
      </c>
      <c r="C21" s="646">
        <v>0.23569000000000001</v>
      </c>
      <c r="D21" s="646">
        <v>0</v>
      </c>
      <c r="E21" s="646"/>
      <c r="F21" s="646">
        <v>0.38930999999999999</v>
      </c>
      <c r="G21" s="646">
        <v>0.67757865366800007</v>
      </c>
      <c r="H21" s="646">
        <v>-0.28826865366800009</v>
      </c>
      <c r="I21" s="647">
        <v>0.57456060324880609</v>
      </c>
      <c r="J21" s="648" t="s">
        <v>1</v>
      </c>
    </row>
    <row r="22" spans="1:10" ht="14.4" customHeight="1" x14ac:dyDescent="0.3">
      <c r="A22" s="644" t="s">
        <v>557</v>
      </c>
      <c r="B22" s="645" t="s">
        <v>350</v>
      </c>
      <c r="C22" s="646">
        <v>0</v>
      </c>
      <c r="D22" s="646">
        <v>0</v>
      </c>
      <c r="E22" s="646"/>
      <c r="F22" s="646" t="s">
        <v>553</v>
      </c>
      <c r="G22" s="646" t="s">
        <v>553</v>
      </c>
      <c r="H22" s="646" t="s">
        <v>553</v>
      </c>
      <c r="I22" s="647" t="s">
        <v>553</v>
      </c>
      <c r="J22" s="648" t="s">
        <v>1</v>
      </c>
    </row>
    <row r="23" spans="1:10" ht="14.4" customHeight="1" x14ac:dyDescent="0.3">
      <c r="A23" s="644" t="s">
        <v>557</v>
      </c>
      <c r="B23" s="645" t="s">
        <v>559</v>
      </c>
      <c r="C23" s="646">
        <v>177.80728000000002</v>
      </c>
      <c r="D23" s="646">
        <v>160.86703</v>
      </c>
      <c r="E23" s="646"/>
      <c r="F23" s="646">
        <v>141.91013999999998</v>
      </c>
      <c r="G23" s="646">
        <v>181.07477697926433</v>
      </c>
      <c r="H23" s="646">
        <v>-39.164636979264344</v>
      </c>
      <c r="I23" s="647">
        <v>0.78371014653383086</v>
      </c>
      <c r="J23" s="648" t="s">
        <v>560</v>
      </c>
    </row>
    <row r="24" spans="1:10" ht="14.4" customHeight="1" x14ac:dyDescent="0.3">
      <c r="A24" s="644" t="s">
        <v>553</v>
      </c>
      <c r="B24" s="645" t="s">
        <v>553</v>
      </c>
      <c r="C24" s="646" t="s">
        <v>553</v>
      </c>
      <c r="D24" s="646" t="s">
        <v>553</v>
      </c>
      <c r="E24" s="646"/>
      <c r="F24" s="646" t="s">
        <v>553</v>
      </c>
      <c r="G24" s="646" t="s">
        <v>553</v>
      </c>
      <c r="H24" s="646" t="s">
        <v>553</v>
      </c>
      <c r="I24" s="647" t="s">
        <v>553</v>
      </c>
      <c r="J24" s="648" t="s">
        <v>561</v>
      </c>
    </row>
    <row r="25" spans="1:10" ht="14.4" customHeight="1" x14ac:dyDescent="0.3">
      <c r="A25" s="644" t="s">
        <v>562</v>
      </c>
      <c r="B25" s="645" t="s">
        <v>563</v>
      </c>
      <c r="C25" s="646" t="s">
        <v>553</v>
      </c>
      <c r="D25" s="646" t="s">
        <v>553</v>
      </c>
      <c r="E25" s="646"/>
      <c r="F25" s="646" t="s">
        <v>553</v>
      </c>
      <c r="G25" s="646" t="s">
        <v>553</v>
      </c>
      <c r="H25" s="646" t="s">
        <v>553</v>
      </c>
      <c r="I25" s="647" t="s">
        <v>553</v>
      </c>
      <c r="J25" s="648" t="s">
        <v>0</v>
      </c>
    </row>
    <row r="26" spans="1:10" ht="14.4" customHeight="1" x14ac:dyDescent="0.3">
      <c r="A26" s="644" t="s">
        <v>562</v>
      </c>
      <c r="B26" s="645" t="s">
        <v>345</v>
      </c>
      <c r="C26" s="646">
        <v>5.34138</v>
      </c>
      <c r="D26" s="646">
        <v>5.8668399999999998</v>
      </c>
      <c r="E26" s="646"/>
      <c r="F26" s="646">
        <v>5.3725900000000006</v>
      </c>
      <c r="G26" s="646">
        <v>8.499999732270501</v>
      </c>
      <c r="H26" s="646">
        <v>-3.1274097322705003</v>
      </c>
      <c r="I26" s="647">
        <v>0.6320694316733686</v>
      </c>
      <c r="J26" s="648" t="s">
        <v>1</v>
      </c>
    </row>
    <row r="27" spans="1:10" ht="14.4" customHeight="1" x14ac:dyDescent="0.3">
      <c r="A27" s="644" t="s">
        <v>562</v>
      </c>
      <c r="B27" s="645" t="s">
        <v>348</v>
      </c>
      <c r="C27" s="646">
        <v>0</v>
      </c>
      <c r="D27" s="646">
        <v>0</v>
      </c>
      <c r="E27" s="646"/>
      <c r="F27" s="646" t="s">
        <v>553</v>
      </c>
      <c r="G27" s="646" t="s">
        <v>553</v>
      </c>
      <c r="H27" s="646" t="s">
        <v>553</v>
      </c>
      <c r="I27" s="647" t="s">
        <v>553</v>
      </c>
      <c r="J27" s="648" t="s">
        <v>1</v>
      </c>
    </row>
    <row r="28" spans="1:10" ht="14.4" customHeight="1" x14ac:dyDescent="0.3">
      <c r="A28" s="644" t="s">
        <v>562</v>
      </c>
      <c r="B28" s="645" t="s">
        <v>350</v>
      </c>
      <c r="C28" s="646">
        <v>0.74060000000000004</v>
      </c>
      <c r="D28" s="646">
        <v>0</v>
      </c>
      <c r="E28" s="646"/>
      <c r="F28" s="646" t="s">
        <v>553</v>
      </c>
      <c r="G28" s="646" t="s">
        <v>553</v>
      </c>
      <c r="H28" s="646" t="s">
        <v>553</v>
      </c>
      <c r="I28" s="647" t="s">
        <v>553</v>
      </c>
      <c r="J28" s="648" t="s">
        <v>1</v>
      </c>
    </row>
    <row r="29" spans="1:10" ht="14.4" customHeight="1" x14ac:dyDescent="0.3">
      <c r="A29" s="644" t="s">
        <v>562</v>
      </c>
      <c r="B29" s="645" t="s">
        <v>564</v>
      </c>
      <c r="C29" s="646">
        <v>6.0819799999999997</v>
      </c>
      <c r="D29" s="646">
        <v>5.8668399999999998</v>
      </c>
      <c r="E29" s="646"/>
      <c r="F29" s="646">
        <v>5.3725900000000006</v>
      </c>
      <c r="G29" s="646">
        <v>8.499999732270501</v>
      </c>
      <c r="H29" s="646">
        <v>-3.1274097322705003</v>
      </c>
      <c r="I29" s="647">
        <v>0.6320694316733686</v>
      </c>
      <c r="J29" s="648" t="s">
        <v>560</v>
      </c>
    </row>
    <row r="30" spans="1:10" ht="14.4" customHeight="1" x14ac:dyDescent="0.3">
      <c r="A30" s="644" t="s">
        <v>553</v>
      </c>
      <c r="B30" s="645" t="s">
        <v>553</v>
      </c>
      <c r="C30" s="646" t="s">
        <v>553</v>
      </c>
      <c r="D30" s="646" t="s">
        <v>553</v>
      </c>
      <c r="E30" s="646"/>
      <c r="F30" s="646" t="s">
        <v>553</v>
      </c>
      <c r="G30" s="646" t="s">
        <v>553</v>
      </c>
      <c r="H30" s="646" t="s">
        <v>553</v>
      </c>
      <c r="I30" s="647" t="s">
        <v>553</v>
      </c>
      <c r="J30" s="648" t="s">
        <v>561</v>
      </c>
    </row>
    <row r="31" spans="1:10" ht="14.4" customHeight="1" x14ac:dyDescent="0.3">
      <c r="A31" s="644" t="s">
        <v>565</v>
      </c>
      <c r="B31" s="645" t="s">
        <v>566</v>
      </c>
      <c r="C31" s="646" t="s">
        <v>553</v>
      </c>
      <c r="D31" s="646" t="s">
        <v>553</v>
      </c>
      <c r="E31" s="646"/>
      <c r="F31" s="646" t="s">
        <v>553</v>
      </c>
      <c r="G31" s="646" t="s">
        <v>553</v>
      </c>
      <c r="H31" s="646" t="s">
        <v>553</v>
      </c>
      <c r="I31" s="647" t="s">
        <v>553</v>
      </c>
      <c r="J31" s="648" t="s">
        <v>0</v>
      </c>
    </row>
    <row r="32" spans="1:10" ht="14.4" customHeight="1" x14ac:dyDescent="0.3">
      <c r="A32" s="644" t="s">
        <v>565</v>
      </c>
      <c r="B32" s="645" t="s">
        <v>345</v>
      </c>
      <c r="C32" s="646">
        <v>110.54307</v>
      </c>
      <c r="D32" s="646">
        <v>102.38248</v>
      </c>
      <c r="E32" s="646"/>
      <c r="F32" s="646">
        <v>92.053969999999993</v>
      </c>
      <c r="G32" s="646">
        <v>107.95314712332367</v>
      </c>
      <c r="H32" s="646">
        <v>-15.899177123323682</v>
      </c>
      <c r="I32" s="647">
        <v>0.85272150421737347</v>
      </c>
      <c r="J32" s="648" t="s">
        <v>1</v>
      </c>
    </row>
    <row r="33" spans="1:10" ht="14.4" customHeight="1" x14ac:dyDescent="0.3">
      <c r="A33" s="644" t="s">
        <v>565</v>
      </c>
      <c r="B33" s="645" t="s">
        <v>346</v>
      </c>
      <c r="C33" s="646">
        <v>2.3948499999999999</v>
      </c>
      <c r="D33" s="646">
        <v>4.8320100000000004</v>
      </c>
      <c r="E33" s="646"/>
      <c r="F33" s="646">
        <v>8.1459200000000003</v>
      </c>
      <c r="G33" s="646">
        <v>6.5093730683489994</v>
      </c>
      <c r="H33" s="646">
        <v>1.6365469316510008</v>
      </c>
      <c r="I33" s="647">
        <v>1.2514139095220249</v>
      </c>
      <c r="J33" s="648" t="s">
        <v>1</v>
      </c>
    </row>
    <row r="34" spans="1:10" ht="14.4" customHeight="1" x14ac:dyDescent="0.3">
      <c r="A34" s="644" t="s">
        <v>565</v>
      </c>
      <c r="B34" s="645" t="s">
        <v>347</v>
      </c>
      <c r="C34" s="646">
        <v>0</v>
      </c>
      <c r="D34" s="646">
        <v>11.526119999999999</v>
      </c>
      <c r="E34" s="646"/>
      <c r="F34" s="646">
        <v>0</v>
      </c>
      <c r="G34" s="646">
        <v>12.098362425789333</v>
      </c>
      <c r="H34" s="646">
        <v>-12.098362425789333</v>
      </c>
      <c r="I34" s="647">
        <v>0</v>
      </c>
      <c r="J34" s="648" t="s">
        <v>1</v>
      </c>
    </row>
    <row r="35" spans="1:10" ht="14.4" customHeight="1" x14ac:dyDescent="0.3">
      <c r="A35" s="644" t="s">
        <v>565</v>
      </c>
      <c r="B35" s="645" t="s">
        <v>554</v>
      </c>
      <c r="C35" s="646">
        <v>0</v>
      </c>
      <c r="D35" s="646" t="s">
        <v>553</v>
      </c>
      <c r="E35" s="646"/>
      <c r="F35" s="646" t="s">
        <v>553</v>
      </c>
      <c r="G35" s="646" t="s">
        <v>553</v>
      </c>
      <c r="H35" s="646" t="s">
        <v>553</v>
      </c>
      <c r="I35" s="647" t="s">
        <v>553</v>
      </c>
      <c r="J35" s="648" t="s">
        <v>1</v>
      </c>
    </row>
    <row r="36" spans="1:10" ht="14.4" customHeight="1" x14ac:dyDescent="0.3">
      <c r="A36" s="644" t="s">
        <v>565</v>
      </c>
      <c r="B36" s="645" t="s">
        <v>348</v>
      </c>
      <c r="C36" s="646">
        <v>36.383409999999998</v>
      </c>
      <c r="D36" s="646">
        <v>29.671790000000001</v>
      </c>
      <c r="E36" s="646"/>
      <c r="F36" s="646">
        <v>15.232560000000001</v>
      </c>
      <c r="G36" s="646">
        <v>39.666665417262834</v>
      </c>
      <c r="H36" s="646">
        <v>-24.434105417262835</v>
      </c>
      <c r="I36" s="647">
        <v>0.38401412974257293</v>
      </c>
      <c r="J36" s="648" t="s">
        <v>1</v>
      </c>
    </row>
    <row r="37" spans="1:10" ht="14.4" customHeight="1" x14ac:dyDescent="0.3">
      <c r="A37" s="644" t="s">
        <v>565</v>
      </c>
      <c r="B37" s="645" t="s">
        <v>349</v>
      </c>
      <c r="C37" s="646">
        <v>0</v>
      </c>
      <c r="D37" s="646">
        <v>2.27881</v>
      </c>
      <c r="E37" s="646"/>
      <c r="F37" s="646">
        <v>0.60440000000000005</v>
      </c>
      <c r="G37" s="646">
        <v>0.9999999685023333</v>
      </c>
      <c r="H37" s="646">
        <v>-0.39559996850233325</v>
      </c>
      <c r="I37" s="647">
        <v>0.60440001903719043</v>
      </c>
      <c r="J37" s="648" t="s">
        <v>1</v>
      </c>
    </row>
    <row r="38" spans="1:10" ht="14.4" customHeight="1" x14ac:dyDescent="0.3">
      <c r="A38" s="644" t="s">
        <v>565</v>
      </c>
      <c r="B38" s="645" t="s">
        <v>350</v>
      </c>
      <c r="C38" s="646">
        <v>2.2218</v>
      </c>
      <c r="D38" s="646">
        <v>3.3327</v>
      </c>
      <c r="E38" s="646"/>
      <c r="F38" s="646">
        <v>2.8979999999999997</v>
      </c>
      <c r="G38" s="646">
        <v>3.2141904366120002</v>
      </c>
      <c r="H38" s="646">
        <v>-0.31619043661200052</v>
      </c>
      <c r="I38" s="647">
        <v>0.90162672596795812</v>
      </c>
      <c r="J38" s="648" t="s">
        <v>1</v>
      </c>
    </row>
    <row r="39" spans="1:10" ht="14.4" customHeight="1" x14ac:dyDescent="0.3">
      <c r="A39" s="644" t="s">
        <v>565</v>
      </c>
      <c r="B39" s="645" t="s">
        <v>567</v>
      </c>
      <c r="C39" s="646">
        <v>151.54312999999999</v>
      </c>
      <c r="D39" s="646">
        <v>154.02390999999997</v>
      </c>
      <c r="E39" s="646"/>
      <c r="F39" s="646">
        <v>118.93485</v>
      </c>
      <c r="G39" s="646">
        <v>170.44173843983916</v>
      </c>
      <c r="H39" s="646">
        <v>-51.506888439839159</v>
      </c>
      <c r="I39" s="647">
        <v>0.6978035491111847</v>
      </c>
      <c r="J39" s="648" t="s">
        <v>560</v>
      </c>
    </row>
    <row r="40" spans="1:10" ht="14.4" customHeight="1" x14ac:dyDescent="0.3">
      <c r="A40" s="644" t="s">
        <v>553</v>
      </c>
      <c r="B40" s="645" t="s">
        <v>553</v>
      </c>
      <c r="C40" s="646" t="s">
        <v>553</v>
      </c>
      <c r="D40" s="646" t="s">
        <v>553</v>
      </c>
      <c r="E40" s="646"/>
      <c r="F40" s="646" t="s">
        <v>553</v>
      </c>
      <c r="G40" s="646" t="s">
        <v>553</v>
      </c>
      <c r="H40" s="646" t="s">
        <v>553</v>
      </c>
      <c r="I40" s="647" t="s">
        <v>553</v>
      </c>
      <c r="J40" s="648" t="s">
        <v>561</v>
      </c>
    </row>
    <row r="41" spans="1:10" ht="14.4" customHeight="1" x14ac:dyDescent="0.3">
      <c r="A41" s="644" t="s">
        <v>551</v>
      </c>
      <c r="B41" s="645" t="s">
        <v>555</v>
      </c>
      <c r="C41" s="646">
        <v>335.43239</v>
      </c>
      <c r="D41" s="646">
        <v>320.75778000000003</v>
      </c>
      <c r="E41" s="646"/>
      <c r="F41" s="646">
        <v>266.21758</v>
      </c>
      <c r="G41" s="646">
        <v>360.01651515137399</v>
      </c>
      <c r="H41" s="646">
        <v>-93.798935151373996</v>
      </c>
      <c r="I41" s="647">
        <v>0.73945935476894742</v>
      </c>
      <c r="J41" s="648" t="s">
        <v>556</v>
      </c>
    </row>
  </sheetData>
  <mergeCells count="3">
    <mergeCell ref="F3:I3"/>
    <mergeCell ref="C4:D4"/>
    <mergeCell ref="A1:I1"/>
  </mergeCells>
  <conditionalFormatting sqref="F14 F42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1">
    <cfRule type="expression" dxfId="63" priority="5">
      <formula>$H15&gt;0</formula>
    </cfRule>
  </conditionalFormatting>
  <conditionalFormatting sqref="A15:A41">
    <cfRule type="expression" dxfId="62" priority="2">
      <formula>AND($J15&lt;&gt;"mezeraKL",$J15&lt;&gt;"")</formula>
    </cfRule>
  </conditionalFormatting>
  <conditionalFormatting sqref="I15:I41">
    <cfRule type="expression" dxfId="61" priority="6">
      <formula>$I15&gt;1</formula>
    </cfRule>
  </conditionalFormatting>
  <conditionalFormatting sqref="B15:B41">
    <cfRule type="expression" dxfId="60" priority="1">
      <formula>OR($J15="NS",$J15="SumaNS",$J15="Účet")</formula>
    </cfRule>
  </conditionalFormatting>
  <conditionalFormatting sqref="A15:D41 F15:I41">
    <cfRule type="expression" dxfId="59" priority="8">
      <formula>AND($J15&lt;&gt;"",$J15&lt;&gt;"mezeraKL")</formula>
    </cfRule>
  </conditionalFormatting>
  <conditionalFormatting sqref="B15:D41 F15:I41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136.96724877428767</v>
      </c>
      <c r="M3" s="207">
        <f>SUBTOTAL(9,M5:M1048576)</f>
        <v>1922.5000000000002</v>
      </c>
      <c r="N3" s="208">
        <f>SUBTOTAL(9,N5:N1048576)</f>
        <v>263319.53576856805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551</v>
      </c>
      <c r="B5" s="655" t="s">
        <v>552</v>
      </c>
      <c r="C5" s="656" t="s">
        <v>557</v>
      </c>
      <c r="D5" s="657" t="s">
        <v>1351</v>
      </c>
      <c r="E5" s="656" t="s">
        <v>568</v>
      </c>
      <c r="F5" s="657" t="s">
        <v>1354</v>
      </c>
      <c r="G5" s="656"/>
      <c r="H5" s="656" t="s">
        <v>569</v>
      </c>
      <c r="I5" s="656" t="s">
        <v>570</v>
      </c>
      <c r="J5" s="656" t="s">
        <v>571</v>
      </c>
      <c r="K5" s="656" t="s">
        <v>572</v>
      </c>
      <c r="L5" s="658">
        <v>260.73</v>
      </c>
      <c r="M5" s="658">
        <v>8</v>
      </c>
      <c r="N5" s="659">
        <v>2085.84</v>
      </c>
    </row>
    <row r="6" spans="1:14" ht="14.4" customHeight="1" x14ac:dyDescent="0.3">
      <c r="A6" s="660" t="s">
        <v>551</v>
      </c>
      <c r="B6" s="661" t="s">
        <v>552</v>
      </c>
      <c r="C6" s="662" t="s">
        <v>557</v>
      </c>
      <c r="D6" s="663" t="s">
        <v>1351</v>
      </c>
      <c r="E6" s="662" t="s">
        <v>568</v>
      </c>
      <c r="F6" s="663" t="s">
        <v>1354</v>
      </c>
      <c r="G6" s="662"/>
      <c r="H6" s="662" t="s">
        <v>573</v>
      </c>
      <c r="I6" s="662" t="s">
        <v>573</v>
      </c>
      <c r="J6" s="662" t="s">
        <v>574</v>
      </c>
      <c r="K6" s="662" t="s">
        <v>575</v>
      </c>
      <c r="L6" s="664">
        <v>553.99000000000012</v>
      </c>
      <c r="M6" s="664">
        <v>1.7</v>
      </c>
      <c r="N6" s="665">
        <v>941.78300000000013</v>
      </c>
    </row>
    <row r="7" spans="1:14" ht="14.4" customHeight="1" x14ac:dyDescent="0.3">
      <c r="A7" s="660" t="s">
        <v>551</v>
      </c>
      <c r="B7" s="661" t="s">
        <v>552</v>
      </c>
      <c r="C7" s="662" t="s">
        <v>557</v>
      </c>
      <c r="D7" s="663" t="s">
        <v>1351</v>
      </c>
      <c r="E7" s="662" t="s">
        <v>568</v>
      </c>
      <c r="F7" s="663" t="s">
        <v>1354</v>
      </c>
      <c r="G7" s="662" t="s">
        <v>576</v>
      </c>
      <c r="H7" s="662" t="s">
        <v>577</v>
      </c>
      <c r="I7" s="662" t="s">
        <v>577</v>
      </c>
      <c r="J7" s="662" t="s">
        <v>578</v>
      </c>
      <c r="K7" s="662" t="s">
        <v>579</v>
      </c>
      <c r="L7" s="664">
        <v>171.6</v>
      </c>
      <c r="M7" s="664">
        <v>44</v>
      </c>
      <c r="N7" s="665">
        <v>7550.4</v>
      </c>
    </row>
    <row r="8" spans="1:14" ht="14.4" customHeight="1" x14ac:dyDescent="0.3">
      <c r="A8" s="660" t="s">
        <v>551</v>
      </c>
      <c r="B8" s="661" t="s">
        <v>552</v>
      </c>
      <c r="C8" s="662" t="s">
        <v>557</v>
      </c>
      <c r="D8" s="663" t="s">
        <v>1351</v>
      </c>
      <c r="E8" s="662" t="s">
        <v>568</v>
      </c>
      <c r="F8" s="663" t="s">
        <v>1354</v>
      </c>
      <c r="G8" s="662" t="s">
        <v>576</v>
      </c>
      <c r="H8" s="662" t="s">
        <v>580</v>
      </c>
      <c r="I8" s="662" t="s">
        <v>580</v>
      </c>
      <c r="J8" s="662" t="s">
        <v>581</v>
      </c>
      <c r="K8" s="662" t="s">
        <v>582</v>
      </c>
      <c r="L8" s="664">
        <v>173.69</v>
      </c>
      <c r="M8" s="664">
        <v>2</v>
      </c>
      <c r="N8" s="665">
        <v>347.38</v>
      </c>
    </row>
    <row r="9" spans="1:14" ht="14.4" customHeight="1" x14ac:dyDescent="0.3">
      <c r="A9" s="660" t="s">
        <v>551</v>
      </c>
      <c r="B9" s="661" t="s">
        <v>552</v>
      </c>
      <c r="C9" s="662" t="s">
        <v>557</v>
      </c>
      <c r="D9" s="663" t="s">
        <v>1351</v>
      </c>
      <c r="E9" s="662" t="s">
        <v>568</v>
      </c>
      <c r="F9" s="663" t="s">
        <v>1354</v>
      </c>
      <c r="G9" s="662" t="s">
        <v>576</v>
      </c>
      <c r="H9" s="662" t="s">
        <v>583</v>
      </c>
      <c r="I9" s="662" t="s">
        <v>583</v>
      </c>
      <c r="J9" s="662" t="s">
        <v>578</v>
      </c>
      <c r="K9" s="662" t="s">
        <v>584</v>
      </c>
      <c r="L9" s="664">
        <v>92.950000000000017</v>
      </c>
      <c r="M9" s="664">
        <v>14</v>
      </c>
      <c r="N9" s="665">
        <v>1301.3000000000002</v>
      </c>
    </row>
    <row r="10" spans="1:14" ht="14.4" customHeight="1" x14ac:dyDescent="0.3">
      <c r="A10" s="660" t="s">
        <v>551</v>
      </c>
      <c r="B10" s="661" t="s">
        <v>552</v>
      </c>
      <c r="C10" s="662" t="s">
        <v>557</v>
      </c>
      <c r="D10" s="663" t="s">
        <v>1351</v>
      </c>
      <c r="E10" s="662" t="s">
        <v>568</v>
      </c>
      <c r="F10" s="663" t="s">
        <v>1354</v>
      </c>
      <c r="G10" s="662" t="s">
        <v>576</v>
      </c>
      <c r="H10" s="662" t="s">
        <v>585</v>
      </c>
      <c r="I10" s="662" t="s">
        <v>585</v>
      </c>
      <c r="J10" s="662" t="s">
        <v>578</v>
      </c>
      <c r="K10" s="662" t="s">
        <v>586</v>
      </c>
      <c r="L10" s="664">
        <v>93.5</v>
      </c>
      <c r="M10" s="664">
        <v>2</v>
      </c>
      <c r="N10" s="665">
        <v>187</v>
      </c>
    </row>
    <row r="11" spans="1:14" ht="14.4" customHeight="1" x14ac:dyDescent="0.3">
      <c r="A11" s="660" t="s">
        <v>551</v>
      </c>
      <c r="B11" s="661" t="s">
        <v>552</v>
      </c>
      <c r="C11" s="662" t="s">
        <v>557</v>
      </c>
      <c r="D11" s="663" t="s">
        <v>1351</v>
      </c>
      <c r="E11" s="662" t="s">
        <v>568</v>
      </c>
      <c r="F11" s="663" t="s">
        <v>1354</v>
      </c>
      <c r="G11" s="662" t="s">
        <v>576</v>
      </c>
      <c r="H11" s="662" t="s">
        <v>587</v>
      </c>
      <c r="I11" s="662" t="s">
        <v>588</v>
      </c>
      <c r="J11" s="662" t="s">
        <v>589</v>
      </c>
      <c r="K11" s="662" t="s">
        <v>590</v>
      </c>
      <c r="L11" s="664">
        <v>87.03</v>
      </c>
      <c r="M11" s="664">
        <v>1</v>
      </c>
      <c r="N11" s="665">
        <v>87.03</v>
      </c>
    </row>
    <row r="12" spans="1:14" ht="14.4" customHeight="1" x14ac:dyDescent="0.3">
      <c r="A12" s="660" t="s">
        <v>551</v>
      </c>
      <c r="B12" s="661" t="s">
        <v>552</v>
      </c>
      <c r="C12" s="662" t="s">
        <v>557</v>
      </c>
      <c r="D12" s="663" t="s">
        <v>1351</v>
      </c>
      <c r="E12" s="662" t="s">
        <v>568</v>
      </c>
      <c r="F12" s="663" t="s">
        <v>1354</v>
      </c>
      <c r="G12" s="662" t="s">
        <v>576</v>
      </c>
      <c r="H12" s="662" t="s">
        <v>591</v>
      </c>
      <c r="I12" s="662" t="s">
        <v>592</v>
      </c>
      <c r="J12" s="662" t="s">
        <v>593</v>
      </c>
      <c r="K12" s="662" t="s">
        <v>594</v>
      </c>
      <c r="L12" s="664">
        <v>121.56000225730155</v>
      </c>
      <c r="M12" s="664">
        <v>1</v>
      </c>
      <c r="N12" s="665">
        <v>121.56000225730155</v>
      </c>
    </row>
    <row r="13" spans="1:14" ht="14.4" customHeight="1" x14ac:dyDescent="0.3">
      <c r="A13" s="660" t="s">
        <v>551</v>
      </c>
      <c r="B13" s="661" t="s">
        <v>552</v>
      </c>
      <c r="C13" s="662" t="s">
        <v>557</v>
      </c>
      <c r="D13" s="663" t="s">
        <v>1351</v>
      </c>
      <c r="E13" s="662" t="s">
        <v>568</v>
      </c>
      <c r="F13" s="663" t="s">
        <v>1354</v>
      </c>
      <c r="G13" s="662" t="s">
        <v>576</v>
      </c>
      <c r="H13" s="662" t="s">
        <v>595</v>
      </c>
      <c r="I13" s="662" t="s">
        <v>596</v>
      </c>
      <c r="J13" s="662" t="s">
        <v>597</v>
      </c>
      <c r="K13" s="662" t="s">
        <v>598</v>
      </c>
      <c r="L13" s="664">
        <v>64.540000000000006</v>
      </c>
      <c r="M13" s="664">
        <v>2</v>
      </c>
      <c r="N13" s="665">
        <v>129.08000000000001</v>
      </c>
    </row>
    <row r="14" spans="1:14" ht="14.4" customHeight="1" x14ac:dyDescent="0.3">
      <c r="A14" s="660" t="s">
        <v>551</v>
      </c>
      <c r="B14" s="661" t="s">
        <v>552</v>
      </c>
      <c r="C14" s="662" t="s">
        <v>557</v>
      </c>
      <c r="D14" s="663" t="s">
        <v>1351</v>
      </c>
      <c r="E14" s="662" t="s">
        <v>568</v>
      </c>
      <c r="F14" s="663" t="s">
        <v>1354</v>
      </c>
      <c r="G14" s="662" t="s">
        <v>576</v>
      </c>
      <c r="H14" s="662" t="s">
        <v>599</v>
      </c>
      <c r="I14" s="662" t="s">
        <v>600</v>
      </c>
      <c r="J14" s="662" t="s">
        <v>601</v>
      </c>
      <c r="K14" s="662" t="s">
        <v>602</v>
      </c>
      <c r="L14" s="664">
        <v>27.749700003842399</v>
      </c>
      <c r="M14" s="664">
        <v>2</v>
      </c>
      <c r="N14" s="665">
        <v>55.499400007684798</v>
      </c>
    </row>
    <row r="15" spans="1:14" ht="14.4" customHeight="1" x14ac:dyDescent="0.3">
      <c r="A15" s="660" t="s">
        <v>551</v>
      </c>
      <c r="B15" s="661" t="s">
        <v>552</v>
      </c>
      <c r="C15" s="662" t="s">
        <v>557</v>
      </c>
      <c r="D15" s="663" t="s">
        <v>1351</v>
      </c>
      <c r="E15" s="662" t="s">
        <v>568</v>
      </c>
      <c r="F15" s="663" t="s">
        <v>1354</v>
      </c>
      <c r="G15" s="662" t="s">
        <v>576</v>
      </c>
      <c r="H15" s="662" t="s">
        <v>603</v>
      </c>
      <c r="I15" s="662" t="s">
        <v>604</v>
      </c>
      <c r="J15" s="662" t="s">
        <v>605</v>
      </c>
      <c r="K15" s="662" t="s">
        <v>606</v>
      </c>
      <c r="L15" s="664">
        <v>77.620484187228058</v>
      </c>
      <c r="M15" s="664">
        <v>28</v>
      </c>
      <c r="N15" s="665">
        <v>2173.3735572423857</v>
      </c>
    </row>
    <row r="16" spans="1:14" ht="14.4" customHeight="1" x14ac:dyDescent="0.3">
      <c r="A16" s="660" t="s">
        <v>551</v>
      </c>
      <c r="B16" s="661" t="s">
        <v>552</v>
      </c>
      <c r="C16" s="662" t="s">
        <v>557</v>
      </c>
      <c r="D16" s="663" t="s">
        <v>1351</v>
      </c>
      <c r="E16" s="662" t="s">
        <v>568</v>
      </c>
      <c r="F16" s="663" t="s">
        <v>1354</v>
      </c>
      <c r="G16" s="662" t="s">
        <v>576</v>
      </c>
      <c r="H16" s="662" t="s">
        <v>607</v>
      </c>
      <c r="I16" s="662" t="s">
        <v>608</v>
      </c>
      <c r="J16" s="662" t="s">
        <v>609</v>
      </c>
      <c r="K16" s="662" t="s">
        <v>610</v>
      </c>
      <c r="L16" s="664">
        <v>61.904999999999994</v>
      </c>
      <c r="M16" s="664">
        <v>3</v>
      </c>
      <c r="N16" s="665">
        <v>185.71499999999997</v>
      </c>
    </row>
    <row r="17" spans="1:14" ht="14.4" customHeight="1" x14ac:dyDescent="0.3">
      <c r="A17" s="660" t="s">
        <v>551</v>
      </c>
      <c r="B17" s="661" t="s">
        <v>552</v>
      </c>
      <c r="C17" s="662" t="s">
        <v>557</v>
      </c>
      <c r="D17" s="663" t="s">
        <v>1351</v>
      </c>
      <c r="E17" s="662" t="s">
        <v>568</v>
      </c>
      <c r="F17" s="663" t="s">
        <v>1354</v>
      </c>
      <c r="G17" s="662" t="s">
        <v>576</v>
      </c>
      <c r="H17" s="662" t="s">
        <v>611</v>
      </c>
      <c r="I17" s="662" t="s">
        <v>612</v>
      </c>
      <c r="J17" s="662" t="s">
        <v>613</v>
      </c>
      <c r="K17" s="662" t="s">
        <v>614</v>
      </c>
      <c r="L17" s="664">
        <v>36.530000678341771</v>
      </c>
      <c r="M17" s="664">
        <v>1</v>
      </c>
      <c r="N17" s="665">
        <v>36.530000678341771</v>
      </c>
    </row>
    <row r="18" spans="1:14" ht="14.4" customHeight="1" x14ac:dyDescent="0.3">
      <c r="A18" s="660" t="s">
        <v>551</v>
      </c>
      <c r="B18" s="661" t="s">
        <v>552</v>
      </c>
      <c r="C18" s="662" t="s">
        <v>557</v>
      </c>
      <c r="D18" s="663" t="s">
        <v>1351</v>
      </c>
      <c r="E18" s="662" t="s">
        <v>568</v>
      </c>
      <c r="F18" s="663" t="s">
        <v>1354</v>
      </c>
      <c r="G18" s="662" t="s">
        <v>576</v>
      </c>
      <c r="H18" s="662" t="s">
        <v>615</v>
      </c>
      <c r="I18" s="662" t="s">
        <v>616</v>
      </c>
      <c r="J18" s="662" t="s">
        <v>613</v>
      </c>
      <c r="K18" s="662" t="s">
        <v>617</v>
      </c>
      <c r="L18" s="664">
        <v>53.079999999999984</v>
      </c>
      <c r="M18" s="664">
        <v>3</v>
      </c>
      <c r="N18" s="665">
        <v>159.23999999999995</v>
      </c>
    </row>
    <row r="19" spans="1:14" ht="14.4" customHeight="1" x14ac:dyDescent="0.3">
      <c r="A19" s="660" t="s">
        <v>551</v>
      </c>
      <c r="B19" s="661" t="s">
        <v>552</v>
      </c>
      <c r="C19" s="662" t="s">
        <v>557</v>
      </c>
      <c r="D19" s="663" t="s">
        <v>1351</v>
      </c>
      <c r="E19" s="662" t="s">
        <v>568</v>
      </c>
      <c r="F19" s="663" t="s">
        <v>1354</v>
      </c>
      <c r="G19" s="662" t="s">
        <v>576</v>
      </c>
      <c r="H19" s="662" t="s">
        <v>618</v>
      </c>
      <c r="I19" s="662" t="s">
        <v>619</v>
      </c>
      <c r="J19" s="662" t="s">
        <v>620</v>
      </c>
      <c r="K19" s="662" t="s">
        <v>621</v>
      </c>
      <c r="L19" s="664">
        <v>63.049730825947613</v>
      </c>
      <c r="M19" s="664">
        <v>1</v>
      </c>
      <c r="N19" s="665">
        <v>63.049730825947613</v>
      </c>
    </row>
    <row r="20" spans="1:14" ht="14.4" customHeight="1" x14ac:dyDescent="0.3">
      <c r="A20" s="660" t="s">
        <v>551</v>
      </c>
      <c r="B20" s="661" t="s">
        <v>552</v>
      </c>
      <c r="C20" s="662" t="s">
        <v>557</v>
      </c>
      <c r="D20" s="663" t="s">
        <v>1351</v>
      </c>
      <c r="E20" s="662" t="s">
        <v>568</v>
      </c>
      <c r="F20" s="663" t="s">
        <v>1354</v>
      </c>
      <c r="G20" s="662" t="s">
        <v>576</v>
      </c>
      <c r="H20" s="662" t="s">
        <v>622</v>
      </c>
      <c r="I20" s="662" t="s">
        <v>623</v>
      </c>
      <c r="J20" s="662" t="s">
        <v>624</v>
      </c>
      <c r="K20" s="662" t="s">
        <v>625</v>
      </c>
      <c r="L20" s="664">
        <v>66.719732073089887</v>
      </c>
      <c r="M20" s="664">
        <v>2</v>
      </c>
      <c r="N20" s="665">
        <v>133.43946414617977</v>
      </c>
    </row>
    <row r="21" spans="1:14" ht="14.4" customHeight="1" x14ac:dyDescent="0.3">
      <c r="A21" s="660" t="s">
        <v>551</v>
      </c>
      <c r="B21" s="661" t="s">
        <v>552</v>
      </c>
      <c r="C21" s="662" t="s">
        <v>557</v>
      </c>
      <c r="D21" s="663" t="s">
        <v>1351</v>
      </c>
      <c r="E21" s="662" t="s">
        <v>568</v>
      </c>
      <c r="F21" s="663" t="s">
        <v>1354</v>
      </c>
      <c r="G21" s="662" t="s">
        <v>576</v>
      </c>
      <c r="H21" s="662" t="s">
        <v>626</v>
      </c>
      <c r="I21" s="662" t="s">
        <v>627</v>
      </c>
      <c r="J21" s="662" t="s">
        <v>628</v>
      </c>
      <c r="K21" s="662" t="s">
        <v>629</v>
      </c>
      <c r="L21" s="664">
        <v>248.7</v>
      </c>
      <c r="M21" s="664">
        <v>5</v>
      </c>
      <c r="N21" s="665">
        <v>1243.5</v>
      </c>
    </row>
    <row r="22" spans="1:14" ht="14.4" customHeight="1" x14ac:dyDescent="0.3">
      <c r="A22" s="660" t="s">
        <v>551</v>
      </c>
      <c r="B22" s="661" t="s">
        <v>552</v>
      </c>
      <c r="C22" s="662" t="s">
        <v>557</v>
      </c>
      <c r="D22" s="663" t="s">
        <v>1351</v>
      </c>
      <c r="E22" s="662" t="s">
        <v>568</v>
      </c>
      <c r="F22" s="663" t="s">
        <v>1354</v>
      </c>
      <c r="G22" s="662" t="s">
        <v>576</v>
      </c>
      <c r="H22" s="662" t="s">
        <v>630</v>
      </c>
      <c r="I22" s="662" t="s">
        <v>631</v>
      </c>
      <c r="J22" s="662" t="s">
        <v>632</v>
      </c>
      <c r="K22" s="662" t="s">
        <v>633</v>
      </c>
      <c r="L22" s="664">
        <v>144.56904574044935</v>
      </c>
      <c r="M22" s="664">
        <v>1</v>
      </c>
      <c r="N22" s="665">
        <v>144.56904574044935</v>
      </c>
    </row>
    <row r="23" spans="1:14" ht="14.4" customHeight="1" x14ac:dyDescent="0.3">
      <c r="A23" s="660" t="s">
        <v>551</v>
      </c>
      <c r="B23" s="661" t="s">
        <v>552</v>
      </c>
      <c r="C23" s="662" t="s">
        <v>557</v>
      </c>
      <c r="D23" s="663" t="s">
        <v>1351</v>
      </c>
      <c r="E23" s="662" t="s">
        <v>568</v>
      </c>
      <c r="F23" s="663" t="s">
        <v>1354</v>
      </c>
      <c r="G23" s="662" t="s">
        <v>576</v>
      </c>
      <c r="H23" s="662" t="s">
        <v>634</v>
      </c>
      <c r="I23" s="662" t="s">
        <v>635</v>
      </c>
      <c r="J23" s="662" t="s">
        <v>636</v>
      </c>
      <c r="K23" s="662" t="s">
        <v>637</v>
      </c>
      <c r="L23" s="664">
        <v>43.110000000000035</v>
      </c>
      <c r="M23" s="664">
        <v>1</v>
      </c>
      <c r="N23" s="665">
        <v>43.110000000000035</v>
      </c>
    </row>
    <row r="24" spans="1:14" ht="14.4" customHeight="1" x14ac:dyDescent="0.3">
      <c r="A24" s="660" t="s">
        <v>551</v>
      </c>
      <c r="B24" s="661" t="s">
        <v>552</v>
      </c>
      <c r="C24" s="662" t="s">
        <v>557</v>
      </c>
      <c r="D24" s="663" t="s">
        <v>1351</v>
      </c>
      <c r="E24" s="662" t="s">
        <v>568</v>
      </c>
      <c r="F24" s="663" t="s">
        <v>1354</v>
      </c>
      <c r="G24" s="662" t="s">
        <v>576</v>
      </c>
      <c r="H24" s="662" t="s">
        <v>638</v>
      </c>
      <c r="I24" s="662" t="s">
        <v>638</v>
      </c>
      <c r="J24" s="662" t="s">
        <v>639</v>
      </c>
      <c r="K24" s="662" t="s">
        <v>640</v>
      </c>
      <c r="L24" s="664">
        <v>36.530000193811944</v>
      </c>
      <c r="M24" s="664">
        <v>21</v>
      </c>
      <c r="N24" s="665">
        <v>767.13000407005075</v>
      </c>
    </row>
    <row r="25" spans="1:14" ht="14.4" customHeight="1" x14ac:dyDescent="0.3">
      <c r="A25" s="660" t="s">
        <v>551</v>
      </c>
      <c r="B25" s="661" t="s">
        <v>552</v>
      </c>
      <c r="C25" s="662" t="s">
        <v>557</v>
      </c>
      <c r="D25" s="663" t="s">
        <v>1351</v>
      </c>
      <c r="E25" s="662" t="s">
        <v>568</v>
      </c>
      <c r="F25" s="663" t="s">
        <v>1354</v>
      </c>
      <c r="G25" s="662" t="s">
        <v>576</v>
      </c>
      <c r="H25" s="662" t="s">
        <v>641</v>
      </c>
      <c r="I25" s="662" t="s">
        <v>642</v>
      </c>
      <c r="J25" s="662" t="s">
        <v>643</v>
      </c>
      <c r="K25" s="662" t="s">
        <v>644</v>
      </c>
      <c r="L25" s="664">
        <v>70.547275334594218</v>
      </c>
      <c r="M25" s="664">
        <v>28</v>
      </c>
      <c r="N25" s="665">
        <v>1975.323709368638</v>
      </c>
    </row>
    <row r="26" spans="1:14" ht="14.4" customHeight="1" x14ac:dyDescent="0.3">
      <c r="A26" s="660" t="s">
        <v>551</v>
      </c>
      <c r="B26" s="661" t="s">
        <v>552</v>
      </c>
      <c r="C26" s="662" t="s">
        <v>557</v>
      </c>
      <c r="D26" s="663" t="s">
        <v>1351</v>
      </c>
      <c r="E26" s="662" t="s">
        <v>568</v>
      </c>
      <c r="F26" s="663" t="s">
        <v>1354</v>
      </c>
      <c r="G26" s="662" t="s">
        <v>576</v>
      </c>
      <c r="H26" s="662" t="s">
        <v>645</v>
      </c>
      <c r="I26" s="662" t="s">
        <v>646</v>
      </c>
      <c r="J26" s="662" t="s">
        <v>647</v>
      </c>
      <c r="K26" s="662" t="s">
        <v>648</v>
      </c>
      <c r="L26" s="664">
        <v>324.84999999999991</v>
      </c>
      <c r="M26" s="664">
        <v>1</v>
      </c>
      <c r="N26" s="665">
        <v>324.84999999999991</v>
      </c>
    </row>
    <row r="27" spans="1:14" ht="14.4" customHeight="1" x14ac:dyDescent="0.3">
      <c r="A27" s="660" t="s">
        <v>551</v>
      </c>
      <c r="B27" s="661" t="s">
        <v>552</v>
      </c>
      <c r="C27" s="662" t="s">
        <v>557</v>
      </c>
      <c r="D27" s="663" t="s">
        <v>1351</v>
      </c>
      <c r="E27" s="662" t="s">
        <v>568</v>
      </c>
      <c r="F27" s="663" t="s">
        <v>1354</v>
      </c>
      <c r="G27" s="662" t="s">
        <v>576</v>
      </c>
      <c r="H27" s="662" t="s">
        <v>649</v>
      </c>
      <c r="I27" s="662" t="s">
        <v>650</v>
      </c>
      <c r="J27" s="662" t="s">
        <v>651</v>
      </c>
      <c r="K27" s="662" t="s">
        <v>652</v>
      </c>
      <c r="L27" s="664">
        <v>73.58</v>
      </c>
      <c r="M27" s="664">
        <v>3</v>
      </c>
      <c r="N27" s="665">
        <v>220.74</v>
      </c>
    </row>
    <row r="28" spans="1:14" ht="14.4" customHeight="1" x14ac:dyDescent="0.3">
      <c r="A28" s="660" t="s">
        <v>551</v>
      </c>
      <c r="B28" s="661" t="s">
        <v>552</v>
      </c>
      <c r="C28" s="662" t="s">
        <v>557</v>
      </c>
      <c r="D28" s="663" t="s">
        <v>1351</v>
      </c>
      <c r="E28" s="662" t="s">
        <v>568</v>
      </c>
      <c r="F28" s="663" t="s">
        <v>1354</v>
      </c>
      <c r="G28" s="662" t="s">
        <v>576</v>
      </c>
      <c r="H28" s="662" t="s">
        <v>653</v>
      </c>
      <c r="I28" s="662" t="s">
        <v>654</v>
      </c>
      <c r="J28" s="662" t="s">
        <v>655</v>
      </c>
      <c r="K28" s="662" t="s">
        <v>656</v>
      </c>
      <c r="L28" s="664">
        <v>21.551538407338409</v>
      </c>
      <c r="M28" s="664">
        <v>65</v>
      </c>
      <c r="N28" s="665">
        <v>1400.8499964769967</v>
      </c>
    </row>
    <row r="29" spans="1:14" ht="14.4" customHeight="1" x14ac:dyDescent="0.3">
      <c r="A29" s="660" t="s">
        <v>551</v>
      </c>
      <c r="B29" s="661" t="s">
        <v>552</v>
      </c>
      <c r="C29" s="662" t="s">
        <v>557</v>
      </c>
      <c r="D29" s="663" t="s">
        <v>1351</v>
      </c>
      <c r="E29" s="662" t="s">
        <v>568</v>
      </c>
      <c r="F29" s="663" t="s">
        <v>1354</v>
      </c>
      <c r="G29" s="662" t="s">
        <v>576</v>
      </c>
      <c r="H29" s="662" t="s">
        <v>657</v>
      </c>
      <c r="I29" s="662" t="s">
        <v>658</v>
      </c>
      <c r="J29" s="662" t="s">
        <v>659</v>
      </c>
      <c r="K29" s="662" t="s">
        <v>660</v>
      </c>
      <c r="L29" s="664">
        <v>73.799403439252828</v>
      </c>
      <c r="M29" s="664">
        <v>2</v>
      </c>
      <c r="N29" s="665">
        <v>147.59880687850566</v>
      </c>
    </row>
    <row r="30" spans="1:14" ht="14.4" customHeight="1" x14ac:dyDescent="0.3">
      <c r="A30" s="660" t="s">
        <v>551</v>
      </c>
      <c r="B30" s="661" t="s">
        <v>552</v>
      </c>
      <c r="C30" s="662" t="s">
        <v>557</v>
      </c>
      <c r="D30" s="663" t="s">
        <v>1351</v>
      </c>
      <c r="E30" s="662" t="s">
        <v>568</v>
      </c>
      <c r="F30" s="663" t="s">
        <v>1354</v>
      </c>
      <c r="G30" s="662" t="s">
        <v>576</v>
      </c>
      <c r="H30" s="662" t="s">
        <v>661</v>
      </c>
      <c r="I30" s="662" t="s">
        <v>662</v>
      </c>
      <c r="J30" s="662" t="s">
        <v>663</v>
      </c>
      <c r="K30" s="662" t="s">
        <v>664</v>
      </c>
      <c r="L30" s="664">
        <v>58.909999999999975</v>
      </c>
      <c r="M30" s="664">
        <v>1</v>
      </c>
      <c r="N30" s="665">
        <v>58.909999999999975</v>
      </c>
    </row>
    <row r="31" spans="1:14" ht="14.4" customHeight="1" x14ac:dyDescent="0.3">
      <c r="A31" s="660" t="s">
        <v>551</v>
      </c>
      <c r="B31" s="661" t="s">
        <v>552</v>
      </c>
      <c r="C31" s="662" t="s">
        <v>557</v>
      </c>
      <c r="D31" s="663" t="s">
        <v>1351</v>
      </c>
      <c r="E31" s="662" t="s">
        <v>568</v>
      </c>
      <c r="F31" s="663" t="s">
        <v>1354</v>
      </c>
      <c r="G31" s="662" t="s">
        <v>576</v>
      </c>
      <c r="H31" s="662" t="s">
        <v>665</v>
      </c>
      <c r="I31" s="662" t="s">
        <v>666</v>
      </c>
      <c r="J31" s="662" t="s">
        <v>667</v>
      </c>
      <c r="K31" s="662"/>
      <c r="L31" s="664">
        <v>204.29</v>
      </c>
      <c r="M31" s="664">
        <v>1</v>
      </c>
      <c r="N31" s="665">
        <v>204.29</v>
      </c>
    </row>
    <row r="32" spans="1:14" ht="14.4" customHeight="1" x14ac:dyDescent="0.3">
      <c r="A32" s="660" t="s">
        <v>551</v>
      </c>
      <c r="B32" s="661" t="s">
        <v>552</v>
      </c>
      <c r="C32" s="662" t="s">
        <v>557</v>
      </c>
      <c r="D32" s="663" t="s">
        <v>1351</v>
      </c>
      <c r="E32" s="662" t="s">
        <v>568</v>
      </c>
      <c r="F32" s="663" t="s">
        <v>1354</v>
      </c>
      <c r="G32" s="662" t="s">
        <v>576</v>
      </c>
      <c r="H32" s="662" t="s">
        <v>668</v>
      </c>
      <c r="I32" s="662" t="s">
        <v>669</v>
      </c>
      <c r="J32" s="662" t="s">
        <v>670</v>
      </c>
      <c r="K32" s="662" t="s">
        <v>671</v>
      </c>
      <c r="L32" s="664">
        <v>143.94999999999996</v>
      </c>
      <c r="M32" s="664">
        <v>3</v>
      </c>
      <c r="N32" s="665">
        <v>431.84999999999991</v>
      </c>
    </row>
    <row r="33" spans="1:14" ht="14.4" customHeight="1" x14ac:dyDescent="0.3">
      <c r="A33" s="660" t="s">
        <v>551</v>
      </c>
      <c r="B33" s="661" t="s">
        <v>552</v>
      </c>
      <c r="C33" s="662" t="s">
        <v>557</v>
      </c>
      <c r="D33" s="663" t="s">
        <v>1351</v>
      </c>
      <c r="E33" s="662" t="s">
        <v>568</v>
      </c>
      <c r="F33" s="663" t="s">
        <v>1354</v>
      </c>
      <c r="G33" s="662" t="s">
        <v>576</v>
      </c>
      <c r="H33" s="662" t="s">
        <v>672</v>
      </c>
      <c r="I33" s="662" t="s">
        <v>673</v>
      </c>
      <c r="J33" s="662" t="s">
        <v>674</v>
      </c>
      <c r="K33" s="662" t="s">
        <v>675</v>
      </c>
      <c r="L33" s="664">
        <v>117.40996496334826</v>
      </c>
      <c r="M33" s="664">
        <v>3</v>
      </c>
      <c r="N33" s="665">
        <v>352.22989489004476</v>
      </c>
    </row>
    <row r="34" spans="1:14" ht="14.4" customHeight="1" x14ac:dyDescent="0.3">
      <c r="A34" s="660" t="s">
        <v>551</v>
      </c>
      <c r="B34" s="661" t="s">
        <v>552</v>
      </c>
      <c r="C34" s="662" t="s">
        <v>557</v>
      </c>
      <c r="D34" s="663" t="s">
        <v>1351</v>
      </c>
      <c r="E34" s="662" t="s">
        <v>568</v>
      </c>
      <c r="F34" s="663" t="s">
        <v>1354</v>
      </c>
      <c r="G34" s="662" t="s">
        <v>576</v>
      </c>
      <c r="H34" s="662" t="s">
        <v>676</v>
      </c>
      <c r="I34" s="662" t="s">
        <v>677</v>
      </c>
      <c r="J34" s="662" t="s">
        <v>678</v>
      </c>
      <c r="K34" s="662" t="s">
        <v>679</v>
      </c>
      <c r="L34" s="664">
        <v>71.430000000000007</v>
      </c>
      <c r="M34" s="664">
        <v>1</v>
      </c>
      <c r="N34" s="665">
        <v>71.430000000000007</v>
      </c>
    </row>
    <row r="35" spans="1:14" ht="14.4" customHeight="1" x14ac:dyDescent="0.3">
      <c r="A35" s="660" t="s">
        <v>551</v>
      </c>
      <c r="B35" s="661" t="s">
        <v>552</v>
      </c>
      <c r="C35" s="662" t="s">
        <v>557</v>
      </c>
      <c r="D35" s="663" t="s">
        <v>1351</v>
      </c>
      <c r="E35" s="662" t="s">
        <v>568</v>
      </c>
      <c r="F35" s="663" t="s">
        <v>1354</v>
      </c>
      <c r="G35" s="662" t="s">
        <v>576</v>
      </c>
      <c r="H35" s="662" t="s">
        <v>680</v>
      </c>
      <c r="I35" s="662" t="s">
        <v>681</v>
      </c>
      <c r="J35" s="662" t="s">
        <v>682</v>
      </c>
      <c r="K35" s="662" t="s">
        <v>683</v>
      </c>
      <c r="L35" s="664">
        <v>344.89</v>
      </c>
      <c r="M35" s="664">
        <v>1</v>
      </c>
      <c r="N35" s="665">
        <v>344.89</v>
      </c>
    </row>
    <row r="36" spans="1:14" ht="14.4" customHeight="1" x14ac:dyDescent="0.3">
      <c r="A36" s="660" t="s">
        <v>551</v>
      </c>
      <c r="B36" s="661" t="s">
        <v>552</v>
      </c>
      <c r="C36" s="662" t="s">
        <v>557</v>
      </c>
      <c r="D36" s="663" t="s">
        <v>1351</v>
      </c>
      <c r="E36" s="662" t="s">
        <v>568</v>
      </c>
      <c r="F36" s="663" t="s">
        <v>1354</v>
      </c>
      <c r="G36" s="662" t="s">
        <v>576</v>
      </c>
      <c r="H36" s="662" t="s">
        <v>684</v>
      </c>
      <c r="I36" s="662" t="s">
        <v>685</v>
      </c>
      <c r="J36" s="662" t="s">
        <v>686</v>
      </c>
      <c r="K36" s="662" t="s">
        <v>687</v>
      </c>
      <c r="L36" s="664">
        <v>126.24508452363121</v>
      </c>
      <c r="M36" s="664">
        <v>4</v>
      </c>
      <c r="N36" s="665">
        <v>504.98033809452483</v>
      </c>
    </row>
    <row r="37" spans="1:14" ht="14.4" customHeight="1" x14ac:dyDescent="0.3">
      <c r="A37" s="660" t="s">
        <v>551</v>
      </c>
      <c r="B37" s="661" t="s">
        <v>552</v>
      </c>
      <c r="C37" s="662" t="s">
        <v>557</v>
      </c>
      <c r="D37" s="663" t="s">
        <v>1351</v>
      </c>
      <c r="E37" s="662" t="s">
        <v>568</v>
      </c>
      <c r="F37" s="663" t="s">
        <v>1354</v>
      </c>
      <c r="G37" s="662" t="s">
        <v>576</v>
      </c>
      <c r="H37" s="662" t="s">
        <v>688</v>
      </c>
      <c r="I37" s="662" t="s">
        <v>689</v>
      </c>
      <c r="J37" s="662" t="s">
        <v>686</v>
      </c>
      <c r="K37" s="662" t="s">
        <v>690</v>
      </c>
      <c r="L37" s="664">
        <v>139.94499999999999</v>
      </c>
      <c r="M37" s="664">
        <v>2</v>
      </c>
      <c r="N37" s="665">
        <v>279.89</v>
      </c>
    </row>
    <row r="38" spans="1:14" ht="14.4" customHeight="1" x14ac:dyDescent="0.3">
      <c r="A38" s="660" t="s">
        <v>551</v>
      </c>
      <c r="B38" s="661" t="s">
        <v>552</v>
      </c>
      <c r="C38" s="662" t="s">
        <v>557</v>
      </c>
      <c r="D38" s="663" t="s">
        <v>1351</v>
      </c>
      <c r="E38" s="662" t="s">
        <v>568</v>
      </c>
      <c r="F38" s="663" t="s">
        <v>1354</v>
      </c>
      <c r="G38" s="662" t="s">
        <v>576</v>
      </c>
      <c r="H38" s="662" t="s">
        <v>691</v>
      </c>
      <c r="I38" s="662" t="s">
        <v>692</v>
      </c>
      <c r="J38" s="662" t="s">
        <v>693</v>
      </c>
      <c r="K38" s="662" t="s">
        <v>694</v>
      </c>
      <c r="L38" s="664">
        <v>42.69</v>
      </c>
      <c r="M38" s="664">
        <v>10</v>
      </c>
      <c r="N38" s="665">
        <v>426.9</v>
      </c>
    </row>
    <row r="39" spans="1:14" ht="14.4" customHeight="1" x14ac:dyDescent="0.3">
      <c r="A39" s="660" t="s">
        <v>551</v>
      </c>
      <c r="B39" s="661" t="s">
        <v>552</v>
      </c>
      <c r="C39" s="662" t="s">
        <v>557</v>
      </c>
      <c r="D39" s="663" t="s">
        <v>1351</v>
      </c>
      <c r="E39" s="662" t="s">
        <v>568</v>
      </c>
      <c r="F39" s="663" t="s">
        <v>1354</v>
      </c>
      <c r="G39" s="662" t="s">
        <v>576</v>
      </c>
      <c r="H39" s="662" t="s">
        <v>695</v>
      </c>
      <c r="I39" s="662" t="s">
        <v>695</v>
      </c>
      <c r="J39" s="662" t="s">
        <v>696</v>
      </c>
      <c r="K39" s="662" t="s">
        <v>697</v>
      </c>
      <c r="L39" s="664">
        <v>91.640000000000029</v>
      </c>
      <c r="M39" s="664">
        <v>1</v>
      </c>
      <c r="N39" s="665">
        <v>91.640000000000029</v>
      </c>
    </row>
    <row r="40" spans="1:14" ht="14.4" customHeight="1" x14ac:dyDescent="0.3">
      <c r="A40" s="660" t="s">
        <v>551</v>
      </c>
      <c r="B40" s="661" t="s">
        <v>552</v>
      </c>
      <c r="C40" s="662" t="s">
        <v>557</v>
      </c>
      <c r="D40" s="663" t="s">
        <v>1351</v>
      </c>
      <c r="E40" s="662" t="s">
        <v>568</v>
      </c>
      <c r="F40" s="663" t="s">
        <v>1354</v>
      </c>
      <c r="G40" s="662" t="s">
        <v>576</v>
      </c>
      <c r="H40" s="662" t="s">
        <v>698</v>
      </c>
      <c r="I40" s="662" t="s">
        <v>699</v>
      </c>
      <c r="J40" s="662" t="s">
        <v>700</v>
      </c>
      <c r="K40" s="662" t="s">
        <v>701</v>
      </c>
      <c r="L40" s="664">
        <v>38.799714419437024</v>
      </c>
      <c r="M40" s="664">
        <v>4</v>
      </c>
      <c r="N40" s="665">
        <v>155.19885767774809</v>
      </c>
    </row>
    <row r="41" spans="1:14" ht="14.4" customHeight="1" x14ac:dyDescent="0.3">
      <c r="A41" s="660" t="s">
        <v>551</v>
      </c>
      <c r="B41" s="661" t="s">
        <v>552</v>
      </c>
      <c r="C41" s="662" t="s">
        <v>557</v>
      </c>
      <c r="D41" s="663" t="s">
        <v>1351</v>
      </c>
      <c r="E41" s="662" t="s">
        <v>568</v>
      </c>
      <c r="F41" s="663" t="s">
        <v>1354</v>
      </c>
      <c r="G41" s="662" t="s">
        <v>576</v>
      </c>
      <c r="H41" s="662" t="s">
        <v>702</v>
      </c>
      <c r="I41" s="662" t="s">
        <v>703</v>
      </c>
      <c r="J41" s="662" t="s">
        <v>704</v>
      </c>
      <c r="K41" s="662" t="s">
        <v>705</v>
      </c>
      <c r="L41" s="664">
        <v>153.24999999999997</v>
      </c>
      <c r="M41" s="664">
        <v>1</v>
      </c>
      <c r="N41" s="665">
        <v>153.24999999999997</v>
      </c>
    </row>
    <row r="42" spans="1:14" ht="14.4" customHeight="1" x14ac:dyDescent="0.3">
      <c r="A42" s="660" t="s">
        <v>551</v>
      </c>
      <c r="B42" s="661" t="s">
        <v>552</v>
      </c>
      <c r="C42" s="662" t="s">
        <v>557</v>
      </c>
      <c r="D42" s="663" t="s">
        <v>1351</v>
      </c>
      <c r="E42" s="662" t="s">
        <v>568</v>
      </c>
      <c r="F42" s="663" t="s">
        <v>1354</v>
      </c>
      <c r="G42" s="662" t="s">
        <v>576</v>
      </c>
      <c r="H42" s="662" t="s">
        <v>706</v>
      </c>
      <c r="I42" s="662" t="s">
        <v>707</v>
      </c>
      <c r="J42" s="662" t="s">
        <v>708</v>
      </c>
      <c r="K42" s="662" t="s">
        <v>709</v>
      </c>
      <c r="L42" s="664">
        <v>138.32999999999998</v>
      </c>
      <c r="M42" s="664">
        <v>3</v>
      </c>
      <c r="N42" s="665">
        <v>414.98999999999995</v>
      </c>
    </row>
    <row r="43" spans="1:14" ht="14.4" customHeight="1" x14ac:dyDescent="0.3">
      <c r="A43" s="660" t="s">
        <v>551</v>
      </c>
      <c r="B43" s="661" t="s">
        <v>552</v>
      </c>
      <c r="C43" s="662" t="s">
        <v>557</v>
      </c>
      <c r="D43" s="663" t="s">
        <v>1351</v>
      </c>
      <c r="E43" s="662" t="s">
        <v>568</v>
      </c>
      <c r="F43" s="663" t="s">
        <v>1354</v>
      </c>
      <c r="G43" s="662" t="s">
        <v>576</v>
      </c>
      <c r="H43" s="662" t="s">
        <v>710</v>
      </c>
      <c r="I43" s="662" t="s">
        <v>711</v>
      </c>
      <c r="J43" s="662" t="s">
        <v>712</v>
      </c>
      <c r="K43" s="662" t="s">
        <v>713</v>
      </c>
      <c r="L43" s="664">
        <v>27.089999999999996</v>
      </c>
      <c r="M43" s="664">
        <v>1</v>
      </c>
      <c r="N43" s="665">
        <v>27.089999999999996</v>
      </c>
    </row>
    <row r="44" spans="1:14" ht="14.4" customHeight="1" x14ac:dyDescent="0.3">
      <c r="A44" s="660" t="s">
        <v>551</v>
      </c>
      <c r="B44" s="661" t="s">
        <v>552</v>
      </c>
      <c r="C44" s="662" t="s">
        <v>557</v>
      </c>
      <c r="D44" s="663" t="s">
        <v>1351</v>
      </c>
      <c r="E44" s="662" t="s">
        <v>568</v>
      </c>
      <c r="F44" s="663" t="s">
        <v>1354</v>
      </c>
      <c r="G44" s="662" t="s">
        <v>576</v>
      </c>
      <c r="H44" s="662" t="s">
        <v>714</v>
      </c>
      <c r="I44" s="662" t="s">
        <v>715</v>
      </c>
      <c r="J44" s="662" t="s">
        <v>716</v>
      </c>
      <c r="K44" s="662" t="s">
        <v>717</v>
      </c>
      <c r="L44" s="664">
        <v>26.320000000000007</v>
      </c>
      <c r="M44" s="664">
        <v>2</v>
      </c>
      <c r="N44" s="665">
        <v>52.640000000000015</v>
      </c>
    </row>
    <row r="45" spans="1:14" ht="14.4" customHeight="1" x14ac:dyDescent="0.3">
      <c r="A45" s="660" t="s">
        <v>551</v>
      </c>
      <c r="B45" s="661" t="s">
        <v>552</v>
      </c>
      <c r="C45" s="662" t="s">
        <v>557</v>
      </c>
      <c r="D45" s="663" t="s">
        <v>1351</v>
      </c>
      <c r="E45" s="662" t="s">
        <v>568</v>
      </c>
      <c r="F45" s="663" t="s">
        <v>1354</v>
      </c>
      <c r="G45" s="662" t="s">
        <v>576</v>
      </c>
      <c r="H45" s="662" t="s">
        <v>718</v>
      </c>
      <c r="I45" s="662" t="s">
        <v>216</v>
      </c>
      <c r="J45" s="662" t="s">
        <v>719</v>
      </c>
      <c r="K45" s="662"/>
      <c r="L45" s="664">
        <v>97.320424448903879</v>
      </c>
      <c r="M45" s="664">
        <v>16</v>
      </c>
      <c r="N45" s="665">
        <v>1557.1267911824621</v>
      </c>
    </row>
    <row r="46" spans="1:14" ht="14.4" customHeight="1" x14ac:dyDescent="0.3">
      <c r="A46" s="660" t="s">
        <v>551</v>
      </c>
      <c r="B46" s="661" t="s">
        <v>552</v>
      </c>
      <c r="C46" s="662" t="s">
        <v>557</v>
      </c>
      <c r="D46" s="663" t="s">
        <v>1351</v>
      </c>
      <c r="E46" s="662" t="s">
        <v>568</v>
      </c>
      <c r="F46" s="663" t="s">
        <v>1354</v>
      </c>
      <c r="G46" s="662" t="s">
        <v>576</v>
      </c>
      <c r="H46" s="662" t="s">
        <v>720</v>
      </c>
      <c r="I46" s="662" t="s">
        <v>216</v>
      </c>
      <c r="J46" s="662" t="s">
        <v>721</v>
      </c>
      <c r="K46" s="662"/>
      <c r="L46" s="664">
        <v>147.49776629026965</v>
      </c>
      <c r="M46" s="664">
        <v>2</v>
      </c>
      <c r="N46" s="665">
        <v>294.9955325805393</v>
      </c>
    </row>
    <row r="47" spans="1:14" ht="14.4" customHeight="1" x14ac:dyDescent="0.3">
      <c r="A47" s="660" t="s">
        <v>551</v>
      </c>
      <c r="B47" s="661" t="s">
        <v>552</v>
      </c>
      <c r="C47" s="662" t="s">
        <v>557</v>
      </c>
      <c r="D47" s="663" t="s">
        <v>1351</v>
      </c>
      <c r="E47" s="662" t="s">
        <v>568</v>
      </c>
      <c r="F47" s="663" t="s">
        <v>1354</v>
      </c>
      <c r="G47" s="662" t="s">
        <v>576</v>
      </c>
      <c r="H47" s="662" t="s">
        <v>722</v>
      </c>
      <c r="I47" s="662" t="s">
        <v>216</v>
      </c>
      <c r="J47" s="662" t="s">
        <v>723</v>
      </c>
      <c r="K47" s="662"/>
      <c r="L47" s="664">
        <v>99.415570824020008</v>
      </c>
      <c r="M47" s="664">
        <v>19</v>
      </c>
      <c r="N47" s="665">
        <v>1888.8958456563801</v>
      </c>
    </row>
    <row r="48" spans="1:14" ht="14.4" customHeight="1" x14ac:dyDescent="0.3">
      <c r="A48" s="660" t="s">
        <v>551</v>
      </c>
      <c r="B48" s="661" t="s">
        <v>552</v>
      </c>
      <c r="C48" s="662" t="s">
        <v>557</v>
      </c>
      <c r="D48" s="663" t="s">
        <v>1351</v>
      </c>
      <c r="E48" s="662" t="s">
        <v>568</v>
      </c>
      <c r="F48" s="663" t="s">
        <v>1354</v>
      </c>
      <c r="G48" s="662" t="s">
        <v>576</v>
      </c>
      <c r="H48" s="662" t="s">
        <v>724</v>
      </c>
      <c r="I48" s="662" t="s">
        <v>216</v>
      </c>
      <c r="J48" s="662" t="s">
        <v>725</v>
      </c>
      <c r="K48" s="662"/>
      <c r="L48" s="664">
        <v>37.873333333333342</v>
      </c>
      <c r="M48" s="664">
        <v>6</v>
      </c>
      <c r="N48" s="665">
        <v>227.24000000000007</v>
      </c>
    </row>
    <row r="49" spans="1:14" ht="14.4" customHeight="1" x14ac:dyDescent="0.3">
      <c r="A49" s="660" t="s">
        <v>551</v>
      </c>
      <c r="B49" s="661" t="s">
        <v>552</v>
      </c>
      <c r="C49" s="662" t="s">
        <v>557</v>
      </c>
      <c r="D49" s="663" t="s">
        <v>1351</v>
      </c>
      <c r="E49" s="662" t="s">
        <v>568</v>
      </c>
      <c r="F49" s="663" t="s">
        <v>1354</v>
      </c>
      <c r="G49" s="662" t="s">
        <v>576</v>
      </c>
      <c r="H49" s="662" t="s">
        <v>726</v>
      </c>
      <c r="I49" s="662" t="s">
        <v>727</v>
      </c>
      <c r="J49" s="662" t="s">
        <v>728</v>
      </c>
      <c r="K49" s="662" t="s">
        <v>729</v>
      </c>
      <c r="L49" s="664">
        <v>25.394999999999996</v>
      </c>
      <c r="M49" s="664">
        <v>2</v>
      </c>
      <c r="N49" s="665">
        <v>50.789999999999992</v>
      </c>
    </row>
    <row r="50" spans="1:14" ht="14.4" customHeight="1" x14ac:dyDescent="0.3">
      <c r="A50" s="660" t="s">
        <v>551</v>
      </c>
      <c r="B50" s="661" t="s">
        <v>552</v>
      </c>
      <c r="C50" s="662" t="s">
        <v>557</v>
      </c>
      <c r="D50" s="663" t="s">
        <v>1351</v>
      </c>
      <c r="E50" s="662" t="s">
        <v>568</v>
      </c>
      <c r="F50" s="663" t="s">
        <v>1354</v>
      </c>
      <c r="G50" s="662" t="s">
        <v>576</v>
      </c>
      <c r="H50" s="662" t="s">
        <v>730</v>
      </c>
      <c r="I50" s="662" t="s">
        <v>731</v>
      </c>
      <c r="J50" s="662" t="s">
        <v>732</v>
      </c>
      <c r="K50" s="662" t="s">
        <v>733</v>
      </c>
      <c r="L50" s="664">
        <v>62.69</v>
      </c>
      <c r="M50" s="664">
        <v>5</v>
      </c>
      <c r="N50" s="665">
        <v>313.45</v>
      </c>
    </row>
    <row r="51" spans="1:14" ht="14.4" customHeight="1" x14ac:dyDescent="0.3">
      <c r="A51" s="660" t="s">
        <v>551</v>
      </c>
      <c r="B51" s="661" t="s">
        <v>552</v>
      </c>
      <c r="C51" s="662" t="s">
        <v>557</v>
      </c>
      <c r="D51" s="663" t="s">
        <v>1351</v>
      </c>
      <c r="E51" s="662" t="s">
        <v>568</v>
      </c>
      <c r="F51" s="663" t="s">
        <v>1354</v>
      </c>
      <c r="G51" s="662" t="s">
        <v>576</v>
      </c>
      <c r="H51" s="662" t="s">
        <v>734</v>
      </c>
      <c r="I51" s="662" t="s">
        <v>735</v>
      </c>
      <c r="J51" s="662" t="s">
        <v>736</v>
      </c>
      <c r="K51" s="662" t="s">
        <v>737</v>
      </c>
      <c r="L51" s="664">
        <v>42.419999999999966</v>
      </c>
      <c r="M51" s="664">
        <v>2</v>
      </c>
      <c r="N51" s="665">
        <v>84.839999999999932</v>
      </c>
    </row>
    <row r="52" spans="1:14" ht="14.4" customHeight="1" x14ac:dyDescent="0.3">
      <c r="A52" s="660" t="s">
        <v>551</v>
      </c>
      <c r="B52" s="661" t="s">
        <v>552</v>
      </c>
      <c r="C52" s="662" t="s">
        <v>557</v>
      </c>
      <c r="D52" s="663" t="s">
        <v>1351</v>
      </c>
      <c r="E52" s="662" t="s">
        <v>568</v>
      </c>
      <c r="F52" s="663" t="s">
        <v>1354</v>
      </c>
      <c r="G52" s="662" t="s">
        <v>576</v>
      </c>
      <c r="H52" s="662" t="s">
        <v>738</v>
      </c>
      <c r="I52" s="662" t="s">
        <v>739</v>
      </c>
      <c r="J52" s="662" t="s">
        <v>740</v>
      </c>
      <c r="K52" s="662" t="s">
        <v>741</v>
      </c>
      <c r="L52" s="664">
        <v>39.649999999999991</v>
      </c>
      <c r="M52" s="664">
        <v>4</v>
      </c>
      <c r="N52" s="665">
        <v>158.59999999999997</v>
      </c>
    </row>
    <row r="53" spans="1:14" ht="14.4" customHeight="1" x14ac:dyDescent="0.3">
      <c r="A53" s="660" t="s">
        <v>551</v>
      </c>
      <c r="B53" s="661" t="s">
        <v>552</v>
      </c>
      <c r="C53" s="662" t="s">
        <v>557</v>
      </c>
      <c r="D53" s="663" t="s">
        <v>1351</v>
      </c>
      <c r="E53" s="662" t="s">
        <v>568</v>
      </c>
      <c r="F53" s="663" t="s">
        <v>1354</v>
      </c>
      <c r="G53" s="662" t="s">
        <v>576</v>
      </c>
      <c r="H53" s="662" t="s">
        <v>742</v>
      </c>
      <c r="I53" s="662" t="s">
        <v>743</v>
      </c>
      <c r="J53" s="662" t="s">
        <v>651</v>
      </c>
      <c r="K53" s="662" t="s">
        <v>744</v>
      </c>
      <c r="L53" s="664">
        <v>58.71</v>
      </c>
      <c r="M53" s="664">
        <v>3</v>
      </c>
      <c r="N53" s="665">
        <v>176.13</v>
      </c>
    </row>
    <row r="54" spans="1:14" ht="14.4" customHeight="1" x14ac:dyDescent="0.3">
      <c r="A54" s="660" t="s">
        <v>551</v>
      </c>
      <c r="B54" s="661" t="s">
        <v>552</v>
      </c>
      <c r="C54" s="662" t="s">
        <v>557</v>
      </c>
      <c r="D54" s="663" t="s">
        <v>1351</v>
      </c>
      <c r="E54" s="662" t="s">
        <v>568</v>
      </c>
      <c r="F54" s="663" t="s">
        <v>1354</v>
      </c>
      <c r="G54" s="662" t="s">
        <v>576</v>
      </c>
      <c r="H54" s="662" t="s">
        <v>745</v>
      </c>
      <c r="I54" s="662" t="s">
        <v>746</v>
      </c>
      <c r="J54" s="662" t="s">
        <v>747</v>
      </c>
      <c r="K54" s="662" t="s">
        <v>748</v>
      </c>
      <c r="L54" s="664">
        <v>34.670000000000009</v>
      </c>
      <c r="M54" s="664">
        <v>1</v>
      </c>
      <c r="N54" s="665">
        <v>34.670000000000009</v>
      </c>
    </row>
    <row r="55" spans="1:14" ht="14.4" customHeight="1" x14ac:dyDescent="0.3">
      <c r="A55" s="660" t="s">
        <v>551</v>
      </c>
      <c r="B55" s="661" t="s">
        <v>552</v>
      </c>
      <c r="C55" s="662" t="s">
        <v>557</v>
      </c>
      <c r="D55" s="663" t="s">
        <v>1351</v>
      </c>
      <c r="E55" s="662" t="s">
        <v>568</v>
      </c>
      <c r="F55" s="663" t="s">
        <v>1354</v>
      </c>
      <c r="G55" s="662" t="s">
        <v>576</v>
      </c>
      <c r="H55" s="662" t="s">
        <v>749</v>
      </c>
      <c r="I55" s="662" t="s">
        <v>750</v>
      </c>
      <c r="J55" s="662" t="s">
        <v>751</v>
      </c>
      <c r="K55" s="662" t="s">
        <v>752</v>
      </c>
      <c r="L55" s="664">
        <v>26.85</v>
      </c>
      <c r="M55" s="664">
        <v>2</v>
      </c>
      <c r="N55" s="665">
        <v>53.7</v>
      </c>
    </row>
    <row r="56" spans="1:14" ht="14.4" customHeight="1" x14ac:dyDescent="0.3">
      <c r="A56" s="660" t="s">
        <v>551</v>
      </c>
      <c r="B56" s="661" t="s">
        <v>552</v>
      </c>
      <c r="C56" s="662" t="s">
        <v>557</v>
      </c>
      <c r="D56" s="663" t="s">
        <v>1351</v>
      </c>
      <c r="E56" s="662" t="s">
        <v>568</v>
      </c>
      <c r="F56" s="663" t="s">
        <v>1354</v>
      </c>
      <c r="G56" s="662" t="s">
        <v>576</v>
      </c>
      <c r="H56" s="662" t="s">
        <v>753</v>
      </c>
      <c r="I56" s="662" t="s">
        <v>754</v>
      </c>
      <c r="J56" s="662" t="s">
        <v>755</v>
      </c>
      <c r="K56" s="662" t="s">
        <v>756</v>
      </c>
      <c r="L56" s="664">
        <v>235.13</v>
      </c>
      <c r="M56" s="664">
        <v>1</v>
      </c>
      <c r="N56" s="665">
        <v>235.13</v>
      </c>
    </row>
    <row r="57" spans="1:14" ht="14.4" customHeight="1" x14ac:dyDescent="0.3">
      <c r="A57" s="660" t="s">
        <v>551</v>
      </c>
      <c r="B57" s="661" t="s">
        <v>552</v>
      </c>
      <c r="C57" s="662" t="s">
        <v>557</v>
      </c>
      <c r="D57" s="663" t="s">
        <v>1351</v>
      </c>
      <c r="E57" s="662" t="s">
        <v>568</v>
      </c>
      <c r="F57" s="663" t="s">
        <v>1354</v>
      </c>
      <c r="G57" s="662" t="s">
        <v>576</v>
      </c>
      <c r="H57" s="662" t="s">
        <v>757</v>
      </c>
      <c r="I57" s="662" t="s">
        <v>758</v>
      </c>
      <c r="J57" s="662" t="s">
        <v>759</v>
      </c>
      <c r="K57" s="662" t="s">
        <v>760</v>
      </c>
      <c r="L57" s="664">
        <v>208.69066666666669</v>
      </c>
      <c r="M57" s="664">
        <v>2</v>
      </c>
      <c r="N57" s="665">
        <v>417.38133333333337</v>
      </c>
    </row>
    <row r="58" spans="1:14" ht="14.4" customHeight="1" x14ac:dyDescent="0.3">
      <c r="A58" s="660" t="s">
        <v>551</v>
      </c>
      <c r="B58" s="661" t="s">
        <v>552</v>
      </c>
      <c r="C58" s="662" t="s">
        <v>557</v>
      </c>
      <c r="D58" s="663" t="s">
        <v>1351</v>
      </c>
      <c r="E58" s="662" t="s">
        <v>568</v>
      </c>
      <c r="F58" s="663" t="s">
        <v>1354</v>
      </c>
      <c r="G58" s="662" t="s">
        <v>576</v>
      </c>
      <c r="H58" s="662" t="s">
        <v>761</v>
      </c>
      <c r="I58" s="662" t="s">
        <v>762</v>
      </c>
      <c r="J58" s="662" t="s">
        <v>763</v>
      </c>
      <c r="K58" s="662"/>
      <c r="L58" s="664">
        <v>496.25938545901516</v>
      </c>
      <c r="M58" s="664">
        <v>1</v>
      </c>
      <c r="N58" s="665">
        <v>496.25938545901516</v>
      </c>
    </row>
    <row r="59" spans="1:14" ht="14.4" customHeight="1" x14ac:dyDescent="0.3">
      <c r="A59" s="660" t="s">
        <v>551</v>
      </c>
      <c r="B59" s="661" t="s">
        <v>552</v>
      </c>
      <c r="C59" s="662" t="s">
        <v>557</v>
      </c>
      <c r="D59" s="663" t="s">
        <v>1351</v>
      </c>
      <c r="E59" s="662" t="s">
        <v>568</v>
      </c>
      <c r="F59" s="663" t="s">
        <v>1354</v>
      </c>
      <c r="G59" s="662" t="s">
        <v>576</v>
      </c>
      <c r="H59" s="662" t="s">
        <v>764</v>
      </c>
      <c r="I59" s="662" t="s">
        <v>216</v>
      </c>
      <c r="J59" s="662" t="s">
        <v>765</v>
      </c>
      <c r="K59" s="662"/>
      <c r="L59" s="664">
        <v>191.13</v>
      </c>
      <c r="M59" s="664">
        <v>5</v>
      </c>
      <c r="N59" s="665">
        <v>955.65</v>
      </c>
    </row>
    <row r="60" spans="1:14" ht="14.4" customHeight="1" x14ac:dyDescent="0.3">
      <c r="A60" s="660" t="s">
        <v>551</v>
      </c>
      <c r="B60" s="661" t="s">
        <v>552</v>
      </c>
      <c r="C60" s="662" t="s">
        <v>557</v>
      </c>
      <c r="D60" s="663" t="s">
        <v>1351</v>
      </c>
      <c r="E60" s="662" t="s">
        <v>568</v>
      </c>
      <c r="F60" s="663" t="s">
        <v>1354</v>
      </c>
      <c r="G60" s="662" t="s">
        <v>576</v>
      </c>
      <c r="H60" s="662" t="s">
        <v>766</v>
      </c>
      <c r="I60" s="662" t="s">
        <v>216</v>
      </c>
      <c r="J60" s="662" t="s">
        <v>767</v>
      </c>
      <c r="K60" s="662"/>
      <c r="L60" s="664">
        <v>162.1204120753639</v>
      </c>
      <c r="M60" s="664">
        <v>4</v>
      </c>
      <c r="N60" s="665">
        <v>648.48164830145561</v>
      </c>
    </row>
    <row r="61" spans="1:14" ht="14.4" customHeight="1" x14ac:dyDescent="0.3">
      <c r="A61" s="660" t="s">
        <v>551</v>
      </c>
      <c r="B61" s="661" t="s">
        <v>552</v>
      </c>
      <c r="C61" s="662" t="s">
        <v>557</v>
      </c>
      <c r="D61" s="663" t="s">
        <v>1351</v>
      </c>
      <c r="E61" s="662" t="s">
        <v>568</v>
      </c>
      <c r="F61" s="663" t="s">
        <v>1354</v>
      </c>
      <c r="G61" s="662" t="s">
        <v>576</v>
      </c>
      <c r="H61" s="662" t="s">
        <v>768</v>
      </c>
      <c r="I61" s="662" t="s">
        <v>216</v>
      </c>
      <c r="J61" s="662" t="s">
        <v>769</v>
      </c>
      <c r="K61" s="662"/>
      <c r="L61" s="664">
        <v>99.739582344486266</v>
      </c>
      <c r="M61" s="664">
        <v>5</v>
      </c>
      <c r="N61" s="665">
        <v>498.69791172243134</v>
      </c>
    </row>
    <row r="62" spans="1:14" ht="14.4" customHeight="1" x14ac:dyDescent="0.3">
      <c r="A62" s="660" t="s">
        <v>551</v>
      </c>
      <c r="B62" s="661" t="s">
        <v>552</v>
      </c>
      <c r="C62" s="662" t="s">
        <v>557</v>
      </c>
      <c r="D62" s="663" t="s">
        <v>1351</v>
      </c>
      <c r="E62" s="662" t="s">
        <v>568</v>
      </c>
      <c r="F62" s="663" t="s">
        <v>1354</v>
      </c>
      <c r="G62" s="662" t="s">
        <v>576</v>
      </c>
      <c r="H62" s="662" t="s">
        <v>770</v>
      </c>
      <c r="I62" s="662" t="s">
        <v>771</v>
      </c>
      <c r="J62" s="662" t="s">
        <v>772</v>
      </c>
      <c r="K62" s="662" t="s">
        <v>773</v>
      </c>
      <c r="L62" s="664">
        <v>44.089999999999989</v>
      </c>
      <c r="M62" s="664">
        <v>2</v>
      </c>
      <c r="N62" s="665">
        <v>88.179999999999978</v>
      </c>
    </row>
    <row r="63" spans="1:14" ht="14.4" customHeight="1" x14ac:dyDescent="0.3">
      <c r="A63" s="660" t="s">
        <v>551</v>
      </c>
      <c r="B63" s="661" t="s">
        <v>552</v>
      </c>
      <c r="C63" s="662" t="s">
        <v>557</v>
      </c>
      <c r="D63" s="663" t="s">
        <v>1351</v>
      </c>
      <c r="E63" s="662" t="s">
        <v>568</v>
      </c>
      <c r="F63" s="663" t="s">
        <v>1354</v>
      </c>
      <c r="G63" s="662" t="s">
        <v>576</v>
      </c>
      <c r="H63" s="662" t="s">
        <v>774</v>
      </c>
      <c r="I63" s="662" t="s">
        <v>775</v>
      </c>
      <c r="J63" s="662" t="s">
        <v>776</v>
      </c>
      <c r="K63" s="662" t="s">
        <v>777</v>
      </c>
      <c r="L63" s="664">
        <v>60.28</v>
      </c>
      <c r="M63" s="664">
        <v>1</v>
      </c>
      <c r="N63" s="665">
        <v>60.28</v>
      </c>
    </row>
    <row r="64" spans="1:14" ht="14.4" customHeight="1" x14ac:dyDescent="0.3">
      <c r="A64" s="660" t="s">
        <v>551</v>
      </c>
      <c r="B64" s="661" t="s">
        <v>552</v>
      </c>
      <c r="C64" s="662" t="s">
        <v>557</v>
      </c>
      <c r="D64" s="663" t="s">
        <v>1351</v>
      </c>
      <c r="E64" s="662" t="s">
        <v>568</v>
      </c>
      <c r="F64" s="663" t="s">
        <v>1354</v>
      </c>
      <c r="G64" s="662" t="s">
        <v>576</v>
      </c>
      <c r="H64" s="662" t="s">
        <v>778</v>
      </c>
      <c r="I64" s="662" t="s">
        <v>779</v>
      </c>
      <c r="J64" s="662" t="s">
        <v>780</v>
      </c>
      <c r="K64" s="662" t="s">
        <v>781</v>
      </c>
      <c r="L64" s="664">
        <v>109.25999999999998</v>
      </c>
      <c r="M64" s="664">
        <v>3</v>
      </c>
      <c r="N64" s="665">
        <v>327.77999999999992</v>
      </c>
    </row>
    <row r="65" spans="1:14" ht="14.4" customHeight="1" x14ac:dyDescent="0.3">
      <c r="A65" s="660" t="s">
        <v>551</v>
      </c>
      <c r="B65" s="661" t="s">
        <v>552</v>
      </c>
      <c r="C65" s="662" t="s">
        <v>557</v>
      </c>
      <c r="D65" s="663" t="s">
        <v>1351</v>
      </c>
      <c r="E65" s="662" t="s">
        <v>568</v>
      </c>
      <c r="F65" s="663" t="s">
        <v>1354</v>
      </c>
      <c r="G65" s="662" t="s">
        <v>576</v>
      </c>
      <c r="H65" s="662" t="s">
        <v>782</v>
      </c>
      <c r="I65" s="662" t="s">
        <v>783</v>
      </c>
      <c r="J65" s="662" t="s">
        <v>784</v>
      </c>
      <c r="K65" s="662" t="s">
        <v>785</v>
      </c>
      <c r="L65" s="664">
        <v>676.26</v>
      </c>
      <c r="M65" s="664">
        <v>1</v>
      </c>
      <c r="N65" s="665">
        <v>676.26</v>
      </c>
    </row>
    <row r="66" spans="1:14" ht="14.4" customHeight="1" x14ac:dyDescent="0.3">
      <c r="A66" s="660" t="s">
        <v>551</v>
      </c>
      <c r="B66" s="661" t="s">
        <v>552</v>
      </c>
      <c r="C66" s="662" t="s">
        <v>557</v>
      </c>
      <c r="D66" s="663" t="s">
        <v>1351</v>
      </c>
      <c r="E66" s="662" t="s">
        <v>568</v>
      </c>
      <c r="F66" s="663" t="s">
        <v>1354</v>
      </c>
      <c r="G66" s="662" t="s">
        <v>576</v>
      </c>
      <c r="H66" s="662" t="s">
        <v>786</v>
      </c>
      <c r="I66" s="662" t="s">
        <v>787</v>
      </c>
      <c r="J66" s="662" t="s">
        <v>788</v>
      </c>
      <c r="K66" s="662" t="s">
        <v>789</v>
      </c>
      <c r="L66" s="664">
        <v>67.269932239818147</v>
      </c>
      <c r="M66" s="664">
        <v>6</v>
      </c>
      <c r="N66" s="665">
        <v>403.61959343890891</v>
      </c>
    </row>
    <row r="67" spans="1:14" ht="14.4" customHeight="1" x14ac:dyDescent="0.3">
      <c r="A67" s="660" t="s">
        <v>551</v>
      </c>
      <c r="B67" s="661" t="s">
        <v>552</v>
      </c>
      <c r="C67" s="662" t="s">
        <v>557</v>
      </c>
      <c r="D67" s="663" t="s">
        <v>1351</v>
      </c>
      <c r="E67" s="662" t="s">
        <v>568</v>
      </c>
      <c r="F67" s="663" t="s">
        <v>1354</v>
      </c>
      <c r="G67" s="662" t="s">
        <v>576</v>
      </c>
      <c r="H67" s="662" t="s">
        <v>790</v>
      </c>
      <c r="I67" s="662" t="s">
        <v>791</v>
      </c>
      <c r="J67" s="662" t="s">
        <v>792</v>
      </c>
      <c r="K67" s="662" t="s">
        <v>793</v>
      </c>
      <c r="L67" s="664">
        <v>99.69</v>
      </c>
      <c r="M67" s="664">
        <v>1</v>
      </c>
      <c r="N67" s="665">
        <v>99.69</v>
      </c>
    </row>
    <row r="68" spans="1:14" ht="14.4" customHeight="1" x14ac:dyDescent="0.3">
      <c r="A68" s="660" t="s">
        <v>551</v>
      </c>
      <c r="B68" s="661" t="s">
        <v>552</v>
      </c>
      <c r="C68" s="662" t="s">
        <v>557</v>
      </c>
      <c r="D68" s="663" t="s">
        <v>1351</v>
      </c>
      <c r="E68" s="662" t="s">
        <v>568</v>
      </c>
      <c r="F68" s="663" t="s">
        <v>1354</v>
      </c>
      <c r="G68" s="662" t="s">
        <v>576</v>
      </c>
      <c r="H68" s="662" t="s">
        <v>794</v>
      </c>
      <c r="I68" s="662" t="s">
        <v>795</v>
      </c>
      <c r="J68" s="662" t="s">
        <v>796</v>
      </c>
      <c r="K68" s="662" t="s">
        <v>797</v>
      </c>
      <c r="L68" s="664">
        <v>195.79948353361678</v>
      </c>
      <c r="M68" s="664">
        <v>2</v>
      </c>
      <c r="N68" s="665">
        <v>391.59896706723356</v>
      </c>
    </row>
    <row r="69" spans="1:14" ht="14.4" customHeight="1" x14ac:dyDescent="0.3">
      <c r="A69" s="660" t="s">
        <v>551</v>
      </c>
      <c r="B69" s="661" t="s">
        <v>552</v>
      </c>
      <c r="C69" s="662" t="s">
        <v>557</v>
      </c>
      <c r="D69" s="663" t="s">
        <v>1351</v>
      </c>
      <c r="E69" s="662" t="s">
        <v>568</v>
      </c>
      <c r="F69" s="663" t="s">
        <v>1354</v>
      </c>
      <c r="G69" s="662" t="s">
        <v>576</v>
      </c>
      <c r="H69" s="662" t="s">
        <v>798</v>
      </c>
      <c r="I69" s="662" t="s">
        <v>799</v>
      </c>
      <c r="J69" s="662" t="s">
        <v>655</v>
      </c>
      <c r="K69" s="662" t="s">
        <v>800</v>
      </c>
      <c r="L69" s="664">
        <v>59.158845729548482</v>
      </c>
      <c r="M69" s="664">
        <v>11</v>
      </c>
      <c r="N69" s="665">
        <v>650.74730302503326</v>
      </c>
    </row>
    <row r="70" spans="1:14" ht="14.4" customHeight="1" x14ac:dyDescent="0.3">
      <c r="A70" s="660" t="s">
        <v>551</v>
      </c>
      <c r="B70" s="661" t="s">
        <v>552</v>
      </c>
      <c r="C70" s="662" t="s">
        <v>557</v>
      </c>
      <c r="D70" s="663" t="s">
        <v>1351</v>
      </c>
      <c r="E70" s="662" t="s">
        <v>568</v>
      </c>
      <c r="F70" s="663" t="s">
        <v>1354</v>
      </c>
      <c r="G70" s="662" t="s">
        <v>576</v>
      </c>
      <c r="H70" s="662" t="s">
        <v>801</v>
      </c>
      <c r="I70" s="662" t="s">
        <v>802</v>
      </c>
      <c r="J70" s="662" t="s">
        <v>803</v>
      </c>
      <c r="K70" s="662" t="s">
        <v>804</v>
      </c>
      <c r="L70" s="664">
        <v>43.85</v>
      </c>
      <c r="M70" s="664">
        <v>8</v>
      </c>
      <c r="N70" s="665">
        <v>350.8</v>
      </c>
    </row>
    <row r="71" spans="1:14" ht="14.4" customHeight="1" x14ac:dyDescent="0.3">
      <c r="A71" s="660" t="s">
        <v>551</v>
      </c>
      <c r="B71" s="661" t="s">
        <v>552</v>
      </c>
      <c r="C71" s="662" t="s">
        <v>557</v>
      </c>
      <c r="D71" s="663" t="s">
        <v>1351</v>
      </c>
      <c r="E71" s="662" t="s">
        <v>568</v>
      </c>
      <c r="F71" s="663" t="s">
        <v>1354</v>
      </c>
      <c r="G71" s="662" t="s">
        <v>576</v>
      </c>
      <c r="H71" s="662" t="s">
        <v>805</v>
      </c>
      <c r="I71" s="662" t="s">
        <v>806</v>
      </c>
      <c r="J71" s="662" t="s">
        <v>807</v>
      </c>
      <c r="K71" s="662" t="s">
        <v>808</v>
      </c>
      <c r="L71" s="664">
        <v>67.440000000000055</v>
      </c>
      <c r="M71" s="664">
        <v>1</v>
      </c>
      <c r="N71" s="665">
        <v>67.440000000000055</v>
      </c>
    </row>
    <row r="72" spans="1:14" ht="14.4" customHeight="1" x14ac:dyDescent="0.3">
      <c r="A72" s="660" t="s">
        <v>551</v>
      </c>
      <c r="B72" s="661" t="s">
        <v>552</v>
      </c>
      <c r="C72" s="662" t="s">
        <v>557</v>
      </c>
      <c r="D72" s="663" t="s">
        <v>1351</v>
      </c>
      <c r="E72" s="662" t="s">
        <v>568</v>
      </c>
      <c r="F72" s="663" t="s">
        <v>1354</v>
      </c>
      <c r="G72" s="662" t="s">
        <v>576</v>
      </c>
      <c r="H72" s="662" t="s">
        <v>809</v>
      </c>
      <c r="I72" s="662" t="s">
        <v>810</v>
      </c>
      <c r="J72" s="662" t="s">
        <v>811</v>
      </c>
      <c r="K72" s="662" t="s">
        <v>812</v>
      </c>
      <c r="L72" s="664">
        <v>70.350000000000023</v>
      </c>
      <c r="M72" s="664">
        <v>1</v>
      </c>
      <c r="N72" s="665">
        <v>70.350000000000023</v>
      </c>
    </row>
    <row r="73" spans="1:14" ht="14.4" customHeight="1" x14ac:dyDescent="0.3">
      <c r="A73" s="660" t="s">
        <v>551</v>
      </c>
      <c r="B73" s="661" t="s">
        <v>552</v>
      </c>
      <c r="C73" s="662" t="s">
        <v>557</v>
      </c>
      <c r="D73" s="663" t="s">
        <v>1351</v>
      </c>
      <c r="E73" s="662" t="s">
        <v>568</v>
      </c>
      <c r="F73" s="663" t="s">
        <v>1354</v>
      </c>
      <c r="G73" s="662" t="s">
        <v>576</v>
      </c>
      <c r="H73" s="662" t="s">
        <v>813</v>
      </c>
      <c r="I73" s="662" t="s">
        <v>216</v>
      </c>
      <c r="J73" s="662" t="s">
        <v>814</v>
      </c>
      <c r="K73" s="662"/>
      <c r="L73" s="664">
        <v>30.880000000000003</v>
      </c>
      <c r="M73" s="664">
        <v>2</v>
      </c>
      <c r="N73" s="665">
        <v>61.760000000000005</v>
      </c>
    </row>
    <row r="74" spans="1:14" ht="14.4" customHeight="1" x14ac:dyDescent="0.3">
      <c r="A74" s="660" t="s">
        <v>551</v>
      </c>
      <c r="B74" s="661" t="s">
        <v>552</v>
      </c>
      <c r="C74" s="662" t="s">
        <v>557</v>
      </c>
      <c r="D74" s="663" t="s">
        <v>1351</v>
      </c>
      <c r="E74" s="662" t="s">
        <v>568</v>
      </c>
      <c r="F74" s="663" t="s">
        <v>1354</v>
      </c>
      <c r="G74" s="662" t="s">
        <v>576</v>
      </c>
      <c r="H74" s="662" t="s">
        <v>815</v>
      </c>
      <c r="I74" s="662" t="s">
        <v>216</v>
      </c>
      <c r="J74" s="662" t="s">
        <v>816</v>
      </c>
      <c r="K74" s="662"/>
      <c r="L74" s="664">
        <v>114.21000000000002</v>
      </c>
      <c r="M74" s="664">
        <v>1</v>
      </c>
      <c r="N74" s="665">
        <v>114.21000000000002</v>
      </c>
    </row>
    <row r="75" spans="1:14" ht="14.4" customHeight="1" x14ac:dyDescent="0.3">
      <c r="A75" s="660" t="s">
        <v>551</v>
      </c>
      <c r="B75" s="661" t="s">
        <v>552</v>
      </c>
      <c r="C75" s="662" t="s">
        <v>557</v>
      </c>
      <c r="D75" s="663" t="s">
        <v>1351</v>
      </c>
      <c r="E75" s="662" t="s">
        <v>568</v>
      </c>
      <c r="F75" s="663" t="s">
        <v>1354</v>
      </c>
      <c r="G75" s="662" t="s">
        <v>576</v>
      </c>
      <c r="H75" s="662" t="s">
        <v>817</v>
      </c>
      <c r="I75" s="662" t="s">
        <v>818</v>
      </c>
      <c r="J75" s="662" t="s">
        <v>819</v>
      </c>
      <c r="K75" s="662" t="s">
        <v>820</v>
      </c>
      <c r="L75" s="664">
        <v>47.699148028275737</v>
      </c>
      <c r="M75" s="664">
        <v>5</v>
      </c>
      <c r="N75" s="665">
        <v>238.49574014137869</v>
      </c>
    </row>
    <row r="76" spans="1:14" ht="14.4" customHeight="1" x14ac:dyDescent="0.3">
      <c r="A76" s="660" t="s">
        <v>551</v>
      </c>
      <c r="B76" s="661" t="s">
        <v>552</v>
      </c>
      <c r="C76" s="662" t="s">
        <v>557</v>
      </c>
      <c r="D76" s="663" t="s">
        <v>1351</v>
      </c>
      <c r="E76" s="662" t="s">
        <v>568</v>
      </c>
      <c r="F76" s="663" t="s">
        <v>1354</v>
      </c>
      <c r="G76" s="662" t="s">
        <v>576</v>
      </c>
      <c r="H76" s="662" t="s">
        <v>821</v>
      </c>
      <c r="I76" s="662" t="s">
        <v>822</v>
      </c>
      <c r="J76" s="662" t="s">
        <v>609</v>
      </c>
      <c r="K76" s="662" t="s">
        <v>823</v>
      </c>
      <c r="L76" s="664">
        <v>147.91999999999999</v>
      </c>
      <c r="M76" s="664">
        <v>2</v>
      </c>
      <c r="N76" s="665">
        <v>295.83999999999997</v>
      </c>
    </row>
    <row r="77" spans="1:14" ht="14.4" customHeight="1" x14ac:dyDescent="0.3">
      <c r="A77" s="660" t="s">
        <v>551</v>
      </c>
      <c r="B77" s="661" t="s">
        <v>552</v>
      </c>
      <c r="C77" s="662" t="s">
        <v>557</v>
      </c>
      <c r="D77" s="663" t="s">
        <v>1351</v>
      </c>
      <c r="E77" s="662" t="s">
        <v>568</v>
      </c>
      <c r="F77" s="663" t="s">
        <v>1354</v>
      </c>
      <c r="G77" s="662" t="s">
        <v>576</v>
      </c>
      <c r="H77" s="662" t="s">
        <v>824</v>
      </c>
      <c r="I77" s="662" t="s">
        <v>216</v>
      </c>
      <c r="J77" s="662" t="s">
        <v>825</v>
      </c>
      <c r="K77" s="662"/>
      <c r="L77" s="664">
        <v>90.852008739629838</v>
      </c>
      <c r="M77" s="664">
        <v>1</v>
      </c>
      <c r="N77" s="665">
        <v>90.852008739629838</v>
      </c>
    </row>
    <row r="78" spans="1:14" ht="14.4" customHeight="1" x14ac:dyDescent="0.3">
      <c r="A78" s="660" t="s">
        <v>551</v>
      </c>
      <c r="B78" s="661" t="s">
        <v>552</v>
      </c>
      <c r="C78" s="662" t="s">
        <v>557</v>
      </c>
      <c r="D78" s="663" t="s">
        <v>1351</v>
      </c>
      <c r="E78" s="662" t="s">
        <v>568</v>
      </c>
      <c r="F78" s="663" t="s">
        <v>1354</v>
      </c>
      <c r="G78" s="662" t="s">
        <v>576</v>
      </c>
      <c r="H78" s="662" t="s">
        <v>826</v>
      </c>
      <c r="I78" s="662" t="s">
        <v>827</v>
      </c>
      <c r="J78" s="662" t="s">
        <v>828</v>
      </c>
      <c r="K78" s="662" t="s">
        <v>829</v>
      </c>
      <c r="L78" s="664">
        <v>123.05999999999996</v>
      </c>
      <c r="M78" s="664">
        <v>3</v>
      </c>
      <c r="N78" s="665">
        <v>369.17999999999989</v>
      </c>
    </row>
    <row r="79" spans="1:14" ht="14.4" customHeight="1" x14ac:dyDescent="0.3">
      <c r="A79" s="660" t="s">
        <v>551</v>
      </c>
      <c r="B79" s="661" t="s">
        <v>552</v>
      </c>
      <c r="C79" s="662" t="s">
        <v>557</v>
      </c>
      <c r="D79" s="663" t="s">
        <v>1351</v>
      </c>
      <c r="E79" s="662" t="s">
        <v>568</v>
      </c>
      <c r="F79" s="663" t="s">
        <v>1354</v>
      </c>
      <c r="G79" s="662" t="s">
        <v>576</v>
      </c>
      <c r="H79" s="662" t="s">
        <v>830</v>
      </c>
      <c r="I79" s="662" t="s">
        <v>830</v>
      </c>
      <c r="J79" s="662" t="s">
        <v>831</v>
      </c>
      <c r="K79" s="662" t="s">
        <v>832</v>
      </c>
      <c r="L79" s="664">
        <v>167.74997183877272</v>
      </c>
      <c r="M79" s="664">
        <v>3</v>
      </c>
      <c r="N79" s="665">
        <v>503.24991551631814</v>
      </c>
    </row>
    <row r="80" spans="1:14" ht="14.4" customHeight="1" x14ac:dyDescent="0.3">
      <c r="A80" s="660" t="s">
        <v>551</v>
      </c>
      <c r="B80" s="661" t="s">
        <v>552</v>
      </c>
      <c r="C80" s="662" t="s">
        <v>557</v>
      </c>
      <c r="D80" s="663" t="s">
        <v>1351</v>
      </c>
      <c r="E80" s="662" t="s">
        <v>568</v>
      </c>
      <c r="F80" s="663" t="s">
        <v>1354</v>
      </c>
      <c r="G80" s="662" t="s">
        <v>576</v>
      </c>
      <c r="H80" s="662" t="s">
        <v>833</v>
      </c>
      <c r="I80" s="662" t="s">
        <v>216</v>
      </c>
      <c r="J80" s="662" t="s">
        <v>834</v>
      </c>
      <c r="K80" s="662"/>
      <c r="L80" s="664">
        <v>67.165899093355549</v>
      </c>
      <c r="M80" s="664">
        <v>1</v>
      </c>
      <c r="N80" s="665">
        <v>67.165899093355549</v>
      </c>
    </row>
    <row r="81" spans="1:14" ht="14.4" customHeight="1" x14ac:dyDescent="0.3">
      <c r="A81" s="660" t="s">
        <v>551</v>
      </c>
      <c r="B81" s="661" t="s">
        <v>552</v>
      </c>
      <c r="C81" s="662" t="s">
        <v>557</v>
      </c>
      <c r="D81" s="663" t="s">
        <v>1351</v>
      </c>
      <c r="E81" s="662" t="s">
        <v>568</v>
      </c>
      <c r="F81" s="663" t="s">
        <v>1354</v>
      </c>
      <c r="G81" s="662" t="s">
        <v>576</v>
      </c>
      <c r="H81" s="662" t="s">
        <v>835</v>
      </c>
      <c r="I81" s="662" t="s">
        <v>836</v>
      </c>
      <c r="J81" s="662" t="s">
        <v>837</v>
      </c>
      <c r="K81" s="662" t="s">
        <v>838</v>
      </c>
      <c r="L81" s="664">
        <v>104.06999999999998</v>
      </c>
      <c r="M81" s="664">
        <v>2</v>
      </c>
      <c r="N81" s="665">
        <v>208.13999999999996</v>
      </c>
    </row>
    <row r="82" spans="1:14" ht="14.4" customHeight="1" x14ac:dyDescent="0.3">
      <c r="A82" s="660" t="s">
        <v>551</v>
      </c>
      <c r="B82" s="661" t="s">
        <v>552</v>
      </c>
      <c r="C82" s="662" t="s">
        <v>557</v>
      </c>
      <c r="D82" s="663" t="s">
        <v>1351</v>
      </c>
      <c r="E82" s="662" t="s">
        <v>568</v>
      </c>
      <c r="F82" s="663" t="s">
        <v>1354</v>
      </c>
      <c r="G82" s="662" t="s">
        <v>576</v>
      </c>
      <c r="H82" s="662" t="s">
        <v>839</v>
      </c>
      <c r="I82" s="662" t="s">
        <v>839</v>
      </c>
      <c r="J82" s="662" t="s">
        <v>840</v>
      </c>
      <c r="K82" s="662" t="s">
        <v>841</v>
      </c>
      <c r="L82" s="664">
        <v>256.74500233083654</v>
      </c>
      <c r="M82" s="664">
        <v>2</v>
      </c>
      <c r="N82" s="665">
        <v>513.49000466167308</v>
      </c>
    </row>
    <row r="83" spans="1:14" ht="14.4" customHeight="1" x14ac:dyDescent="0.3">
      <c r="A83" s="660" t="s">
        <v>551</v>
      </c>
      <c r="B83" s="661" t="s">
        <v>552</v>
      </c>
      <c r="C83" s="662" t="s">
        <v>557</v>
      </c>
      <c r="D83" s="663" t="s">
        <v>1351</v>
      </c>
      <c r="E83" s="662" t="s">
        <v>568</v>
      </c>
      <c r="F83" s="663" t="s">
        <v>1354</v>
      </c>
      <c r="G83" s="662" t="s">
        <v>576</v>
      </c>
      <c r="H83" s="662" t="s">
        <v>842</v>
      </c>
      <c r="I83" s="662" t="s">
        <v>843</v>
      </c>
      <c r="J83" s="662" t="s">
        <v>844</v>
      </c>
      <c r="K83" s="662" t="s">
        <v>845</v>
      </c>
      <c r="L83" s="664">
        <v>55.398114924075621</v>
      </c>
      <c r="M83" s="664">
        <v>26</v>
      </c>
      <c r="N83" s="665">
        <v>1440.3509880259662</v>
      </c>
    </row>
    <row r="84" spans="1:14" ht="14.4" customHeight="1" x14ac:dyDescent="0.3">
      <c r="A84" s="660" t="s">
        <v>551</v>
      </c>
      <c r="B84" s="661" t="s">
        <v>552</v>
      </c>
      <c r="C84" s="662" t="s">
        <v>557</v>
      </c>
      <c r="D84" s="663" t="s">
        <v>1351</v>
      </c>
      <c r="E84" s="662" t="s">
        <v>568</v>
      </c>
      <c r="F84" s="663" t="s">
        <v>1354</v>
      </c>
      <c r="G84" s="662" t="s">
        <v>576</v>
      </c>
      <c r="H84" s="662" t="s">
        <v>846</v>
      </c>
      <c r="I84" s="662" t="s">
        <v>847</v>
      </c>
      <c r="J84" s="662" t="s">
        <v>848</v>
      </c>
      <c r="K84" s="662" t="s">
        <v>606</v>
      </c>
      <c r="L84" s="664">
        <v>110.50000000000003</v>
      </c>
      <c r="M84" s="664">
        <v>2</v>
      </c>
      <c r="N84" s="665">
        <v>221.00000000000006</v>
      </c>
    </row>
    <row r="85" spans="1:14" ht="14.4" customHeight="1" x14ac:dyDescent="0.3">
      <c r="A85" s="660" t="s">
        <v>551</v>
      </c>
      <c r="B85" s="661" t="s">
        <v>552</v>
      </c>
      <c r="C85" s="662" t="s">
        <v>557</v>
      </c>
      <c r="D85" s="663" t="s">
        <v>1351</v>
      </c>
      <c r="E85" s="662" t="s">
        <v>568</v>
      </c>
      <c r="F85" s="663" t="s">
        <v>1354</v>
      </c>
      <c r="G85" s="662" t="s">
        <v>576</v>
      </c>
      <c r="H85" s="662" t="s">
        <v>849</v>
      </c>
      <c r="I85" s="662" t="s">
        <v>216</v>
      </c>
      <c r="J85" s="662" t="s">
        <v>850</v>
      </c>
      <c r="K85" s="662"/>
      <c r="L85" s="664">
        <v>103.25000473527329</v>
      </c>
      <c r="M85" s="664">
        <v>2</v>
      </c>
      <c r="N85" s="665">
        <v>206.50000947054659</v>
      </c>
    </row>
    <row r="86" spans="1:14" ht="14.4" customHeight="1" x14ac:dyDescent="0.3">
      <c r="A86" s="660" t="s">
        <v>551</v>
      </c>
      <c r="B86" s="661" t="s">
        <v>552</v>
      </c>
      <c r="C86" s="662" t="s">
        <v>557</v>
      </c>
      <c r="D86" s="663" t="s">
        <v>1351</v>
      </c>
      <c r="E86" s="662" t="s">
        <v>568</v>
      </c>
      <c r="F86" s="663" t="s">
        <v>1354</v>
      </c>
      <c r="G86" s="662" t="s">
        <v>576</v>
      </c>
      <c r="H86" s="662" t="s">
        <v>851</v>
      </c>
      <c r="I86" s="662" t="s">
        <v>852</v>
      </c>
      <c r="J86" s="662" t="s">
        <v>853</v>
      </c>
      <c r="K86" s="662" t="s">
        <v>854</v>
      </c>
      <c r="L86" s="664">
        <v>43.700000000000017</v>
      </c>
      <c r="M86" s="664">
        <v>1</v>
      </c>
      <c r="N86" s="665">
        <v>43.700000000000017</v>
      </c>
    </row>
    <row r="87" spans="1:14" ht="14.4" customHeight="1" x14ac:dyDescent="0.3">
      <c r="A87" s="660" t="s">
        <v>551</v>
      </c>
      <c r="B87" s="661" t="s">
        <v>552</v>
      </c>
      <c r="C87" s="662" t="s">
        <v>557</v>
      </c>
      <c r="D87" s="663" t="s">
        <v>1351</v>
      </c>
      <c r="E87" s="662" t="s">
        <v>568</v>
      </c>
      <c r="F87" s="663" t="s">
        <v>1354</v>
      </c>
      <c r="G87" s="662" t="s">
        <v>576</v>
      </c>
      <c r="H87" s="662" t="s">
        <v>855</v>
      </c>
      <c r="I87" s="662" t="s">
        <v>856</v>
      </c>
      <c r="J87" s="662" t="s">
        <v>857</v>
      </c>
      <c r="K87" s="662" t="s">
        <v>858</v>
      </c>
      <c r="L87" s="664">
        <v>112.62000000000003</v>
      </c>
      <c r="M87" s="664">
        <v>10</v>
      </c>
      <c r="N87" s="665">
        <v>1126.2000000000003</v>
      </c>
    </row>
    <row r="88" spans="1:14" ht="14.4" customHeight="1" x14ac:dyDescent="0.3">
      <c r="A88" s="660" t="s">
        <v>551</v>
      </c>
      <c r="B88" s="661" t="s">
        <v>552</v>
      </c>
      <c r="C88" s="662" t="s">
        <v>557</v>
      </c>
      <c r="D88" s="663" t="s">
        <v>1351</v>
      </c>
      <c r="E88" s="662" t="s">
        <v>568</v>
      </c>
      <c r="F88" s="663" t="s">
        <v>1354</v>
      </c>
      <c r="G88" s="662" t="s">
        <v>576</v>
      </c>
      <c r="H88" s="662" t="s">
        <v>859</v>
      </c>
      <c r="I88" s="662" t="s">
        <v>860</v>
      </c>
      <c r="J88" s="662" t="s">
        <v>861</v>
      </c>
      <c r="K88" s="662" t="s">
        <v>862</v>
      </c>
      <c r="L88" s="664">
        <v>74.83</v>
      </c>
      <c r="M88" s="664">
        <v>1</v>
      </c>
      <c r="N88" s="665">
        <v>74.83</v>
      </c>
    </row>
    <row r="89" spans="1:14" ht="14.4" customHeight="1" x14ac:dyDescent="0.3">
      <c r="A89" s="660" t="s">
        <v>551</v>
      </c>
      <c r="B89" s="661" t="s">
        <v>552</v>
      </c>
      <c r="C89" s="662" t="s">
        <v>557</v>
      </c>
      <c r="D89" s="663" t="s">
        <v>1351</v>
      </c>
      <c r="E89" s="662" t="s">
        <v>568</v>
      </c>
      <c r="F89" s="663" t="s">
        <v>1354</v>
      </c>
      <c r="G89" s="662" t="s">
        <v>576</v>
      </c>
      <c r="H89" s="662" t="s">
        <v>863</v>
      </c>
      <c r="I89" s="662" t="s">
        <v>864</v>
      </c>
      <c r="J89" s="662" t="s">
        <v>865</v>
      </c>
      <c r="K89" s="662" t="s">
        <v>866</v>
      </c>
      <c r="L89" s="664">
        <v>57.549999999999976</v>
      </c>
      <c r="M89" s="664">
        <v>1</v>
      </c>
      <c r="N89" s="665">
        <v>57.549999999999976</v>
      </c>
    </row>
    <row r="90" spans="1:14" ht="14.4" customHeight="1" x14ac:dyDescent="0.3">
      <c r="A90" s="660" t="s">
        <v>551</v>
      </c>
      <c r="B90" s="661" t="s">
        <v>552</v>
      </c>
      <c r="C90" s="662" t="s">
        <v>557</v>
      </c>
      <c r="D90" s="663" t="s">
        <v>1351</v>
      </c>
      <c r="E90" s="662" t="s">
        <v>568</v>
      </c>
      <c r="F90" s="663" t="s">
        <v>1354</v>
      </c>
      <c r="G90" s="662" t="s">
        <v>576</v>
      </c>
      <c r="H90" s="662" t="s">
        <v>867</v>
      </c>
      <c r="I90" s="662" t="s">
        <v>868</v>
      </c>
      <c r="J90" s="662" t="s">
        <v>869</v>
      </c>
      <c r="K90" s="662" t="s">
        <v>870</v>
      </c>
      <c r="L90" s="664">
        <v>117.81151365349399</v>
      </c>
      <c r="M90" s="664">
        <v>7</v>
      </c>
      <c r="N90" s="665">
        <v>824.68059557445793</v>
      </c>
    </row>
    <row r="91" spans="1:14" ht="14.4" customHeight="1" x14ac:dyDescent="0.3">
      <c r="A91" s="660" t="s">
        <v>551</v>
      </c>
      <c r="B91" s="661" t="s">
        <v>552</v>
      </c>
      <c r="C91" s="662" t="s">
        <v>557</v>
      </c>
      <c r="D91" s="663" t="s">
        <v>1351</v>
      </c>
      <c r="E91" s="662" t="s">
        <v>568</v>
      </c>
      <c r="F91" s="663" t="s">
        <v>1354</v>
      </c>
      <c r="G91" s="662" t="s">
        <v>576</v>
      </c>
      <c r="H91" s="662" t="s">
        <v>871</v>
      </c>
      <c r="I91" s="662" t="s">
        <v>216</v>
      </c>
      <c r="J91" s="662" t="s">
        <v>872</v>
      </c>
      <c r="K91" s="662"/>
      <c r="L91" s="664">
        <v>70.419999999999973</v>
      </c>
      <c r="M91" s="664">
        <v>2</v>
      </c>
      <c r="N91" s="665">
        <v>140.83999999999995</v>
      </c>
    </row>
    <row r="92" spans="1:14" ht="14.4" customHeight="1" x14ac:dyDescent="0.3">
      <c r="A92" s="660" t="s">
        <v>551</v>
      </c>
      <c r="B92" s="661" t="s">
        <v>552</v>
      </c>
      <c r="C92" s="662" t="s">
        <v>557</v>
      </c>
      <c r="D92" s="663" t="s">
        <v>1351</v>
      </c>
      <c r="E92" s="662" t="s">
        <v>568</v>
      </c>
      <c r="F92" s="663" t="s">
        <v>1354</v>
      </c>
      <c r="G92" s="662" t="s">
        <v>576</v>
      </c>
      <c r="H92" s="662" t="s">
        <v>873</v>
      </c>
      <c r="I92" s="662" t="s">
        <v>216</v>
      </c>
      <c r="J92" s="662" t="s">
        <v>874</v>
      </c>
      <c r="K92" s="662"/>
      <c r="L92" s="664">
        <v>127.51668467245547</v>
      </c>
      <c r="M92" s="664">
        <v>3</v>
      </c>
      <c r="N92" s="665">
        <v>382.55005401736639</v>
      </c>
    </row>
    <row r="93" spans="1:14" ht="14.4" customHeight="1" x14ac:dyDescent="0.3">
      <c r="A93" s="660" t="s">
        <v>551</v>
      </c>
      <c r="B93" s="661" t="s">
        <v>552</v>
      </c>
      <c r="C93" s="662" t="s">
        <v>557</v>
      </c>
      <c r="D93" s="663" t="s">
        <v>1351</v>
      </c>
      <c r="E93" s="662" t="s">
        <v>568</v>
      </c>
      <c r="F93" s="663" t="s">
        <v>1354</v>
      </c>
      <c r="G93" s="662" t="s">
        <v>576</v>
      </c>
      <c r="H93" s="662" t="s">
        <v>875</v>
      </c>
      <c r="I93" s="662" t="s">
        <v>216</v>
      </c>
      <c r="J93" s="662" t="s">
        <v>876</v>
      </c>
      <c r="K93" s="662"/>
      <c r="L93" s="664">
        <v>407.25261803016741</v>
      </c>
      <c r="M93" s="664">
        <v>1</v>
      </c>
      <c r="N93" s="665">
        <v>407.25261803016741</v>
      </c>
    </row>
    <row r="94" spans="1:14" ht="14.4" customHeight="1" x14ac:dyDescent="0.3">
      <c r="A94" s="660" t="s">
        <v>551</v>
      </c>
      <c r="B94" s="661" t="s">
        <v>552</v>
      </c>
      <c r="C94" s="662" t="s">
        <v>557</v>
      </c>
      <c r="D94" s="663" t="s">
        <v>1351</v>
      </c>
      <c r="E94" s="662" t="s">
        <v>568</v>
      </c>
      <c r="F94" s="663" t="s">
        <v>1354</v>
      </c>
      <c r="G94" s="662" t="s">
        <v>576</v>
      </c>
      <c r="H94" s="662" t="s">
        <v>877</v>
      </c>
      <c r="I94" s="662" t="s">
        <v>878</v>
      </c>
      <c r="J94" s="662" t="s">
        <v>879</v>
      </c>
      <c r="K94" s="662" t="s">
        <v>880</v>
      </c>
      <c r="L94" s="664">
        <v>87.15</v>
      </c>
      <c r="M94" s="664">
        <v>4</v>
      </c>
      <c r="N94" s="665">
        <v>348.6</v>
      </c>
    </row>
    <row r="95" spans="1:14" ht="14.4" customHeight="1" x14ac:dyDescent="0.3">
      <c r="A95" s="660" t="s">
        <v>551</v>
      </c>
      <c r="B95" s="661" t="s">
        <v>552</v>
      </c>
      <c r="C95" s="662" t="s">
        <v>557</v>
      </c>
      <c r="D95" s="663" t="s">
        <v>1351</v>
      </c>
      <c r="E95" s="662" t="s">
        <v>568</v>
      </c>
      <c r="F95" s="663" t="s">
        <v>1354</v>
      </c>
      <c r="G95" s="662" t="s">
        <v>576</v>
      </c>
      <c r="H95" s="662" t="s">
        <v>881</v>
      </c>
      <c r="I95" s="662" t="s">
        <v>882</v>
      </c>
      <c r="J95" s="662" t="s">
        <v>883</v>
      </c>
      <c r="K95" s="662" t="s">
        <v>884</v>
      </c>
      <c r="L95" s="664">
        <v>341.87978187255118</v>
      </c>
      <c r="M95" s="664">
        <v>11</v>
      </c>
      <c r="N95" s="665">
        <v>3760.6776005980632</v>
      </c>
    </row>
    <row r="96" spans="1:14" ht="14.4" customHeight="1" x14ac:dyDescent="0.3">
      <c r="A96" s="660" t="s">
        <v>551</v>
      </c>
      <c r="B96" s="661" t="s">
        <v>552</v>
      </c>
      <c r="C96" s="662" t="s">
        <v>557</v>
      </c>
      <c r="D96" s="663" t="s">
        <v>1351</v>
      </c>
      <c r="E96" s="662" t="s">
        <v>568</v>
      </c>
      <c r="F96" s="663" t="s">
        <v>1354</v>
      </c>
      <c r="G96" s="662" t="s">
        <v>576</v>
      </c>
      <c r="H96" s="662" t="s">
        <v>885</v>
      </c>
      <c r="I96" s="662" t="s">
        <v>886</v>
      </c>
      <c r="J96" s="662" t="s">
        <v>887</v>
      </c>
      <c r="K96" s="662" t="s">
        <v>888</v>
      </c>
      <c r="L96" s="664">
        <v>285.43750499098178</v>
      </c>
      <c r="M96" s="664">
        <v>8</v>
      </c>
      <c r="N96" s="665">
        <v>2283.5000399278542</v>
      </c>
    </row>
    <row r="97" spans="1:14" ht="14.4" customHeight="1" x14ac:dyDescent="0.3">
      <c r="A97" s="660" t="s">
        <v>551</v>
      </c>
      <c r="B97" s="661" t="s">
        <v>552</v>
      </c>
      <c r="C97" s="662" t="s">
        <v>557</v>
      </c>
      <c r="D97" s="663" t="s">
        <v>1351</v>
      </c>
      <c r="E97" s="662" t="s">
        <v>568</v>
      </c>
      <c r="F97" s="663" t="s">
        <v>1354</v>
      </c>
      <c r="G97" s="662" t="s">
        <v>576</v>
      </c>
      <c r="H97" s="662" t="s">
        <v>889</v>
      </c>
      <c r="I97" s="662" t="s">
        <v>216</v>
      </c>
      <c r="J97" s="662" t="s">
        <v>890</v>
      </c>
      <c r="K97" s="662"/>
      <c r="L97" s="664">
        <v>48.607291019097865</v>
      </c>
      <c r="M97" s="664">
        <v>4</v>
      </c>
      <c r="N97" s="665">
        <v>194.42916407639146</v>
      </c>
    </row>
    <row r="98" spans="1:14" ht="14.4" customHeight="1" x14ac:dyDescent="0.3">
      <c r="A98" s="660" t="s">
        <v>551</v>
      </c>
      <c r="B98" s="661" t="s">
        <v>552</v>
      </c>
      <c r="C98" s="662" t="s">
        <v>557</v>
      </c>
      <c r="D98" s="663" t="s">
        <v>1351</v>
      </c>
      <c r="E98" s="662" t="s">
        <v>568</v>
      </c>
      <c r="F98" s="663" t="s">
        <v>1354</v>
      </c>
      <c r="G98" s="662" t="s">
        <v>576</v>
      </c>
      <c r="H98" s="662" t="s">
        <v>891</v>
      </c>
      <c r="I98" s="662" t="s">
        <v>216</v>
      </c>
      <c r="J98" s="662" t="s">
        <v>892</v>
      </c>
      <c r="K98" s="662"/>
      <c r="L98" s="664">
        <v>179.95000000000005</v>
      </c>
      <c r="M98" s="664">
        <v>2</v>
      </c>
      <c r="N98" s="665">
        <v>359.90000000000009</v>
      </c>
    </row>
    <row r="99" spans="1:14" ht="14.4" customHeight="1" x14ac:dyDescent="0.3">
      <c r="A99" s="660" t="s">
        <v>551</v>
      </c>
      <c r="B99" s="661" t="s">
        <v>552</v>
      </c>
      <c r="C99" s="662" t="s">
        <v>557</v>
      </c>
      <c r="D99" s="663" t="s">
        <v>1351</v>
      </c>
      <c r="E99" s="662" t="s">
        <v>568</v>
      </c>
      <c r="F99" s="663" t="s">
        <v>1354</v>
      </c>
      <c r="G99" s="662" t="s">
        <v>576</v>
      </c>
      <c r="H99" s="662" t="s">
        <v>893</v>
      </c>
      <c r="I99" s="662" t="s">
        <v>894</v>
      </c>
      <c r="J99" s="662" t="s">
        <v>895</v>
      </c>
      <c r="K99" s="662" t="s">
        <v>748</v>
      </c>
      <c r="L99" s="664">
        <v>42.900000796629129</v>
      </c>
      <c r="M99" s="664">
        <v>1</v>
      </c>
      <c r="N99" s="665">
        <v>42.900000796629129</v>
      </c>
    </row>
    <row r="100" spans="1:14" ht="14.4" customHeight="1" x14ac:dyDescent="0.3">
      <c r="A100" s="660" t="s">
        <v>551</v>
      </c>
      <c r="B100" s="661" t="s">
        <v>552</v>
      </c>
      <c r="C100" s="662" t="s">
        <v>557</v>
      </c>
      <c r="D100" s="663" t="s">
        <v>1351</v>
      </c>
      <c r="E100" s="662" t="s">
        <v>568</v>
      </c>
      <c r="F100" s="663" t="s">
        <v>1354</v>
      </c>
      <c r="G100" s="662" t="s">
        <v>576</v>
      </c>
      <c r="H100" s="662" t="s">
        <v>896</v>
      </c>
      <c r="I100" s="662" t="s">
        <v>897</v>
      </c>
      <c r="J100" s="662" t="s">
        <v>898</v>
      </c>
      <c r="K100" s="662" t="s">
        <v>899</v>
      </c>
      <c r="L100" s="664">
        <v>36.323333163589844</v>
      </c>
      <c r="M100" s="664">
        <v>3</v>
      </c>
      <c r="N100" s="665">
        <v>108.96999949076954</v>
      </c>
    </row>
    <row r="101" spans="1:14" ht="14.4" customHeight="1" x14ac:dyDescent="0.3">
      <c r="A101" s="660" t="s">
        <v>551</v>
      </c>
      <c r="B101" s="661" t="s">
        <v>552</v>
      </c>
      <c r="C101" s="662" t="s">
        <v>557</v>
      </c>
      <c r="D101" s="663" t="s">
        <v>1351</v>
      </c>
      <c r="E101" s="662" t="s">
        <v>568</v>
      </c>
      <c r="F101" s="663" t="s">
        <v>1354</v>
      </c>
      <c r="G101" s="662" t="s">
        <v>576</v>
      </c>
      <c r="H101" s="662" t="s">
        <v>900</v>
      </c>
      <c r="I101" s="662" t="s">
        <v>216</v>
      </c>
      <c r="J101" s="662" t="s">
        <v>901</v>
      </c>
      <c r="K101" s="662"/>
      <c r="L101" s="664">
        <v>370.89100144531358</v>
      </c>
      <c r="M101" s="664">
        <v>1</v>
      </c>
      <c r="N101" s="665">
        <v>370.89100144531358</v>
      </c>
    </row>
    <row r="102" spans="1:14" ht="14.4" customHeight="1" x14ac:dyDescent="0.3">
      <c r="A102" s="660" t="s">
        <v>551</v>
      </c>
      <c r="B102" s="661" t="s">
        <v>552</v>
      </c>
      <c r="C102" s="662" t="s">
        <v>557</v>
      </c>
      <c r="D102" s="663" t="s">
        <v>1351</v>
      </c>
      <c r="E102" s="662" t="s">
        <v>568</v>
      </c>
      <c r="F102" s="663" t="s">
        <v>1354</v>
      </c>
      <c r="G102" s="662" t="s">
        <v>576</v>
      </c>
      <c r="H102" s="662" t="s">
        <v>902</v>
      </c>
      <c r="I102" s="662" t="s">
        <v>903</v>
      </c>
      <c r="J102" s="662" t="s">
        <v>904</v>
      </c>
      <c r="K102" s="662" t="s">
        <v>625</v>
      </c>
      <c r="L102" s="664">
        <v>26.709999999999994</v>
      </c>
      <c r="M102" s="664">
        <v>1</v>
      </c>
      <c r="N102" s="665">
        <v>26.709999999999994</v>
      </c>
    </row>
    <row r="103" spans="1:14" ht="14.4" customHeight="1" x14ac:dyDescent="0.3">
      <c r="A103" s="660" t="s">
        <v>551</v>
      </c>
      <c r="B103" s="661" t="s">
        <v>552</v>
      </c>
      <c r="C103" s="662" t="s">
        <v>557</v>
      </c>
      <c r="D103" s="663" t="s">
        <v>1351</v>
      </c>
      <c r="E103" s="662" t="s">
        <v>568</v>
      </c>
      <c r="F103" s="663" t="s">
        <v>1354</v>
      </c>
      <c r="G103" s="662" t="s">
        <v>576</v>
      </c>
      <c r="H103" s="662" t="s">
        <v>905</v>
      </c>
      <c r="I103" s="662" t="s">
        <v>905</v>
      </c>
      <c r="J103" s="662" t="s">
        <v>906</v>
      </c>
      <c r="K103" s="662" t="s">
        <v>907</v>
      </c>
      <c r="L103" s="664">
        <v>182.9</v>
      </c>
      <c r="M103" s="664">
        <v>1</v>
      </c>
      <c r="N103" s="665">
        <v>182.9</v>
      </c>
    </row>
    <row r="104" spans="1:14" ht="14.4" customHeight="1" x14ac:dyDescent="0.3">
      <c r="A104" s="660" t="s">
        <v>551</v>
      </c>
      <c r="B104" s="661" t="s">
        <v>552</v>
      </c>
      <c r="C104" s="662" t="s">
        <v>557</v>
      </c>
      <c r="D104" s="663" t="s">
        <v>1351</v>
      </c>
      <c r="E104" s="662" t="s">
        <v>568</v>
      </c>
      <c r="F104" s="663" t="s">
        <v>1354</v>
      </c>
      <c r="G104" s="662" t="s">
        <v>576</v>
      </c>
      <c r="H104" s="662" t="s">
        <v>908</v>
      </c>
      <c r="I104" s="662" t="s">
        <v>909</v>
      </c>
      <c r="J104" s="662" t="s">
        <v>910</v>
      </c>
      <c r="K104" s="662" t="s">
        <v>911</v>
      </c>
      <c r="L104" s="664">
        <v>25.320000000000007</v>
      </c>
      <c r="M104" s="664">
        <v>2</v>
      </c>
      <c r="N104" s="665">
        <v>50.640000000000015</v>
      </c>
    </row>
    <row r="105" spans="1:14" ht="14.4" customHeight="1" x14ac:dyDescent="0.3">
      <c r="A105" s="660" t="s">
        <v>551</v>
      </c>
      <c r="B105" s="661" t="s">
        <v>552</v>
      </c>
      <c r="C105" s="662" t="s">
        <v>557</v>
      </c>
      <c r="D105" s="663" t="s">
        <v>1351</v>
      </c>
      <c r="E105" s="662" t="s">
        <v>568</v>
      </c>
      <c r="F105" s="663" t="s">
        <v>1354</v>
      </c>
      <c r="G105" s="662" t="s">
        <v>576</v>
      </c>
      <c r="H105" s="662" t="s">
        <v>912</v>
      </c>
      <c r="I105" s="662" t="s">
        <v>913</v>
      </c>
      <c r="J105" s="662" t="s">
        <v>914</v>
      </c>
      <c r="K105" s="662" t="s">
        <v>915</v>
      </c>
      <c r="L105" s="664">
        <v>61.549674153211228</v>
      </c>
      <c r="M105" s="664">
        <v>1</v>
      </c>
      <c r="N105" s="665">
        <v>61.549674153211228</v>
      </c>
    </row>
    <row r="106" spans="1:14" ht="14.4" customHeight="1" x14ac:dyDescent="0.3">
      <c r="A106" s="660" t="s">
        <v>551</v>
      </c>
      <c r="B106" s="661" t="s">
        <v>552</v>
      </c>
      <c r="C106" s="662" t="s">
        <v>557</v>
      </c>
      <c r="D106" s="663" t="s">
        <v>1351</v>
      </c>
      <c r="E106" s="662" t="s">
        <v>568</v>
      </c>
      <c r="F106" s="663" t="s">
        <v>1354</v>
      </c>
      <c r="G106" s="662" t="s">
        <v>576</v>
      </c>
      <c r="H106" s="662" t="s">
        <v>916</v>
      </c>
      <c r="I106" s="662" t="s">
        <v>917</v>
      </c>
      <c r="J106" s="662" t="s">
        <v>918</v>
      </c>
      <c r="K106" s="662" t="s">
        <v>919</v>
      </c>
      <c r="L106" s="664">
        <v>231.94648739680031</v>
      </c>
      <c r="M106" s="664">
        <v>1</v>
      </c>
      <c r="N106" s="665">
        <v>231.94648739680031</v>
      </c>
    </row>
    <row r="107" spans="1:14" ht="14.4" customHeight="1" x14ac:dyDescent="0.3">
      <c r="A107" s="660" t="s">
        <v>551</v>
      </c>
      <c r="B107" s="661" t="s">
        <v>552</v>
      </c>
      <c r="C107" s="662" t="s">
        <v>557</v>
      </c>
      <c r="D107" s="663" t="s">
        <v>1351</v>
      </c>
      <c r="E107" s="662" t="s">
        <v>568</v>
      </c>
      <c r="F107" s="663" t="s">
        <v>1354</v>
      </c>
      <c r="G107" s="662" t="s">
        <v>576</v>
      </c>
      <c r="H107" s="662" t="s">
        <v>920</v>
      </c>
      <c r="I107" s="662" t="s">
        <v>920</v>
      </c>
      <c r="J107" s="662" t="s">
        <v>921</v>
      </c>
      <c r="K107" s="662" t="s">
        <v>922</v>
      </c>
      <c r="L107" s="664">
        <v>395.05</v>
      </c>
      <c r="M107" s="664">
        <v>2</v>
      </c>
      <c r="N107" s="665">
        <v>790.1</v>
      </c>
    </row>
    <row r="108" spans="1:14" ht="14.4" customHeight="1" x14ac:dyDescent="0.3">
      <c r="A108" s="660" t="s">
        <v>551</v>
      </c>
      <c r="B108" s="661" t="s">
        <v>552</v>
      </c>
      <c r="C108" s="662" t="s">
        <v>557</v>
      </c>
      <c r="D108" s="663" t="s">
        <v>1351</v>
      </c>
      <c r="E108" s="662" t="s">
        <v>568</v>
      </c>
      <c r="F108" s="663" t="s">
        <v>1354</v>
      </c>
      <c r="G108" s="662" t="s">
        <v>576</v>
      </c>
      <c r="H108" s="662" t="s">
        <v>923</v>
      </c>
      <c r="I108" s="662" t="s">
        <v>923</v>
      </c>
      <c r="J108" s="662" t="s">
        <v>924</v>
      </c>
      <c r="K108" s="662" t="s">
        <v>925</v>
      </c>
      <c r="L108" s="664">
        <v>59.367000000000004</v>
      </c>
      <c r="M108" s="664">
        <v>1</v>
      </c>
      <c r="N108" s="665">
        <v>59.367000000000004</v>
      </c>
    </row>
    <row r="109" spans="1:14" ht="14.4" customHeight="1" x14ac:dyDescent="0.3">
      <c r="A109" s="660" t="s">
        <v>551</v>
      </c>
      <c r="B109" s="661" t="s">
        <v>552</v>
      </c>
      <c r="C109" s="662" t="s">
        <v>557</v>
      </c>
      <c r="D109" s="663" t="s">
        <v>1351</v>
      </c>
      <c r="E109" s="662" t="s">
        <v>568</v>
      </c>
      <c r="F109" s="663" t="s">
        <v>1354</v>
      </c>
      <c r="G109" s="662" t="s">
        <v>576</v>
      </c>
      <c r="H109" s="662" t="s">
        <v>926</v>
      </c>
      <c r="I109" s="662" t="s">
        <v>216</v>
      </c>
      <c r="J109" s="662" t="s">
        <v>927</v>
      </c>
      <c r="K109" s="662"/>
      <c r="L109" s="664">
        <v>37.525000000000006</v>
      </c>
      <c r="M109" s="664">
        <v>4</v>
      </c>
      <c r="N109" s="665">
        <v>150.10000000000002</v>
      </c>
    </row>
    <row r="110" spans="1:14" ht="14.4" customHeight="1" x14ac:dyDescent="0.3">
      <c r="A110" s="660" t="s">
        <v>551</v>
      </c>
      <c r="B110" s="661" t="s">
        <v>552</v>
      </c>
      <c r="C110" s="662" t="s">
        <v>557</v>
      </c>
      <c r="D110" s="663" t="s">
        <v>1351</v>
      </c>
      <c r="E110" s="662" t="s">
        <v>568</v>
      </c>
      <c r="F110" s="663" t="s">
        <v>1354</v>
      </c>
      <c r="G110" s="662" t="s">
        <v>576</v>
      </c>
      <c r="H110" s="662" t="s">
        <v>928</v>
      </c>
      <c r="I110" s="662" t="s">
        <v>928</v>
      </c>
      <c r="J110" s="662" t="s">
        <v>929</v>
      </c>
      <c r="K110" s="662" t="s">
        <v>930</v>
      </c>
      <c r="L110" s="664">
        <v>43.999863783753774</v>
      </c>
      <c r="M110" s="664">
        <v>4</v>
      </c>
      <c r="N110" s="665">
        <v>175.9994551350151</v>
      </c>
    </row>
    <row r="111" spans="1:14" ht="14.4" customHeight="1" x14ac:dyDescent="0.3">
      <c r="A111" s="660" t="s">
        <v>551</v>
      </c>
      <c r="B111" s="661" t="s">
        <v>552</v>
      </c>
      <c r="C111" s="662" t="s">
        <v>557</v>
      </c>
      <c r="D111" s="663" t="s">
        <v>1351</v>
      </c>
      <c r="E111" s="662" t="s">
        <v>568</v>
      </c>
      <c r="F111" s="663" t="s">
        <v>1354</v>
      </c>
      <c r="G111" s="662" t="s">
        <v>576</v>
      </c>
      <c r="H111" s="662" t="s">
        <v>931</v>
      </c>
      <c r="I111" s="662" t="s">
        <v>932</v>
      </c>
      <c r="J111" s="662" t="s">
        <v>933</v>
      </c>
      <c r="K111" s="662" t="s">
        <v>934</v>
      </c>
      <c r="L111" s="664">
        <v>101.58</v>
      </c>
      <c r="M111" s="664">
        <v>4</v>
      </c>
      <c r="N111" s="665">
        <v>406.32</v>
      </c>
    </row>
    <row r="112" spans="1:14" ht="14.4" customHeight="1" x14ac:dyDescent="0.3">
      <c r="A112" s="660" t="s">
        <v>551</v>
      </c>
      <c r="B112" s="661" t="s">
        <v>552</v>
      </c>
      <c r="C112" s="662" t="s">
        <v>557</v>
      </c>
      <c r="D112" s="663" t="s">
        <v>1351</v>
      </c>
      <c r="E112" s="662" t="s">
        <v>568</v>
      </c>
      <c r="F112" s="663" t="s">
        <v>1354</v>
      </c>
      <c r="G112" s="662" t="s">
        <v>935</v>
      </c>
      <c r="H112" s="662" t="s">
        <v>936</v>
      </c>
      <c r="I112" s="662" t="s">
        <v>937</v>
      </c>
      <c r="J112" s="662" t="s">
        <v>938</v>
      </c>
      <c r="K112" s="662" t="s">
        <v>939</v>
      </c>
      <c r="L112" s="664">
        <v>34.75</v>
      </c>
      <c r="M112" s="664">
        <v>2</v>
      </c>
      <c r="N112" s="665">
        <v>69.5</v>
      </c>
    </row>
    <row r="113" spans="1:14" ht="14.4" customHeight="1" x14ac:dyDescent="0.3">
      <c r="A113" s="660" t="s">
        <v>551</v>
      </c>
      <c r="B113" s="661" t="s">
        <v>552</v>
      </c>
      <c r="C113" s="662" t="s">
        <v>557</v>
      </c>
      <c r="D113" s="663" t="s">
        <v>1351</v>
      </c>
      <c r="E113" s="662" t="s">
        <v>568</v>
      </c>
      <c r="F113" s="663" t="s">
        <v>1354</v>
      </c>
      <c r="G113" s="662" t="s">
        <v>935</v>
      </c>
      <c r="H113" s="662" t="s">
        <v>940</v>
      </c>
      <c r="I113" s="662" t="s">
        <v>941</v>
      </c>
      <c r="J113" s="662" t="s">
        <v>942</v>
      </c>
      <c r="K113" s="662" t="s">
        <v>943</v>
      </c>
      <c r="L113" s="664">
        <v>105.09388392559444</v>
      </c>
      <c r="M113" s="664">
        <v>37</v>
      </c>
      <c r="N113" s="665">
        <v>3888.4737052469941</v>
      </c>
    </row>
    <row r="114" spans="1:14" ht="14.4" customHeight="1" x14ac:dyDescent="0.3">
      <c r="A114" s="660" t="s">
        <v>551</v>
      </c>
      <c r="B114" s="661" t="s">
        <v>552</v>
      </c>
      <c r="C114" s="662" t="s">
        <v>557</v>
      </c>
      <c r="D114" s="663" t="s">
        <v>1351</v>
      </c>
      <c r="E114" s="662" t="s">
        <v>568</v>
      </c>
      <c r="F114" s="663" t="s">
        <v>1354</v>
      </c>
      <c r="G114" s="662" t="s">
        <v>935</v>
      </c>
      <c r="H114" s="662" t="s">
        <v>944</v>
      </c>
      <c r="I114" s="662" t="s">
        <v>945</v>
      </c>
      <c r="J114" s="662" t="s">
        <v>946</v>
      </c>
      <c r="K114" s="662" t="s">
        <v>947</v>
      </c>
      <c r="L114" s="664">
        <v>47.5</v>
      </c>
      <c r="M114" s="664">
        <v>1</v>
      </c>
      <c r="N114" s="665">
        <v>47.5</v>
      </c>
    </row>
    <row r="115" spans="1:14" ht="14.4" customHeight="1" x14ac:dyDescent="0.3">
      <c r="A115" s="660" t="s">
        <v>551</v>
      </c>
      <c r="B115" s="661" t="s">
        <v>552</v>
      </c>
      <c r="C115" s="662" t="s">
        <v>557</v>
      </c>
      <c r="D115" s="663" t="s">
        <v>1351</v>
      </c>
      <c r="E115" s="662" t="s">
        <v>568</v>
      </c>
      <c r="F115" s="663" t="s">
        <v>1354</v>
      </c>
      <c r="G115" s="662" t="s">
        <v>935</v>
      </c>
      <c r="H115" s="662" t="s">
        <v>948</v>
      </c>
      <c r="I115" s="662" t="s">
        <v>949</v>
      </c>
      <c r="J115" s="662" t="s">
        <v>950</v>
      </c>
      <c r="K115" s="662" t="s">
        <v>951</v>
      </c>
      <c r="L115" s="664">
        <v>58.799998394912514</v>
      </c>
      <c r="M115" s="664">
        <v>1</v>
      </c>
      <c r="N115" s="665">
        <v>58.799998394912514</v>
      </c>
    </row>
    <row r="116" spans="1:14" ht="14.4" customHeight="1" x14ac:dyDescent="0.3">
      <c r="A116" s="660" t="s">
        <v>551</v>
      </c>
      <c r="B116" s="661" t="s">
        <v>552</v>
      </c>
      <c r="C116" s="662" t="s">
        <v>557</v>
      </c>
      <c r="D116" s="663" t="s">
        <v>1351</v>
      </c>
      <c r="E116" s="662" t="s">
        <v>568</v>
      </c>
      <c r="F116" s="663" t="s">
        <v>1354</v>
      </c>
      <c r="G116" s="662" t="s">
        <v>935</v>
      </c>
      <c r="H116" s="662" t="s">
        <v>952</v>
      </c>
      <c r="I116" s="662" t="s">
        <v>953</v>
      </c>
      <c r="J116" s="662" t="s">
        <v>954</v>
      </c>
      <c r="K116" s="662" t="s">
        <v>955</v>
      </c>
      <c r="L116" s="664">
        <v>56.31999846261008</v>
      </c>
      <c r="M116" s="664">
        <v>1</v>
      </c>
      <c r="N116" s="665">
        <v>56.31999846261008</v>
      </c>
    </row>
    <row r="117" spans="1:14" ht="14.4" customHeight="1" x14ac:dyDescent="0.3">
      <c r="A117" s="660" t="s">
        <v>551</v>
      </c>
      <c r="B117" s="661" t="s">
        <v>552</v>
      </c>
      <c r="C117" s="662" t="s">
        <v>557</v>
      </c>
      <c r="D117" s="663" t="s">
        <v>1351</v>
      </c>
      <c r="E117" s="662" t="s">
        <v>568</v>
      </c>
      <c r="F117" s="663" t="s">
        <v>1354</v>
      </c>
      <c r="G117" s="662" t="s">
        <v>935</v>
      </c>
      <c r="H117" s="662" t="s">
        <v>956</v>
      </c>
      <c r="I117" s="662" t="s">
        <v>957</v>
      </c>
      <c r="J117" s="662" t="s">
        <v>958</v>
      </c>
      <c r="K117" s="662" t="s">
        <v>959</v>
      </c>
      <c r="L117" s="664">
        <v>76.359919534338047</v>
      </c>
      <c r="M117" s="664">
        <v>1</v>
      </c>
      <c r="N117" s="665">
        <v>76.359919534338047</v>
      </c>
    </row>
    <row r="118" spans="1:14" ht="14.4" customHeight="1" x14ac:dyDescent="0.3">
      <c r="A118" s="660" t="s">
        <v>551</v>
      </c>
      <c r="B118" s="661" t="s">
        <v>552</v>
      </c>
      <c r="C118" s="662" t="s">
        <v>557</v>
      </c>
      <c r="D118" s="663" t="s">
        <v>1351</v>
      </c>
      <c r="E118" s="662" t="s">
        <v>568</v>
      </c>
      <c r="F118" s="663" t="s">
        <v>1354</v>
      </c>
      <c r="G118" s="662" t="s">
        <v>935</v>
      </c>
      <c r="H118" s="662" t="s">
        <v>960</v>
      </c>
      <c r="I118" s="662" t="s">
        <v>961</v>
      </c>
      <c r="J118" s="662" t="s">
        <v>962</v>
      </c>
      <c r="K118" s="662" t="s">
        <v>963</v>
      </c>
      <c r="L118" s="664">
        <v>3337.494112682718</v>
      </c>
      <c r="M118" s="664">
        <v>8</v>
      </c>
      <c r="N118" s="665">
        <v>26699.952901461744</v>
      </c>
    </row>
    <row r="119" spans="1:14" ht="14.4" customHeight="1" x14ac:dyDescent="0.3">
      <c r="A119" s="660" t="s">
        <v>551</v>
      </c>
      <c r="B119" s="661" t="s">
        <v>552</v>
      </c>
      <c r="C119" s="662" t="s">
        <v>557</v>
      </c>
      <c r="D119" s="663" t="s">
        <v>1351</v>
      </c>
      <c r="E119" s="662" t="s">
        <v>568</v>
      </c>
      <c r="F119" s="663" t="s">
        <v>1354</v>
      </c>
      <c r="G119" s="662" t="s">
        <v>935</v>
      </c>
      <c r="H119" s="662" t="s">
        <v>964</v>
      </c>
      <c r="I119" s="662" t="s">
        <v>965</v>
      </c>
      <c r="J119" s="662" t="s">
        <v>966</v>
      </c>
      <c r="K119" s="662" t="s">
        <v>967</v>
      </c>
      <c r="L119" s="664">
        <v>34.369999999999997</v>
      </c>
      <c r="M119" s="664">
        <v>3</v>
      </c>
      <c r="N119" s="665">
        <v>103.10999999999999</v>
      </c>
    </row>
    <row r="120" spans="1:14" ht="14.4" customHeight="1" x14ac:dyDescent="0.3">
      <c r="A120" s="660" t="s">
        <v>551</v>
      </c>
      <c r="B120" s="661" t="s">
        <v>552</v>
      </c>
      <c r="C120" s="662" t="s">
        <v>557</v>
      </c>
      <c r="D120" s="663" t="s">
        <v>1351</v>
      </c>
      <c r="E120" s="662" t="s">
        <v>568</v>
      </c>
      <c r="F120" s="663" t="s">
        <v>1354</v>
      </c>
      <c r="G120" s="662" t="s">
        <v>935</v>
      </c>
      <c r="H120" s="662" t="s">
        <v>968</v>
      </c>
      <c r="I120" s="662" t="s">
        <v>969</v>
      </c>
      <c r="J120" s="662" t="s">
        <v>970</v>
      </c>
      <c r="K120" s="662" t="s">
        <v>971</v>
      </c>
      <c r="L120" s="664">
        <v>103.31999999999989</v>
      </c>
      <c r="M120" s="664">
        <v>2</v>
      </c>
      <c r="N120" s="665">
        <v>206.63999999999979</v>
      </c>
    </row>
    <row r="121" spans="1:14" ht="14.4" customHeight="1" x14ac:dyDescent="0.3">
      <c r="A121" s="660" t="s">
        <v>551</v>
      </c>
      <c r="B121" s="661" t="s">
        <v>552</v>
      </c>
      <c r="C121" s="662" t="s">
        <v>557</v>
      </c>
      <c r="D121" s="663" t="s">
        <v>1351</v>
      </c>
      <c r="E121" s="662" t="s">
        <v>568</v>
      </c>
      <c r="F121" s="663" t="s">
        <v>1354</v>
      </c>
      <c r="G121" s="662" t="s">
        <v>935</v>
      </c>
      <c r="H121" s="662" t="s">
        <v>972</v>
      </c>
      <c r="I121" s="662" t="s">
        <v>973</v>
      </c>
      <c r="J121" s="662" t="s">
        <v>974</v>
      </c>
      <c r="K121" s="662" t="s">
        <v>975</v>
      </c>
      <c r="L121" s="664">
        <v>330.12711445928886</v>
      </c>
      <c r="M121" s="664">
        <v>2</v>
      </c>
      <c r="N121" s="665">
        <v>660.25422891857772</v>
      </c>
    </row>
    <row r="122" spans="1:14" ht="14.4" customHeight="1" x14ac:dyDescent="0.3">
      <c r="A122" s="660" t="s">
        <v>551</v>
      </c>
      <c r="B122" s="661" t="s">
        <v>552</v>
      </c>
      <c r="C122" s="662" t="s">
        <v>557</v>
      </c>
      <c r="D122" s="663" t="s">
        <v>1351</v>
      </c>
      <c r="E122" s="662" t="s">
        <v>568</v>
      </c>
      <c r="F122" s="663" t="s">
        <v>1354</v>
      </c>
      <c r="G122" s="662" t="s">
        <v>935</v>
      </c>
      <c r="H122" s="662" t="s">
        <v>976</v>
      </c>
      <c r="I122" s="662" t="s">
        <v>977</v>
      </c>
      <c r="J122" s="662" t="s">
        <v>978</v>
      </c>
      <c r="K122" s="662" t="s">
        <v>979</v>
      </c>
      <c r="L122" s="664">
        <v>47.09</v>
      </c>
      <c r="M122" s="664">
        <v>2</v>
      </c>
      <c r="N122" s="665">
        <v>94.18</v>
      </c>
    </row>
    <row r="123" spans="1:14" ht="14.4" customHeight="1" x14ac:dyDescent="0.3">
      <c r="A123" s="660" t="s">
        <v>551</v>
      </c>
      <c r="B123" s="661" t="s">
        <v>552</v>
      </c>
      <c r="C123" s="662" t="s">
        <v>557</v>
      </c>
      <c r="D123" s="663" t="s">
        <v>1351</v>
      </c>
      <c r="E123" s="662" t="s">
        <v>568</v>
      </c>
      <c r="F123" s="663" t="s">
        <v>1354</v>
      </c>
      <c r="G123" s="662" t="s">
        <v>935</v>
      </c>
      <c r="H123" s="662" t="s">
        <v>980</v>
      </c>
      <c r="I123" s="662" t="s">
        <v>981</v>
      </c>
      <c r="J123" s="662" t="s">
        <v>982</v>
      </c>
      <c r="K123" s="662" t="s">
        <v>983</v>
      </c>
      <c r="L123" s="664">
        <v>45.1</v>
      </c>
      <c r="M123" s="664">
        <v>1</v>
      </c>
      <c r="N123" s="665">
        <v>45.1</v>
      </c>
    </row>
    <row r="124" spans="1:14" ht="14.4" customHeight="1" x14ac:dyDescent="0.3">
      <c r="A124" s="660" t="s">
        <v>551</v>
      </c>
      <c r="B124" s="661" t="s">
        <v>552</v>
      </c>
      <c r="C124" s="662" t="s">
        <v>557</v>
      </c>
      <c r="D124" s="663" t="s">
        <v>1351</v>
      </c>
      <c r="E124" s="662" t="s">
        <v>568</v>
      </c>
      <c r="F124" s="663" t="s">
        <v>1354</v>
      </c>
      <c r="G124" s="662" t="s">
        <v>935</v>
      </c>
      <c r="H124" s="662" t="s">
        <v>984</v>
      </c>
      <c r="I124" s="662" t="s">
        <v>985</v>
      </c>
      <c r="J124" s="662" t="s">
        <v>986</v>
      </c>
      <c r="K124" s="662" t="s">
        <v>987</v>
      </c>
      <c r="L124" s="664">
        <v>93.81</v>
      </c>
      <c r="M124" s="664">
        <v>1</v>
      </c>
      <c r="N124" s="665">
        <v>93.81</v>
      </c>
    </row>
    <row r="125" spans="1:14" ht="14.4" customHeight="1" x14ac:dyDescent="0.3">
      <c r="A125" s="660" t="s">
        <v>551</v>
      </c>
      <c r="B125" s="661" t="s">
        <v>552</v>
      </c>
      <c r="C125" s="662" t="s">
        <v>557</v>
      </c>
      <c r="D125" s="663" t="s">
        <v>1351</v>
      </c>
      <c r="E125" s="662" t="s">
        <v>568</v>
      </c>
      <c r="F125" s="663" t="s">
        <v>1354</v>
      </c>
      <c r="G125" s="662" t="s">
        <v>935</v>
      </c>
      <c r="H125" s="662" t="s">
        <v>988</v>
      </c>
      <c r="I125" s="662" t="s">
        <v>989</v>
      </c>
      <c r="J125" s="662" t="s">
        <v>990</v>
      </c>
      <c r="K125" s="662" t="s">
        <v>991</v>
      </c>
      <c r="L125" s="664">
        <v>41.28975684273631</v>
      </c>
      <c r="M125" s="664">
        <v>1</v>
      </c>
      <c r="N125" s="665">
        <v>41.28975684273631</v>
      </c>
    </row>
    <row r="126" spans="1:14" ht="14.4" customHeight="1" x14ac:dyDescent="0.3">
      <c r="A126" s="660" t="s">
        <v>551</v>
      </c>
      <c r="B126" s="661" t="s">
        <v>552</v>
      </c>
      <c r="C126" s="662" t="s">
        <v>557</v>
      </c>
      <c r="D126" s="663" t="s">
        <v>1351</v>
      </c>
      <c r="E126" s="662" t="s">
        <v>568</v>
      </c>
      <c r="F126" s="663" t="s">
        <v>1354</v>
      </c>
      <c r="G126" s="662" t="s">
        <v>935</v>
      </c>
      <c r="H126" s="662" t="s">
        <v>992</v>
      </c>
      <c r="I126" s="662" t="s">
        <v>993</v>
      </c>
      <c r="J126" s="662" t="s">
        <v>994</v>
      </c>
      <c r="K126" s="662" t="s">
        <v>995</v>
      </c>
      <c r="L126" s="664">
        <v>89.25</v>
      </c>
      <c r="M126" s="664">
        <v>1</v>
      </c>
      <c r="N126" s="665">
        <v>89.25</v>
      </c>
    </row>
    <row r="127" spans="1:14" ht="14.4" customHeight="1" x14ac:dyDescent="0.3">
      <c r="A127" s="660" t="s">
        <v>551</v>
      </c>
      <c r="B127" s="661" t="s">
        <v>552</v>
      </c>
      <c r="C127" s="662" t="s">
        <v>557</v>
      </c>
      <c r="D127" s="663" t="s">
        <v>1351</v>
      </c>
      <c r="E127" s="662" t="s">
        <v>568</v>
      </c>
      <c r="F127" s="663" t="s">
        <v>1354</v>
      </c>
      <c r="G127" s="662" t="s">
        <v>935</v>
      </c>
      <c r="H127" s="662" t="s">
        <v>996</v>
      </c>
      <c r="I127" s="662" t="s">
        <v>997</v>
      </c>
      <c r="J127" s="662" t="s">
        <v>998</v>
      </c>
      <c r="K127" s="662" t="s">
        <v>999</v>
      </c>
      <c r="L127" s="664">
        <v>69.469999999999985</v>
      </c>
      <c r="M127" s="664">
        <v>5</v>
      </c>
      <c r="N127" s="665">
        <v>347.34999999999991</v>
      </c>
    </row>
    <row r="128" spans="1:14" ht="14.4" customHeight="1" x14ac:dyDescent="0.3">
      <c r="A128" s="660" t="s">
        <v>551</v>
      </c>
      <c r="B128" s="661" t="s">
        <v>552</v>
      </c>
      <c r="C128" s="662" t="s">
        <v>557</v>
      </c>
      <c r="D128" s="663" t="s">
        <v>1351</v>
      </c>
      <c r="E128" s="662" t="s">
        <v>568</v>
      </c>
      <c r="F128" s="663" t="s">
        <v>1354</v>
      </c>
      <c r="G128" s="662" t="s">
        <v>935</v>
      </c>
      <c r="H128" s="662" t="s">
        <v>1000</v>
      </c>
      <c r="I128" s="662" t="s">
        <v>1001</v>
      </c>
      <c r="J128" s="662" t="s">
        <v>1002</v>
      </c>
      <c r="K128" s="662" t="s">
        <v>1003</v>
      </c>
      <c r="L128" s="664">
        <v>156.05733333333333</v>
      </c>
      <c r="M128" s="664">
        <v>1</v>
      </c>
      <c r="N128" s="665">
        <v>156.05733333333333</v>
      </c>
    </row>
    <row r="129" spans="1:14" ht="14.4" customHeight="1" x14ac:dyDescent="0.3">
      <c r="A129" s="660" t="s">
        <v>551</v>
      </c>
      <c r="B129" s="661" t="s">
        <v>552</v>
      </c>
      <c r="C129" s="662" t="s">
        <v>557</v>
      </c>
      <c r="D129" s="663" t="s">
        <v>1351</v>
      </c>
      <c r="E129" s="662" t="s">
        <v>568</v>
      </c>
      <c r="F129" s="663" t="s">
        <v>1354</v>
      </c>
      <c r="G129" s="662" t="s">
        <v>935</v>
      </c>
      <c r="H129" s="662" t="s">
        <v>1004</v>
      </c>
      <c r="I129" s="662" t="s">
        <v>1005</v>
      </c>
      <c r="J129" s="662" t="s">
        <v>1006</v>
      </c>
      <c r="K129" s="662" t="s">
        <v>1007</v>
      </c>
      <c r="L129" s="664">
        <v>135.85</v>
      </c>
      <c r="M129" s="664">
        <v>1</v>
      </c>
      <c r="N129" s="665">
        <v>135.85</v>
      </c>
    </row>
    <row r="130" spans="1:14" ht="14.4" customHeight="1" x14ac:dyDescent="0.3">
      <c r="A130" s="660" t="s">
        <v>551</v>
      </c>
      <c r="B130" s="661" t="s">
        <v>552</v>
      </c>
      <c r="C130" s="662" t="s">
        <v>557</v>
      </c>
      <c r="D130" s="663" t="s">
        <v>1351</v>
      </c>
      <c r="E130" s="662" t="s">
        <v>568</v>
      </c>
      <c r="F130" s="663" t="s">
        <v>1354</v>
      </c>
      <c r="G130" s="662" t="s">
        <v>935</v>
      </c>
      <c r="H130" s="662" t="s">
        <v>1008</v>
      </c>
      <c r="I130" s="662" t="s">
        <v>1008</v>
      </c>
      <c r="J130" s="662" t="s">
        <v>1009</v>
      </c>
      <c r="K130" s="662" t="s">
        <v>1010</v>
      </c>
      <c r="L130" s="664">
        <v>393.14773999770057</v>
      </c>
      <c r="M130" s="664">
        <v>1</v>
      </c>
      <c r="N130" s="665">
        <v>393.14773999770057</v>
      </c>
    </row>
    <row r="131" spans="1:14" ht="14.4" customHeight="1" x14ac:dyDescent="0.3">
      <c r="A131" s="660" t="s">
        <v>551</v>
      </c>
      <c r="B131" s="661" t="s">
        <v>552</v>
      </c>
      <c r="C131" s="662" t="s">
        <v>557</v>
      </c>
      <c r="D131" s="663" t="s">
        <v>1351</v>
      </c>
      <c r="E131" s="662" t="s">
        <v>1011</v>
      </c>
      <c r="F131" s="663" t="s">
        <v>1355</v>
      </c>
      <c r="G131" s="662" t="s">
        <v>576</v>
      </c>
      <c r="H131" s="662" t="s">
        <v>1012</v>
      </c>
      <c r="I131" s="662" t="s">
        <v>216</v>
      </c>
      <c r="J131" s="662" t="s">
        <v>1013</v>
      </c>
      <c r="K131" s="662"/>
      <c r="L131" s="664">
        <v>113.34032206183224</v>
      </c>
      <c r="M131" s="664">
        <v>1</v>
      </c>
      <c r="N131" s="665">
        <v>113.34032206183224</v>
      </c>
    </row>
    <row r="132" spans="1:14" ht="14.4" customHeight="1" x14ac:dyDescent="0.3">
      <c r="A132" s="660" t="s">
        <v>551</v>
      </c>
      <c r="B132" s="661" t="s">
        <v>552</v>
      </c>
      <c r="C132" s="662" t="s">
        <v>557</v>
      </c>
      <c r="D132" s="663" t="s">
        <v>1351</v>
      </c>
      <c r="E132" s="662" t="s">
        <v>1014</v>
      </c>
      <c r="F132" s="663" t="s">
        <v>1356</v>
      </c>
      <c r="G132" s="662"/>
      <c r="H132" s="662" t="s">
        <v>1015</v>
      </c>
      <c r="I132" s="662" t="s">
        <v>1016</v>
      </c>
      <c r="J132" s="662" t="s">
        <v>1017</v>
      </c>
      <c r="K132" s="662" t="s">
        <v>1018</v>
      </c>
      <c r="L132" s="664">
        <v>88.59999999999998</v>
      </c>
      <c r="M132" s="664">
        <v>12</v>
      </c>
      <c r="N132" s="665">
        <v>1063.1999999999998</v>
      </c>
    </row>
    <row r="133" spans="1:14" ht="14.4" customHeight="1" x14ac:dyDescent="0.3">
      <c r="A133" s="660" t="s">
        <v>551</v>
      </c>
      <c r="B133" s="661" t="s">
        <v>552</v>
      </c>
      <c r="C133" s="662" t="s">
        <v>557</v>
      </c>
      <c r="D133" s="663" t="s">
        <v>1351</v>
      </c>
      <c r="E133" s="662" t="s">
        <v>1014</v>
      </c>
      <c r="F133" s="663" t="s">
        <v>1356</v>
      </c>
      <c r="G133" s="662" t="s">
        <v>576</v>
      </c>
      <c r="H133" s="662" t="s">
        <v>1019</v>
      </c>
      <c r="I133" s="662" t="s">
        <v>1020</v>
      </c>
      <c r="J133" s="662" t="s">
        <v>1021</v>
      </c>
      <c r="K133" s="662" t="s">
        <v>1022</v>
      </c>
      <c r="L133" s="664">
        <v>68.019833457051178</v>
      </c>
      <c r="M133" s="664">
        <v>1</v>
      </c>
      <c r="N133" s="665">
        <v>68.019833457051178</v>
      </c>
    </row>
    <row r="134" spans="1:14" ht="14.4" customHeight="1" x14ac:dyDescent="0.3">
      <c r="A134" s="660" t="s">
        <v>551</v>
      </c>
      <c r="B134" s="661" t="s">
        <v>552</v>
      </c>
      <c r="C134" s="662" t="s">
        <v>557</v>
      </c>
      <c r="D134" s="663" t="s">
        <v>1351</v>
      </c>
      <c r="E134" s="662" t="s">
        <v>1014</v>
      </c>
      <c r="F134" s="663" t="s">
        <v>1356</v>
      </c>
      <c r="G134" s="662" t="s">
        <v>576</v>
      </c>
      <c r="H134" s="662" t="s">
        <v>1023</v>
      </c>
      <c r="I134" s="662" t="s">
        <v>1024</v>
      </c>
      <c r="J134" s="662" t="s">
        <v>1025</v>
      </c>
      <c r="K134" s="662" t="s">
        <v>1026</v>
      </c>
      <c r="L134" s="664">
        <v>175.25500000000002</v>
      </c>
      <c r="M134" s="664">
        <v>6</v>
      </c>
      <c r="N134" s="665">
        <v>1051.5300000000002</v>
      </c>
    </row>
    <row r="135" spans="1:14" ht="14.4" customHeight="1" x14ac:dyDescent="0.3">
      <c r="A135" s="660" t="s">
        <v>551</v>
      </c>
      <c r="B135" s="661" t="s">
        <v>552</v>
      </c>
      <c r="C135" s="662" t="s">
        <v>557</v>
      </c>
      <c r="D135" s="663" t="s">
        <v>1351</v>
      </c>
      <c r="E135" s="662" t="s">
        <v>1014</v>
      </c>
      <c r="F135" s="663" t="s">
        <v>1356</v>
      </c>
      <c r="G135" s="662" t="s">
        <v>576</v>
      </c>
      <c r="H135" s="662" t="s">
        <v>1027</v>
      </c>
      <c r="I135" s="662" t="s">
        <v>1028</v>
      </c>
      <c r="J135" s="662" t="s">
        <v>1029</v>
      </c>
      <c r="K135" s="662" t="s">
        <v>1030</v>
      </c>
      <c r="L135" s="664">
        <v>128.07</v>
      </c>
      <c r="M135" s="664">
        <v>2</v>
      </c>
      <c r="N135" s="665">
        <v>256.14</v>
      </c>
    </row>
    <row r="136" spans="1:14" ht="14.4" customHeight="1" x14ac:dyDescent="0.3">
      <c r="A136" s="660" t="s">
        <v>551</v>
      </c>
      <c r="B136" s="661" t="s">
        <v>552</v>
      </c>
      <c r="C136" s="662" t="s">
        <v>557</v>
      </c>
      <c r="D136" s="663" t="s">
        <v>1351</v>
      </c>
      <c r="E136" s="662" t="s">
        <v>1014</v>
      </c>
      <c r="F136" s="663" t="s">
        <v>1356</v>
      </c>
      <c r="G136" s="662" t="s">
        <v>576</v>
      </c>
      <c r="H136" s="662" t="s">
        <v>1031</v>
      </c>
      <c r="I136" s="662" t="s">
        <v>1032</v>
      </c>
      <c r="J136" s="662" t="s">
        <v>1033</v>
      </c>
      <c r="K136" s="662" t="s">
        <v>1030</v>
      </c>
      <c r="L136" s="664">
        <v>54.879225066719385</v>
      </c>
      <c r="M136" s="664">
        <v>3</v>
      </c>
      <c r="N136" s="665">
        <v>164.63767520015816</v>
      </c>
    </row>
    <row r="137" spans="1:14" ht="14.4" customHeight="1" x14ac:dyDescent="0.3">
      <c r="A137" s="660" t="s">
        <v>551</v>
      </c>
      <c r="B137" s="661" t="s">
        <v>552</v>
      </c>
      <c r="C137" s="662" t="s">
        <v>557</v>
      </c>
      <c r="D137" s="663" t="s">
        <v>1351</v>
      </c>
      <c r="E137" s="662" t="s">
        <v>1014</v>
      </c>
      <c r="F137" s="663" t="s">
        <v>1356</v>
      </c>
      <c r="G137" s="662" t="s">
        <v>576</v>
      </c>
      <c r="H137" s="662" t="s">
        <v>1034</v>
      </c>
      <c r="I137" s="662" t="s">
        <v>1035</v>
      </c>
      <c r="J137" s="662" t="s">
        <v>1036</v>
      </c>
      <c r="K137" s="662" t="s">
        <v>1037</v>
      </c>
      <c r="L137" s="664">
        <v>149.68951587991879</v>
      </c>
      <c r="M137" s="664">
        <v>3</v>
      </c>
      <c r="N137" s="665">
        <v>449.06854763975633</v>
      </c>
    </row>
    <row r="138" spans="1:14" ht="14.4" customHeight="1" x14ac:dyDescent="0.3">
      <c r="A138" s="660" t="s">
        <v>551</v>
      </c>
      <c r="B138" s="661" t="s">
        <v>552</v>
      </c>
      <c r="C138" s="662" t="s">
        <v>557</v>
      </c>
      <c r="D138" s="663" t="s">
        <v>1351</v>
      </c>
      <c r="E138" s="662" t="s">
        <v>1014</v>
      </c>
      <c r="F138" s="663" t="s">
        <v>1356</v>
      </c>
      <c r="G138" s="662" t="s">
        <v>576</v>
      </c>
      <c r="H138" s="662" t="s">
        <v>1038</v>
      </c>
      <c r="I138" s="662" t="s">
        <v>1039</v>
      </c>
      <c r="J138" s="662" t="s">
        <v>1040</v>
      </c>
      <c r="K138" s="662" t="s">
        <v>1041</v>
      </c>
      <c r="L138" s="664">
        <v>82.969796852859972</v>
      </c>
      <c r="M138" s="664">
        <v>2</v>
      </c>
      <c r="N138" s="665">
        <v>165.93959370571994</v>
      </c>
    </row>
    <row r="139" spans="1:14" ht="14.4" customHeight="1" x14ac:dyDescent="0.3">
      <c r="A139" s="660" t="s">
        <v>551</v>
      </c>
      <c r="B139" s="661" t="s">
        <v>552</v>
      </c>
      <c r="C139" s="662" t="s">
        <v>557</v>
      </c>
      <c r="D139" s="663" t="s">
        <v>1351</v>
      </c>
      <c r="E139" s="662" t="s">
        <v>1014</v>
      </c>
      <c r="F139" s="663" t="s">
        <v>1356</v>
      </c>
      <c r="G139" s="662" t="s">
        <v>576</v>
      </c>
      <c r="H139" s="662" t="s">
        <v>1042</v>
      </c>
      <c r="I139" s="662" t="s">
        <v>1043</v>
      </c>
      <c r="J139" s="662" t="s">
        <v>1044</v>
      </c>
      <c r="K139" s="662" t="s">
        <v>1045</v>
      </c>
      <c r="L139" s="664">
        <v>104.41999999999999</v>
      </c>
      <c r="M139" s="664">
        <v>5</v>
      </c>
      <c r="N139" s="665">
        <v>522.09999999999991</v>
      </c>
    </row>
    <row r="140" spans="1:14" ht="14.4" customHeight="1" x14ac:dyDescent="0.3">
      <c r="A140" s="660" t="s">
        <v>551</v>
      </c>
      <c r="B140" s="661" t="s">
        <v>552</v>
      </c>
      <c r="C140" s="662" t="s">
        <v>557</v>
      </c>
      <c r="D140" s="663" t="s">
        <v>1351</v>
      </c>
      <c r="E140" s="662" t="s">
        <v>1014</v>
      </c>
      <c r="F140" s="663" t="s">
        <v>1356</v>
      </c>
      <c r="G140" s="662" t="s">
        <v>576</v>
      </c>
      <c r="H140" s="662" t="s">
        <v>1046</v>
      </c>
      <c r="I140" s="662" t="s">
        <v>1047</v>
      </c>
      <c r="J140" s="662" t="s">
        <v>1048</v>
      </c>
      <c r="K140" s="662" t="s">
        <v>1049</v>
      </c>
      <c r="L140" s="664">
        <v>76.920000000000016</v>
      </c>
      <c r="M140" s="664">
        <v>1</v>
      </c>
      <c r="N140" s="665">
        <v>76.920000000000016</v>
      </c>
    </row>
    <row r="141" spans="1:14" ht="14.4" customHeight="1" x14ac:dyDescent="0.3">
      <c r="A141" s="660" t="s">
        <v>551</v>
      </c>
      <c r="B141" s="661" t="s">
        <v>552</v>
      </c>
      <c r="C141" s="662" t="s">
        <v>557</v>
      </c>
      <c r="D141" s="663" t="s">
        <v>1351</v>
      </c>
      <c r="E141" s="662" t="s">
        <v>1014</v>
      </c>
      <c r="F141" s="663" t="s">
        <v>1356</v>
      </c>
      <c r="G141" s="662" t="s">
        <v>576</v>
      </c>
      <c r="H141" s="662" t="s">
        <v>1050</v>
      </c>
      <c r="I141" s="662" t="s">
        <v>1051</v>
      </c>
      <c r="J141" s="662" t="s">
        <v>1052</v>
      </c>
      <c r="K141" s="662" t="s">
        <v>1053</v>
      </c>
      <c r="L141" s="664">
        <v>242.44333277516759</v>
      </c>
      <c r="M141" s="664">
        <v>3</v>
      </c>
      <c r="N141" s="665">
        <v>727.32999832550274</v>
      </c>
    </row>
    <row r="142" spans="1:14" ht="14.4" customHeight="1" x14ac:dyDescent="0.3">
      <c r="A142" s="660" t="s">
        <v>551</v>
      </c>
      <c r="B142" s="661" t="s">
        <v>552</v>
      </c>
      <c r="C142" s="662" t="s">
        <v>557</v>
      </c>
      <c r="D142" s="663" t="s">
        <v>1351</v>
      </c>
      <c r="E142" s="662" t="s">
        <v>1014</v>
      </c>
      <c r="F142" s="663" t="s">
        <v>1356</v>
      </c>
      <c r="G142" s="662" t="s">
        <v>576</v>
      </c>
      <c r="H142" s="662" t="s">
        <v>1054</v>
      </c>
      <c r="I142" s="662" t="s">
        <v>1054</v>
      </c>
      <c r="J142" s="662" t="s">
        <v>1055</v>
      </c>
      <c r="K142" s="662" t="s">
        <v>1056</v>
      </c>
      <c r="L142" s="664">
        <v>494.99927192395995</v>
      </c>
      <c r="M142" s="664">
        <v>6.2</v>
      </c>
      <c r="N142" s="665">
        <v>3068.9954859285517</v>
      </c>
    </row>
    <row r="143" spans="1:14" ht="14.4" customHeight="1" x14ac:dyDescent="0.3">
      <c r="A143" s="660" t="s">
        <v>551</v>
      </c>
      <c r="B143" s="661" t="s">
        <v>552</v>
      </c>
      <c r="C143" s="662" t="s">
        <v>557</v>
      </c>
      <c r="D143" s="663" t="s">
        <v>1351</v>
      </c>
      <c r="E143" s="662" t="s">
        <v>1014</v>
      </c>
      <c r="F143" s="663" t="s">
        <v>1356</v>
      </c>
      <c r="G143" s="662" t="s">
        <v>935</v>
      </c>
      <c r="H143" s="662" t="s">
        <v>1057</v>
      </c>
      <c r="I143" s="662" t="s">
        <v>1057</v>
      </c>
      <c r="J143" s="662" t="s">
        <v>1058</v>
      </c>
      <c r="K143" s="662" t="s">
        <v>1059</v>
      </c>
      <c r="L143" s="664">
        <v>68.200000000000017</v>
      </c>
      <c r="M143" s="664">
        <v>2</v>
      </c>
      <c r="N143" s="665">
        <v>136.40000000000003</v>
      </c>
    </row>
    <row r="144" spans="1:14" ht="14.4" customHeight="1" x14ac:dyDescent="0.3">
      <c r="A144" s="660" t="s">
        <v>551</v>
      </c>
      <c r="B144" s="661" t="s">
        <v>552</v>
      </c>
      <c r="C144" s="662" t="s">
        <v>557</v>
      </c>
      <c r="D144" s="663" t="s">
        <v>1351</v>
      </c>
      <c r="E144" s="662" t="s">
        <v>1014</v>
      </c>
      <c r="F144" s="663" t="s">
        <v>1356</v>
      </c>
      <c r="G144" s="662" t="s">
        <v>935</v>
      </c>
      <c r="H144" s="662" t="s">
        <v>1060</v>
      </c>
      <c r="I144" s="662" t="s">
        <v>1061</v>
      </c>
      <c r="J144" s="662" t="s">
        <v>1062</v>
      </c>
      <c r="K144" s="662" t="s">
        <v>1063</v>
      </c>
      <c r="L144" s="664">
        <v>110.6094144287034</v>
      </c>
      <c r="M144" s="664">
        <v>2</v>
      </c>
      <c r="N144" s="665">
        <v>221.21882885740681</v>
      </c>
    </row>
    <row r="145" spans="1:14" ht="14.4" customHeight="1" x14ac:dyDescent="0.3">
      <c r="A145" s="660" t="s">
        <v>551</v>
      </c>
      <c r="B145" s="661" t="s">
        <v>552</v>
      </c>
      <c r="C145" s="662" t="s">
        <v>557</v>
      </c>
      <c r="D145" s="663" t="s">
        <v>1351</v>
      </c>
      <c r="E145" s="662" t="s">
        <v>1014</v>
      </c>
      <c r="F145" s="663" t="s">
        <v>1356</v>
      </c>
      <c r="G145" s="662" t="s">
        <v>935</v>
      </c>
      <c r="H145" s="662" t="s">
        <v>1064</v>
      </c>
      <c r="I145" s="662" t="s">
        <v>1065</v>
      </c>
      <c r="J145" s="662" t="s">
        <v>1025</v>
      </c>
      <c r="K145" s="662" t="s">
        <v>1066</v>
      </c>
      <c r="L145" s="664">
        <v>22.677996984680693</v>
      </c>
      <c r="M145" s="664">
        <v>225</v>
      </c>
      <c r="N145" s="665">
        <v>5102.549321553156</v>
      </c>
    </row>
    <row r="146" spans="1:14" ht="14.4" customHeight="1" x14ac:dyDescent="0.3">
      <c r="A146" s="660" t="s">
        <v>551</v>
      </c>
      <c r="B146" s="661" t="s">
        <v>552</v>
      </c>
      <c r="C146" s="662" t="s">
        <v>557</v>
      </c>
      <c r="D146" s="663" t="s">
        <v>1351</v>
      </c>
      <c r="E146" s="662" t="s">
        <v>1014</v>
      </c>
      <c r="F146" s="663" t="s">
        <v>1356</v>
      </c>
      <c r="G146" s="662" t="s">
        <v>935</v>
      </c>
      <c r="H146" s="662" t="s">
        <v>1067</v>
      </c>
      <c r="I146" s="662" t="s">
        <v>1067</v>
      </c>
      <c r="J146" s="662" t="s">
        <v>1068</v>
      </c>
      <c r="K146" s="662" t="s">
        <v>1069</v>
      </c>
      <c r="L146" s="664">
        <v>578.34</v>
      </c>
      <c r="M146" s="664">
        <v>1</v>
      </c>
      <c r="N146" s="665">
        <v>578.34</v>
      </c>
    </row>
    <row r="147" spans="1:14" ht="14.4" customHeight="1" x14ac:dyDescent="0.3">
      <c r="A147" s="660" t="s">
        <v>551</v>
      </c>
      <c r="B147" s="661" t="s">
        <v>552</v>
      </c>
      <c r="C147" s="662" t="s">
        <v>557</v>
      </c>
      <c r="D147" s="663" t="s">
        <v>1351</v>
      </c>
      <c r="E147" s="662" t="s">
        <v>1014</v>
      </c>
      <c r="F147" s="663" t="s">
        <v>1356</v>
      </c>
      <c r="G147" s="662" t="s">
        <v>935</v>
      </c>
      <c r="H147" s="662" t="s">
        <v>1070</v>
      </c>
      <c r="I147" s="662" t="s">
        <v>1071</v>
      </c>
      <c r="J147" s="662" t="s">
        <v>1072</v>
      </c>
      <c r="K147" s="662" t="s">
        <v>1073</v>
      </c>
      <c r="L147" s="664">
        <v>144.19182268778229</v>
      </c>
      <c r="M147" s="664">
        <v>29.400000000000045</v>
      </c>
      <c r="N147" s="665">
        <v>4239.2395870208056</v>
      </c>
    </row>
    <row r="148" spans="1:14" ht="14.4" customHeight="1" x14ac:dyDescent="0.3">
      <c r="A148" s="660" t="s">
        <v>551</v>
      </c>
      <c r="B148" s="661" t="s">
        <v>552</v>
      </c>
      <c r="C148" s="662" t="s">
        <v>557</v>
      </c>
      <c r="D148" s="663" t="s">
        <v>1351</v>
      </c>
      <c r="E148" s="662" t="s">
        <v>1014</v>
      </c>
      <c r="F148" s="663" t="s">
        <v>1356</v>
      </c>
      <c r="G148" s="662" t="s">
        <v>935</v>
      </c>
      <c r="H148" s="662" t="s">
        <v>1074</v>
      </c>
      <c r="I148" s="662" t="s">
        <v>1075</v>
      </c>
      <c r="J148" s="662" t="s">
        <v>1076</v>
      </c>
      <c r="K148" s="662" t="s">
        <v>1077</v>
      </c>
      <c r="L148" s="664">
        <v>230.67000000000002</v>
      </c>
      <c r="M148" s="664">
        <v>2.8</v>
      </c>
      <c r="N148" s="665">
        <v>645.87599999999998</v>
      </c>
    </row>
    <row r="149" spans="1:14" ht="14.4" customHeight="1" x14ac:dyDescent="0.3">
      <c r="A149" s="660" t="s">
        <v>551</v>
      </c>
      <c r="B149" s="661" t="s">
        <v>552</v>
      </c>
      <c r="C149" s="662" t="s">
        <v>557</v>
      </c>
      <c r="D149" s="663" t="s">
        <v>1351</v>
      </c>
      <c r="E149" s="662" t="s">
        <v>1014</v>
      </c>
      <c r="F149" s="663" t="s">
        <v>1356</v>
      </c>
      <c r="G149" s="662" t="s">
        <v>935</v>
      </c>
      <c r="H149" s="662" t="s">
        <v>1078</v>
      </c>
      <c r="I149" s="662" t="s">
        <v>1079</v>
      </c>
      <c r="J149" s="662" t="s">
        <v>1080</v>
      </c>
      <c r="K149" s="662" t="s">
        <v>1081</v>
      </c>
      <c r="L149" s="664">
        <v>77.202660883931003</v>
      </c>
      <c r="M149" s="664">
        <v>20</v>
      </c>
      <c r="N149" s="665">
        <v>1544.0532176786201</v>
      </c>
    </row>
    <row r="150" spans="1:14" ht="14.4" customHeight="1" x14ac:dyDescent="0.3">
      <c r="A150" s="660" t="s">
        <v>551</v>
      </c>
      <c r="B150" s="661" t="s">
        <v>552</v>
      </c>
      <c r="C150" s="662" t="s">
        <v>557</v>
      </c>
      <c r="D150" s="663" t="s">
        <v>1351</v>
      </c>
      <c r="E150" s="662" t="s">
        <v>1014</v>
      </c>
      <c r="F150" s="663" t="s">
        <v>1356</v>
      </c>
      <c r="G150" s="662" t="s">
        <v>935</v>
      </c>
      <c r="H150" s="662" t="s">
        <v>1082</v>
      </c>
      <c r="I150" s="662" t="s">
        <v>1083</v>
      </c>
      <c r="J150" s="662" t="s">
        <v>1084</v>
      </c>
      <c r="K150" s="662" t="s">
        <v>1085</v>
      </c>
      <c r="L150" s="664">
        <v>41.27</v>
      </c>
      <c r="M150" s="664">
        <v>16</v>
      </c>
      <c r="N150" s="665">
        <v>660.32</v>
      </c>
    </row>
    <row r="151" spans="1:14" ht="14.4" customHeight="1" x14ac:dyDescent="0.3">
      <c r="A151" s="660" t="s">
        <v>551</v>
      </c>
      <c r="B151" s="661" t="s">
        <v>552</v>
      </c>
      <c r="C151" s="662" t="s">
        <v>557</v>
      </c>
      <c r="D151" s="663" t="s">
        <v>1351</v>
      </c>
      <c r="E151" s="662" t="s">
        <v>1014</v>
      </c>
      <c r="F151" s="663" t="s">
        <v>1356</v>
      </c>
      <c r="G151" s="662" t="s">
        <v>935</v>
      </c>
      <c r="H151" s="662" t="s">
        <v>1086</v>
      </c>
      <c r="I151" s="662" t="s">
        <v>1086</v>
      </c>
      <c r="J151" s="662" t="s">
        <v>1087</v>
      </c>
      <c r="K151" s="662" t="s">
        <v>1088</v>
      </c>
      <c r="L151" s="664">
        <v>798.93158680681961</v>
      </c>
      <c r="M151" s="664">
        <v>2.6</v>
      </c>
      <c r="N151" s="665">
        <v>2077.2221256977309</v>
      </c>
    </row>
    <row r="152" spans="1:14" ht="14.4" customHeight="1" x14ac:dyDescent="0.3">
      <c r="A152" s="660" t="s">
        <v>551</v>
      </c>
      <c r="B152" s="661" t="s">
        <v>552</v>
      </c>
      <c r="C152" s="662" t="s">
        <v>557</v>
      </c>
      <c r="D152" s="663" t="s">
        <v>1351</v>
      </c>
      <c r="E152" s="662" t="s">
        <v>1014</v>
      </c>
      <c r="F152" s="663" t="s">
        <v>1356</v>
      </c>
      <c r="G152" s="662" t="s">
        <v>935</v>
      </c>
      <c r="H152" s="662" t="s">
        <v>1089</v>
      </c>
      <c r="I152" s="662" t="s">
        <v>1090</v>
      </c>
      <c r="J152" s="662" t="s">
        <v>1091</v>
      </c>
      <c r="K152" s="662" t="s">
        <v>1092</v>
      </c>
      <c r="L152" s="664">
        <v>60.029999999999973</v>
      </c>
      <c r="M152" s="664">
        <v>1</v>
      </c>
      <c r="N152" s="665">
        <v>60.029999999999973</v>
      </c>
    </row>
    <row r="153" spans="1:14" ht="14.4" customHeight="1" x14ac:dyDescent="0.3">
      <c r="A153" s="660" t="s">
        <v>551</v>
      </c>
      <c r="B153" s="661" t="s">
        <v>552</v>
      </c>
      <c r="C153" s="662" t="s">
        <v>557</v>
      </c>
      <c r="D153" s="663" t="s">
        <v>1351</v>
      </c>
      <c r="E153" s="662" t="s">
        <v>1014</v>
      </c>
      <c r="F153" s="663" t="s">
        <v>1356</v>
      </c>
      <c r="G153" s="662" t="s">
        <v>935</v>
      </c>
      <c r="H153" s="662" t="s">
        <v>1093</v>
      </c>
      <c r="I153" s="662" t="s">
        <v>1093</v>
      </c>
      <c r="J153" s="662" t="s">
        <v>1094</v>
      </c>
      <c r="K153" s="662" t="s">
        <v>1095</v>
      </c>
      <c r="L153" s="664">
        <v>1018.996757431671</v>
      </c>
      <c r="M153" s="664">
        <v>10</v>
      </c>
      <c r="N153" s="665">
        <v>10189.96757431671</v>
      </c>
    </row>
    <row r="154" spans="1:14" ht="14.4" customHeight="1" x14ac:dyDescent="0.3">
      <c r="A154" s="660" t="s">
        <v>551</v>
      </c>
      <c r="B154" s="661" t="s">
        <v>552</v>
      </c>
      <c r="C154" s="662" t="s">
        <v>557</v>
      </c>
      <c r="D154" s="663" t="s">
        <v>1351</v>
      </c>
      <c r="E154" s="662" t="s">
        <v>1014</v>
      </c>
      <c r="F154" s="663" t="s">
        <v>1356</v>
      </c>
      <c r="G154" s="662" t="s">
        <v>935</v>
      </c>
      <c r="H154" s="662" t="s">
        <v>1096</v>
      </c>
      <c r="I154" s="662" t="s">
        <v>1097</v>
      </c>
      <c r="J154" s="662" t="s">
        <v>1098</v>
      </c>
      <c r="K154" s="662" t="s">
        <v>1099</v>
      </c>
      <c r="L154" s="664">
        <v>77.260000000000005</v>
      </c>
      <c r="M154" s="664">
        <v>6</v>
      </c>
      <c r="N154" s="665">
        <v>463.56000000000006</v>
      </c>
    </row>
    <row r="155" spans="1:14" ht="14.4" customHeight="1" x14ac:dyDescent="0.3">
      <c r="A155" s="660" t="s">
        <v>551</v>
      </c>
      <c r="B155" s="661" t="s">
        <v>552</v>
      </c>
      <c r="C155" s="662" t="s">
        <v>557</v>
      </c>
      <c r="D155" s="663" t="s">
        <v>1351</v>
      </c>
      <c r="E155" s="662" t="s">
        <v>1014</v>
      </c>
      <c r="F155" s="663" t="s">
        <v>1356</v>
      </c>
      <c r="G155" s="662" t="s">
        <v>935</v>
      </c>
      <c r="H155" s="662" t="s">
        <v>1100</v>
      </c>
      <c r="I155" s="662" t="s">
        <v>1100</v>
      </c>
      <c r="J155" s="662" t="s">
        <v>1101</v>
      </c>
      <c r="K155" s="662" t="s">
        <v>1102</v>
      </c>
      <c r="L155" s="664">
        <v>29.941161290322587</v>
      </c>
      <c r="M155" s="664">
        <v>62</v>
      </c>
      <c r="N155" s="665">
        <v>1856.3520000000003</v>
      </c>
    </row>
    <row r="156" spans="1:14" ht="14.4" customHeight="1" x14ac:dyDescent="0.3">
      <c r="A156" s="660" t="s">
        <v>551</v>
      </c>
      <c r="B156" s="661" t="s">
        <v>552</v>
      </c>
      <c r="C156" s="662" t="s">
        <v>557</v>
      </c>
      <c r="D156" s="663" t="s">
        <v>1351</v>
      </c>
      <c r="E156" s="662" t="s">
        <v>1014</v>
      </c>
      <c r="F156" s="663" t="s">
        <v>1356</v>
      </c>
      <c r="G156" s="662" t="s">
        <v>935</v>
      </c>
      <c r="H156" s="662" t="s">
        <v>1103</v>
      </c>
      <c r="I156" s="662" t="s">
        <v>1103</v>
      </c>
      <c r="J156" s="662" t="s">
        <v>1104</v>
      </c>
      <c r="K156" s="662" t="s">
        <v>1105</v>
      </c>
      <c r="L156" s="664">
        <v>304.68947317050788</v>
      </c>
      <c r="M156" s="664">
        <v>6</v>
      </c>
      <c r="N156" s="665">
        <v>1828.1368390230473</v>
      </c>
    </row>
    <row r="157" spans="1:14" ht="14.4" customHeight="1" x14ac:dyDescent="0.3">
      <c r="A157" s="660" t="s">
        <v>551</v>
      </c>
      <c r="B157" s="661" t="s">
        <v>552</v>
      </c>
      <c r="C157" s="662" t="s">
        <v>557</v>
      </c>
      <c r="D157" s="663" t="s">
        <v>1351</v>
      </c>
      <c r="E157" s="662" t="s">
        <v>1014</v>
      </c>
      <c r="F157" s="663" t="s">
        <v>1356</v>
      </c>
      <c r="G157" s="662" t="s">
        <v>935</v>
      </c>
      <c r="H157" s="662" t="s">
        <v>1106</v>
      </c>
      <c r="I157" s="662" t="s">
        <v>1106</v>
      </c>
      <c r="J157" s="662" t="s">
        <v>1107</v>
      </c>
      <c r="K157" s="662" t="s">
        <v>1108</v>
      </c>
      <c r="L157" s="664">
        <v>34.660999999999994</v>
      </c>
      <c r="M157" s="664">
        <v>16</v>
      </c>
      <c r="N157" s="665">
        <v>554.57599999999991</v>
      </c>
    </row>
    <row r="158" spans="1:14" ht="14.4" customHeight="1" x14ac:dyDescent="0.3">
      <c r="A158" s="660" t="s">
        <v>551</v>
      </c>
      <c r="B158" s="661" t="s">
        <v>552</v>
      </c>
      <c r="C158" s="662" t="s">
        <v>557</v>
      </c>
      <c r="D158" s="663" t="s">
        <v>1351</v>
      </c>
      <c r="E158" s="662" t="s">
        <v>1014</v>
      </c>
      <c r="F158" s="663" t="s">
        <v>1356</v>
      </c>
      <c r="G158" s="662" t="s">
        <v>935</v>
      </c>
      <c r="H158" s="662" t="s">
        <v>1109</v>
      </c>
      <c r="I158" s="662" t="s">
        <v>1110</v>
      </c>
      <c r="J158" s="662" t="s">
        <v>1111</v>
      </c>
      <c r="K158" s="662" t="s">
        <v>1112</v>
      </c>
      <c r="L158" s="664">
        <v>675.82138693341642</v>
      </c>
      <c r="M158" s="664">
        <v>19.5</v>
      </c>
      <c r="N158" s="665">
        <v>13178.517045201619</v>
      </c>
    </row>
    <row r="159" spans="1:14" ht="14.4" customHeight="1" x14ac:dyDescent="0.3">
      <c r="A159" s="660" t="s">
        <v>551</v>
      </c>
      <c r="B159" s="661" t="s">
        <v>552</v>
      </c>
      <c r="C159" s="662" t="s">
        <v>557</v>
      </c>
      <c r="D159" s="663" t="s">
        <v>1351</v>
      </c>
      <c r="E159" s="662" t="s">
        <v>1014</v>
      </c>
      <c r="F159" s="663" t="s">
        <v>1356</v>
      </c>
      <c r="G159" s="662" t="s">
        <v>935</v>
      </c>
      <c r="H159" s="662" t="s">
        <v>1113</v>
      </c>
      <c r="I159" s="662" t="s">
        <v>1114</v>
      </c>
      <c r="J159" s="662" t="s">
        <v>1115</v>
      </c>
      <c r="K159" s="662"/>
      <c r="L159" s="664">
        <v>629.6591080413956</v>
      </c>
      <c r="M159" s="664">
        <v>5.6</v>
      </c>
      <c r="N159" s="665">
        <v>3526.0910050318153</v>
      </c>
    </row>
    <row r="160" spans="1:14" ht="14.4" customHeight="1" x14ac:dyDescent="0.3">
      <c r="A160" s="660" t="s">
        <v>551</v>
      </c>
      <c r="B160" s="661" t="s">
        <v>552</v>
      </c>
      <c r="C160" s="662" t="s">
        <v>557</v>
      </c>
      <c r="D160" s="663" t="s">
        <v>1351</v>
      </c>
      <c r="E160" s="662" t="s">
        <v>1116</v>
      </c>
      <c r="F160" s="663" t="s">
        <v>1357</v>
      </c>
      <c r="G160" s="662" t="s">
        <v>576</v>
      </c>
      <c r="H160" s="662" t="s">
        <v>1117</v>
      </c>
      <c r="I160" s="662" t="s">
        <v>1118</v>
      </c>
      <c r="J160" s="662" t="s">
        <v>1119</v>
      </c>
      <c r="K160" s="662" t="s">
        <v>1120</v>
      </c>
      <c r="L160" s="664">
        <v>99.209999999999908</v>
      </c>
      <c r="M160" s="664">
        <v>1</v>
      </c>
      <c r="N160" s="665">
        <v>99.209999999999908</v>
      </c>
    </row>
    <row r="161" spans="1:14" ht="14.4" customHeight="1" x14ac:dyDescent="0.3">
      <c r="A161" s="660" t="s">
        <v>551</v>
      </c>
      <c r="B161" s="661" t="s">
        <v>552</v>
      </c>
      <c r="C161" s="662" t="s">
        <v>557</v>
      </c>
      <c r="D161" s="663" t="s">
        <v>1351</v>
      </c>
      <c r="E161" s="662" t="s">
        <v>1116</v>
      </c>
      <c r="F161" s="663" t="s">
        <v>1357</v>
      </c>
      <c r="G161" s="662" t="s">
        <v>576</v>
      </c>
      <c r="H161" s="662" t="s">
        <v>1121</v>
      </c>
      <c r="I161" s="662" t="s">
        <v>1122</v>
      </c>
      <c r="J161" s="662" t="s">
        <v>1123</v>
      </c>
      <c r="K161" s="662" t="s">
        <v>1124</v>
      </c>
      <c r="L161" s="664">
        <v>96.699999999999918</v>
      </c>
      <c r="M161" s="664">
        <v>3</v>
      </c>
      <c r="N161" s="665">
        <v>290.09999999999974</v>
      </c>
    </row>
    <row r="162" spans="1:14" ht="14.4" customHeight="1" x14ac:dyDescent="0.3">
      <c r="A162" s="660" t="s">
        <v>551</v>
      </c>
      <c r="B162" s="661" t="s">
        <v>552</v>
      </c>
      <c r="C162" s="662" t="s">
        <v>562</v>
      </c>
      <c r="D162" s="663" t="s">
        <v>1352</v>
      </c>
      <c r="E162" s="662" t="s">
        <v>568</v>
      </c>
      <c r="F162" s="663" t="s">
        <v>1354</v>
      </c>
      <c r="G162" s="662" t="s">
        <v>576</v>
      </c>
      <c r="H162" s="662" t="s">
        <v>587</v>
      </c>
      <c r="I162" s="662" t="s">
        <v>588</v>
      </c>
      <c r="J162" s="662" t="s">
        <v>589</v>
      </c>
      <c r="K162" s="662" t="s">
        <v>590</v>
      </c>
      <c r="L162" s="664">
        <v>87.03</v>
      </c>
      <c r="M162" s="664">
        <v>1</v>
      </c>
      <c r="N162" s="665">
        <v>87.03</v>
      </c>
    </row>
    <row r="163" spans="1:14" ht="14.4" customHeight="1" x14ac:dyDescent="0.3">
      <c r="A163" s="660" t="s">
        <v>551</v>
      </c>
      <c r="B163" s="661" t="s">
        <v>552</v>
      </c>
      <c r="C163" s="662" t="s">
        <v>562</v>
      </c>
      <c r="D163" s="663" t="s">
        <v>1352</v>
      </c>
      <c r="E163" s="662" t="s">
        <v>568</v>
      </c>
      <c r="F163" s="663" t="s">
        <v>1354</v>
      </c>
      <c r="G163" s="662" t="s">
        <v>576</v>
      </c>
      <c r="H163" s="662" t="s">
        <v>1125</v>
      </c>
      <c r="I163" s="662" t="s">
        <v>1126</v>
      </c>
      <c r="J163" s="662" t="s">
        <v>1127</v>
      </c>
      <c r="K163" s="662" t="s">
        <v>1128</v>
      </c>
      <c r="L163" s="664">
        <v>164.34822794004484</v>
      </c>
      <c r="M163" s="664">
        <v>16</v>
      </c>
      <c r="N163" s="665">
        <v>2629.5716470407174</v>
      </c>
    </row>
    <row r="164" spans="1:14" ht="14.4" customHeight="1" x14ac:dyDescent="0.3">
      <c r="A164" s="660" t="s">
        <v>551</v>
      </c>
      <c r="B164" s="661" t="s">
        <v>552</v>
      </c>
      <c r="C164" s="662" t="s">
        <v>562</v>
      </c>
      <c r="D164" s="663" t="s">
        <v>1352</v>
      </c>
      <c r="E164" s="662" t="s">
        <v>568</v>
      </c>
      <c r="F164" s="663" t="s">
        <v>1354</v>
      </c>
      <c r="G164" s="662" t="s">
        <v>576</v>
      </c>
      <c r="H164" s="662" t="s">
        <v>718</v>
      </c>
      <c r="I164" s="662" t="s">
        <v>216</v>
      </c>
      <c r="J164" s="662" t="s">
        <v>719</v>
      </c>
      <c r="K164" s="662"/>
      <c r="L164" s="664">
        <v>97.320500000000024</v>
      </c>
      <c r="M164" s="664">
        <v>3</v>
      </c>
      <c r="N164" s="665">
        <v>291.96150000000006</v>
      </c>
    </row>
    <row r="165" spans="1:14" ht="14.4" customHeight="1" x14ac:dyDescent="0.3">
      <c r="A165" s="660" t="s">
        <v>551</v>
      </c>
      <c r="B165" s="661" t="s">
        <v>552</v>
      </c>
      <c r="C165" s="662" t="s">
        <v>562</v>
      </c>
      <c r="D165" s="663" t="s">
        <v>1352</v>
      </c>
      <c r="E165" s="662" t="s">
        <v>568</v>
      </c>
      <c r="F165" s="663" t="s">
        <v>1354</v>
      </c>
      <c r="G165" s="662" t="s">
        <v>576</v>
      </c>
      <c r="H165" s="662" t="s">
        <v>764</v>
      </c>
      <c r="I165" s="662" t="s">
        <v>216</v>
      </c>
      <c r="J165" s="662" t="s">
        <v>765</v>
      </c>
      <c r="K165" s="662"/>
      <c r="L165" s="664">
        <v>191.13044702842203</v>
      </c>
      <c r="M165" s="664">
        <v>4</v>
      </c>
      <c r="N165" s="665">
        <v>764.5217881136881</v>
      </c>
    </row>
    <row r="166" spans="1:14" ht="14.4" customHeight="1" x14ac:dyDescent="0.3">
      <c r="A166" s="660" t="s">
        <v>551</v>
      </c>
      <c r="B166" s="661" t="s">
        <v>552</v>
      </c>
      <c r="C166" s="662" t="s">
        <v>562</v>
      </c>
      <c r="D166" s="663" t="s">
        <v>1352</v>
      </c>
      <c r="E166" s="662" t="s">
        <v>568</v>
      </c>
      <c r="F166" s="663" t="s">
        <v>1354</v>
      </c>
      <c r="G166" s="662" t="s">
        <v>576</v>
      </c>
      <c r="H166" s="662" t="s">
        <v>1129</v>
      </c>
      <c r="I166" s="662" t="s">
        <v>1130</v>
      </c>
      <c r="J166" s="662" t="s">
        <v>1131</v>
      </c>
      <c r="K166" s="662" t="s">
        <v>1132</v>
      </c>
      <c r="L166" s="664">
        <v>64.460161925705151</v>
      </c>
      <c r="M166" s="664">
        <v>1</v>
      </c>
      <c r="N166" s="665">
        <v>64.460161925705151</v>
      </c>
    </row>
    <row r="167" spans="1:14" ht="14.4" customHeight="1" x14ac:dyDescent="0.3">
      <c r="A167" s="660" t="s">
        <v>551</v>
      </c>
      <c r="B167" s="661" t="s">
        <v>552</v>
      </c>
      <c r="C167" s="662" t="s">
        <v>562</v>
      </c>
      <c r="D167" s="663" t="s">
        <v>1352</v>
      </c>
      <c r="E167" s="662" t="s">
        <v>568</v>
      </c>
      <c r="F167" s="663" t="s">
        <v>1354</v>
      </c>
      <c r="G167" s="662" t="s">
        <v>576</v>
      </c>
      <c r="H167" s="662" t="s">
        <v>873</v>
      </c>
      <c r="I167" s="662" t="s">
        <v>216</v>
      </c>
      <c r="J167" s="662" t="s">
        <v>874</v>
      </c>
      <c r="K167" s="662"/>
      <c r="L167" s="664">
        <v>127.51668467245547</v>
      </c>
      <c r="M167" s="664">
        <v>3</v>
      </c>
      <c r="N167" s="665">
        <v>382.55005401736639</v>
      </c>
    </row>
    <row r="168" spans="1:14" ht="14.4" customHeight="1" x14ac:dyDescent="0.3">
      <c r="A168" s="660" t="s">
        <v>551</v>
      </c>
      <c r="B168" s="661" t="s">
        <v>552</v>
      </c>
      <c r="C168" s="662" t="s">
        <v>562</v>
      </c>
      <c r="D168" s="663" t="s">
        <v>1352</v>
      </c>
      <c r="E168" s="662" t="s">
        <v>568</v>
      </c>
      <c r="F168" s="663" t="s">
        <v>1354</v>
      </c>
      <c r="G168" s="662" t="s">
        <v>576</v>
      </c>
      <c r="H168" s="662" t="s">
        <v>1133</v>
      </c>
      <c r="I168" s="662" t="s">
        <v>1134</v>
      </c>
      <c r="J168" s="662" t="s">
        <v>1135</v>
      </c>
      <c r="K168" s="662"/>
      <c r="L168" s="664">
        <v>264.47699177613111</v>
      </c>
      <c r="M168" s="664">
        <v>1</v>
      </c>
      <c r="N168" s="665">
        <v>264.47699177613111</v>
      </c>
    </row>
    <row r="169" spans="1:14" ht="14.4" customHeight="1" x14ac:dyDescent="0.3">
      <c r="A169" s="660" t="s">
        <v>551</v>
      </c>
      <c r="B169" s="661" t="s">
        <v>552</v>
      </c>
      <c r="C169" s="662" t="s">
        <v>562</v>
      </c>
      <c r="D169" s="663" t="s">
        <v>1352</v>
      </c>
      <c r="E169" s="662" t="s">
        <v>568</v>
      </c>
      <c r="F169" s="663" t="s">
        <v>1354</v>
      </c>
      <c r="G169" s="662" t="s">
        <v>576</v>
      </c>
      <c r="H169" s="662" t="s">
        <v>1136</v>
      </c>
      <c r="I169" s="662" t="s">
        <v>216</v>
      </c>
      <c r="J169" s="662" t="s">
        <v>1137</v>
      </c>
      <c r="K169" s="662"/>
      <c r="L169" s="664">
        <v>71.882682629266455</v>
      </c>
      <c r="M169" s="664">
        <v>1</v>
      </c>
      <c r="N169" s="665">
        <v>71.882682629266455</v>
      </c>
    </row>
    <row r="170" spans="1:14" ht="14.4" customHeight="1" x14ac:dyDescent="0.3">
      <c r="A170" s="660" t="s">
        <v>551</v>
      </c>
      <c r="B170" s="661" t="s">
        <v>552</v>
      </c>
      <c r="C170" s="662" t="s">
        <v>562</v>
      </c>
      <c r="D170" s="663" t="s">
        <v>1352</v>
      </c>
      <c r="E170" s="662" t="s">
        <v>568</v>
      </c>
      <c r="F170" s="663" t="s">
        <v>1354</v>
      </c>
      <c r="G170" s="662" t="s">
        <v>576</v>
      </c>
      <c r="H170" s="662" t="s">
        <v>1138</v>
      </c>
      <c r="I170" s="662" t="s">
        <v>216</v>
      </c>
      <c r="J170" s="662" t="s">
        <v>1139</v>
      </c>
      <c r="K170" s="662"/>
      <c r="L170" s="664">
        <v>53.128625956861207</v>
      </c>
      <c r="M170" s="664">
        <v>5</v>
      </c>
      <c r="N170" s="665">
        <v>265.64312978430604</v>
      </c>
    </row>
    <row r="171" spans="1:14" ht="14.4" customHeight="1" x14ac:dyDescent="0.3">
      <c r="A171" s="660" t="s">
        <v>551</v>
      </c>
      <c r="B171" s="661" t="s">
        <v>552</v>
      </c>
      <c r="C171" s="662" t="s">
        <v>562</v>
      </c>
      <c r="D171" s="663" t="s">
        <v>1352</v>
      </c>
      <c r="E171" s="662" t="s">
        <v>568</v>
      </c>
      <c r="F171" s="663" t="s">
        <v>1354</v>
      </c>
      <c r="G171" s="662" t="s">
        <v>576</v>
      </c>
      <c r="H171" s="662" t="s">
        <v>1140</v>
      </c>
      <c r="I171" s="662" t="s">
        <v>1140</v>
      </c>
      <c r="J171" s="662" t="s">
        <v>1141</v>
      </c>
      <c r="K171" s="662" t="s">
        <v>1142</v>
      </c>
      <c r="L171" s="664">
        <v>216.50696951676008</v>
      </c>
      <c r="M171" s="664">
        <v>2</v>
      </c>
      <c r="N171" s="665">
        <v>433.01393903352016</v>
      </c>
    </row>
    <row r="172" spans="1:14" ht="14.4" customHeight="1" x14ac:dyDescent="0.3">
      <c r="A172" s="660" t="s">
        <v>551</v>
      </c>
      <c r="B172" s="661" t="s">
        <v>552</v>
      </c>
      <c r="C172" s="662" t="s">
        <v>562</v>
      </c>
      <c r="D172" s="663" t="s">
        <v>1352</v>
      </c>
      <c r="E172" s="662" t="s">
        <v>568</v>
      </c>
      <c r="F172" s="663" t="s">
        <v>1354</v>
      </c>
      <c r="G172" s="662" t="s">
        <v>576</v>
      </c>
      <c r="H172" s="662" t="s">
        <v>1143</v>
      </c>
      <c r="I172" s="662" t="s">
        <v>1143</v>
      </c>
      <c r="J172" s="662" t="s">
        <v>1144</v>
      </c>
      <c r="K172" s="662" t="s">
        <v>1145</v>
      </c>
      <c r="L172" s="664">
        <v>117.47999999999999</v>
      </c>
      <c r="M172" s="664">
        <v>1</v>
      </c>
      <c r="N172" s="665">
        <v>117.47999999999999</v>
      </c>
    </row>
    <row r="173" spans="1:14" ht="14.4" customHeight="1" x14ac:dyDescent="0.3">
      <c r="A173" s="660" t="s">
        <v>551</v>
      </c>
      <c r="B173" s="661" t="s">
        <v>552</v>
      </c>
      <c r="C173" s="662" t="s">
        <v>565</v>
      </c>
      <c r="D173" s="663" t="s">
        <v>1353</v>
      </c>
      <c r="E173" s="662" t="s">
        <v>568</v>
      </c>
      <c r="F173" s="663" t="s">
        <v>1354</v>
      </c>
      <c r="G173" s="662"/>
      <c r="H173" s="662" t="s">
        <v>1146</v>
      </c>
      <c r="I173" s="662" t="s">
        <v>1146</v>
      </c>
      <c r="J173" s="662" t="s">
        <v>1147</v>
      </c>
      <c r="K173" s="662" t="s">
        <v>1148</v>
      </c>
      <c r="L173" s="664">
        <v>109.25</v>
      </c>
      <c r="M173" s="664">
        <v>4</v>
      </c>
      <c r="N173" s="665">
        <v>437</v>
      </c>
    </row>
    <row r="174" spans="1:14" ht="14.4" customHeight="1" x14ac:dyDescent="0.3">
      <c r="A174" s="660" t="s">
        <v>551</v>
      </c>
      <c r="B174" s="661" t="s">
        <v>552</v>
      </c>
      <c r="C174" s="662" t="s">
        <v>565</v>
      </c>
      <c r="D174" s="663" t="s">
        <v>1353</v>
      </c>
      <c r="E174" s="662" t="s">
        <v>568</v>
      </c>
      <c r="F174" s="663" t="s">
        <v>1354</v>
      </c>
      <c r="G174" s="662"/>
      <c r="H174" s="662" t="s">
        <v>573</v>
      </c>
      <c r="I174" s="662" t="s">
        <v>573</v>
      </c>
      <c r="J174" s="662" t="s">
        <v>574</v>
      </c>
      <c r="K174" s="662" t="s">
        <v>575</v>
      </c>
      <c r="L174" s="664">
        <v>553.99000000000012</v>
      </c>
      <c r="M174" s="664">
        <v>9.5</v>
      </c>
      <c r="N174" s="665">
        <v>5262.9050000000007</v>
      </c>
    </row>
    <row r="175" spans="1:14" ht="14.4" customHeight="1" x14ac:dyDescent="0.3">
      <c r="A175" s="660" t="s">
        <v>551</v>
      </c>
      <c r="B175" s="661" t="s">
        <v>552</v>
      </c>
      <c r="C175" s="662" t="s">
        <v>565</v>
      </c>
      <c r="D175" s="663" t="s">
        <v>1353</v>
      </c>
      <c r="E175" s="662" t="s">
        <v>568</v>
      </c>
      <c r="F175" s="663" t="s">
        <v>1354</v>
      </c>
      <c r="G175" s="662" t="s">
        <v>576</v>
      </c>
      <c r="H175" s="662" t="s">
        <v>577</v>
      </c>
      <c r="I175" s="662" t="s">
        <v>577</v>
      </c>
      <c r="J175" s="662" t="s">
        <v>578</v>
      </c>
      <c r="K175" s="662" t="s">
        <v>579</v>
      </c>
      <c r="L175" s="664">
        <v>171.6</v>
      </c>
      <c r="M175" s="664">
        <v>40</v>
      </c>
      <c r="N175" s="665">
        <v>6864</v>
      </c>
    </row>
    <row r="176" spans="1:14" ht="14.4" customHeight="1" x14ac:dyDescent="0.3">
      <c r="A176" s="660" t="s">
        <v>551</v>
      </c>
      <c r="B176" s="661" t="s">
        <v>552</v>
      </c>
      <c r="C176" s="662" t="s">
        <v>565</v>
      </c>
      <c r="D176" s="663" t="s">
        <v>1353</v>
      </c>
      <c r="E176" s="662" t="s">
        <v>568</v>
      </c>
      <c r="F176" s="663" t="s">
        <v>1354</v>
      </c>
      <c r="G176" s="662" t="s">
        <v>576</v>
      </c>
      <c r="H176" s="662" t="s">
        <v>580</v>
      </c>
      <c r="I176" s="662" t="s">
        <v>580</v>
      </c>
      <c r="J176" s="662" t="s">
        <v>581</v>
      </c>
      <c r="K176" s="662" t="s">
        <v>582</v>
      </c>
      <c r="L176" s="664">
        <v>178.95666666666662</v>
      </c>
      <c r="M176" s="664">
        <v>3</v>
      </c>
      <c r="N176" s="665">
        <v>536.86999999999989</v>
      </c>
    </row>
    <row r="177" spans="1:14" ht="14.4" customHeight="1" x14ac:dyDescent="0.3">
      <c r="A177" s="660" t="s">
        <v>551</v>
      </c>
      <c r="B177" s="661" t="s">
        <v>552</v>
      </c>
      <c r="C177" s="662" t="s">
        <v>565</v>
      </c>
      <c r="D177" s="663" t="s">
        <v>1353</v>
      </c>
      <c r="E177" s="662" t="s">
        <v>568</v>
      </c>
      <c r="F177" s="663" t="s">
        <v>1354</v>
      </c>
      <c r="G177" s="662" t="s">
        <v>576</v>
      </c>
      <c r="H177" s="662" t="s">
        <v>1149</v>
      </c>
      <c r="I177" s="662" t="s">
        <v>1149</v>
      </c>
      <c r="J177" s="662" t="s">
        <v>1150</v>
      </c>
      <c r="K177" s="662" t="s">
        <v>582</v>
      </c>
      <c r="L177" s="664">
        <v>143</v>
      </c>
      <c r="M177" s="664">
        <v>1</v>
      </c>
      <c r="N177" s="665">
        <v>143</v>
      </c>
    </row>
    <row r="178" spans="1:14" ht="14.4" customHeight="1" x14ac:dyDescent="0.3">
      <c r="A178" s="660" t="s">
        <v>551</v>
      </c>
      <c r="B178" s="661" t="s">
        <v>552</v>
      </c>
      <c r="C178" s="662" t="s">
        <v>565</v>
      </c>
      <c r="D178" s="663" t="s">
        <v>1353</v>
      </c>
      <c r="E178" s="662" t="s">
        <v>568</v>
      </c>
      <c r="F178" s="663" t="s">
        <v>1354</v>
      </c>
      <c r="G178" s="662" t="s">
        <v>576</v>
      </c>
      <c r="H178" s="662" t="s">
        <v>585</v>
      </c>
      <c r="I178" s="662" t="s">
        <v>585</v>
      </c>
      <c r="J178" s="662" t="s">
        <v>578</v>
      </c>
      <c r="K178" s="662" t="s">
        <v>586</v>
      </c>
      <c r="L178" s="664">
        <v>95.624999999999986</v>
      </c>
      <c r="M178" s="664">
        <v>2</v>
      </c>
      <c r="N178" s="665">
        <v>191.24999999999997</v>
      </c>
    </row>
    <row r="179" spans="1:14" ht="14.4" customHeight="1" x14ac:dyDescent="0.3">
      <c r="A179" s="660" t="s">
        <v>551</v>
      </c>
      <c r="B179" s="661" t="s">
        <v>552</v>
      </c>
      <c r="C179" s="662" t="s">
        <v>565</v>
      </c>
      <c r="D179" s="663" t="s">
        <v>1353</v>
      </c>
      <c r="E179" s="662" t="s">
        <v>568</v>
      </c>
      <c r="F179" s="663" t="s">
        <v>1354</v>
      </c>
      <c r="G179" s="662" t="s">
        <v>576</v>
      </c>
      <c r="H179" s="662" t="s">
        <v>587</v>
      </c>
      <c r="I179" s="662" t="s">
        <v>588</v>
      </c>
      <c r="J179" s="662" t="s">
        <v>589</v>
      </c>
      <c r="K179" s="662" t="s">
        <v>590</v>
      </c>
      <c r="L179" s="664">
        <v>87.030000000000015</v>
      </c>
      <c r="M179" s="664">
        <v>3</v>
      </c>
      <c r="N179" s="665">
        <v>261.09000000000003</v>
      </c>
    </row>
    <row r="180" spans="1:14" ht="14.4" customHeight="1" x14ac:dyDescent="0.3">
      <c r="A180" s="660" t="s">
        <v>551</v>
      </c>
      <c r="B180" s="661" t="s">
        <v>552</v>
      </c>
      <c r="C180" s="662" t="s">
        <v>565</v>
      </c>
      <c r="D180" s="663" t="s">
        <v>1353</v>
      </c>
      <c r="E180" s="662" t="s">
        <v>568</v>
      </c>
      <c r="F180" s="663" t="s">
        <v>1354</v>
      </c>
      <c r="G180" s="662" t="s">
        <v>576</v>
      </c>
      <c r="H180" s="662" t="s">
        <v>1125</v>
      </c>
      <c r="I180" s="662" t="s">
        <v>1126</v>
      </c>
      <c r="J180" s="662" t="s">
        <v>1127</v>
      </c>
      <c r="K180" s="662" t="s">
        <v>1128</v>
      </c>
      <c r="L180" s="664">
        <v>167.61000000000004</v>
      </c>
      <c r="M180" s="664">
        <v>4</v>
      </c>
      <c r="N180" s="665">
        <v>670.44000000000017</v>
      </c>
    </row>
    <row r="181" spans="1:14" ht="14.4" customHeight="1" x14ac:dyDescent="0.3">
      <c r="A181" s="660" t="s">
        <v>551</v>
      </c>
      <c r="B181" s="661" t="s">
        <v>552</v>
      </c>
      <c r="C181" s="662" t="s">
        <v>565</v>
      </c>
      <c r="D181" s="663" t="s">
        <v>1353</v>
      </c>
      <c r="E181" s="662" t="s">
        <v>568</v>
      </c>
      <c r="F181" s="663" t="s">
        <v>1354</v>
      </c>
      <c r="G181" s="662" t="s">
        <v>576</v>
      </c>
      <c r="H181" s="662" t="s">
        <v>1151</v>
      </c>
      <c r="I181" s="662" t="s">
        <v>1152</v>
      </c>
      <c r="J181" s="662" t="s">
        <v>924</v>
      </c>
      <c r="K181" s="662" t="s">
        <v>1022</v>
      </c>
      <c r="L181" s="664">
        <v>64.888863179471002</v>
      </c>
      <c r="M181" s="664">
        <v>2</v>
      </c>
      <c r="N181" s="665">
        <v>129.777726358942</v>
      </c>
    </row>
    <row r="182" spans="1:14" ht="14.4" customHeight="1" x14ac:dyDescent="0.3">
      <c r="A182" s="660" t="s">
        <v>551</v>
      </c>
      <c r="B182" s="661" t="s">
        <v>552</v>
      </c>
      <c r="C182" s="662" t="s">
        <v>565</v>
      </c>
      <c r="D182" s="663" t="s">
        <v>1353</v>
      </c>
      <c r="E182" s="662" t="s">
        <v>568</v>
      </c>
      <c r="F182" s="663" t="s">
        <v>1354</v>
      </c>
      <c r="G182" s="662" t="s">
        <v>576</v>
      </c>
      <c r="H182" s="662" t="s">
        <v>599</v>
      </c>
      <c r="I182" s="662" t="s">
        <v>600</v>
      </c>
      <c r="J182" s="662" t="s">
        <v>601</v>
      </c>
      <c r="K182" s="662" t="s">
        <v>602</v>
      </c>
      <c r="L182" s="664">
        <v>28.630015516878977</v>
      </c>
      <c r="M182" s="664">
        <v>18</v>
      </c>
      <c r="N182" s="665">
        <v>515.3402793038216</v>
      </c>
    </row>
    <row r="183" spans="1:14" ht="14.4" customHeight="1" x14ac:dyDescent="0.3">
      <c r="A183" s="660" t="s">
        <v>551</v>
      </c>
      <c r="B183" s="661" t="s">
        <v>552</v>
      </c>
      <c r="C183" s="662" t="s">
        <v>565</v>
      </c>
      <c r="D183" s="663" t="s">
        <v>1353</v>
      </c>
      <c r="E183" s="662" t="s">
        <v>568</v>
      </c>
      <c r="F183" s="663" t="s">
        <v>1354</v>
      </c>
      <c r="G183" s="662" t="s">
        <v>576</v>
      </c>
      <c r="H183" s="662" t="s">
        <v>603</v>
      </c>
      <c r="I183" s="662" t="s">
        <v>604</v>
      </c>
      <c r="J183" s="662" t="s">
        <v>605</v>
      </c>
      <c r="K183" s="662" t="s">
        <v>606</v>
      </c>
      <c r="L183" s="664">
        <v>77.61</v>
      </c>
      <c r="M183" s="664">
        <v>2</v>
      </c>
      <c r="N183" s="665">
        <v>155.22</v>
      </c>
    </row>
    <row r="184" spans="1:14" ht="14.4" customHeight="1" x14ac:dyDescent="0.3">
      <c r="A184" s="660" t="s">
        <v>551</v>
      </c>
      <c r="B184" s="661" t="s">
        <v>552</v>
      </c>
      <c r="C184" s="662" t="s">
        <v>565</v>
      </c>
      <c r="D184" s="663" t="s">
        <v>1353</v>
      </c>
      <c r="E184" s="662" t="s">
        <v>568</v>
      </c>
      <c r="F184" s="663" t="s">
        <v>1354</v>
      </c>
      <c r="G184" s="662" t="s">
        <v>576</v>
      </c>
      <c r="H184" s="662" t="s">
        <v>615</v>
      </c>
      <c r="I184" s="662" t="s">
        <v>616</v>
      </c>
      <c r="J184" s="662" t="s">
        <v>613</v>
      </c>
      <c r="K184" s="662" t="s">
        <v>617</v>
      </c>
      <c r="L184" s="664">
        <v>53.079999999999984</v>
      </c>
      <c r="M184" s="664">
        <v>2</v>
      </c>
      <c r="N184" s="665">
        <v>106.15999999999997</v>
      </c>
    </row>
    <row r="185" spans="1:14" ht="14.4" customHeight="1" x14ac:dyDescent="0.3">
      <c r="A185" s="660" t="s">
        <v>551</v>
      </c>
      <c r="B185" s="661" t="s">
        <v>552</v>
      </c>
      <c r="C185" s="662" t="s">
        <v>565</v>
      </c>
      <c r="D185" s="663" t="s">
        <v>1353</v>
      </c>
      <c r="E185" s="662" t="s">
        <v>568</v>
      </c>
      <c r="F185" s="663" t="s">
        <v>1354</v>
      </c>
      <c r="G185" s="662" t="s">
        <v>576</v>
      </c>
      <c r="H185" s="662" t="s">
        <v>622</v>
      </c>
      <c r="I185" s="662" t="s">
        <v>623</v>
      </c>
      <c r="J185" s="662" t="s">
        <v>624</v>
      </c>
      <c r="K185" s="662" t="s">
        <v>625</v>
      </c>
      <c r="L185" s="664">
        <v>66.150111594296376</v>
      </c>
      <c r="M185" s="664">
        <v>3</v>
      </c>
      <c r="N185" s="665">
        <v>198.45033478288912</v>
      </c>
    </row>
    <row r="186" spans="1:14" ht="14.4" customHeight="1" x14ac:dyDescent="0.3">
      <c r="A186" s="660" t="s">
        <v>551</v>
      </c>
      <c r="B186" s="661" t="s">
        <v>552</v>
      </c>
      <c r="C186" s="662" t="s">
        <v>565</v>
      </c>
      <c r="D186" s="663" t="s">
        <v>1353</v>
      </c>
      <c r="E186" s="662" t="s">
        <v>568</v>
      </c>
      <c r="F186" s="663" t="s">
        <v>1354</v>
      </c>
      <c r="G186" s="662" t="s">
        <v>576</v>
      </c>
      <c r="H186" s="662" t="s">
        <v>1153</v>
      </c>
      <c r="I186" s="662" t="s">
        <v>1154</v>
      </c>
      <c r="J186" s="662" t="s">
        <v>1155</v>
      </c>
      <c r="K186" s="662" t="s">
        <v>1156</v>
      </c>
      <c r="L186" s="664">
        <v>59.674999999999962</v>
      </c>
      <c r="M186" s="664">
        <v>4</v>
      </c>
      <c r="N186" s="665">
        <v>238.69999999999985</v>
      </c>
    </row>
    <row r="187" spans="1:14" ht="14.4" customHeight="1" x14ac:dyDescent="0.3">
      <c r="A187" s="660" t="s">
        <v>551</v>
      </c>
      <c r="B187" s="661" t="s">
        <v>552</v>
      </c>
      <c r="C187" s="662" t="s">
        <v>565</v>
      </c>
      <c r="D187" s="663" t="s">
        <v>1353</v>
      </c>
      <c r="E187" s="662" t="s">
        <v>568</v>
      </c>
      <c r="F187" s="663" t="s">
        <v>1354</v>
      </c>
      <c r="G187" s="662" t="s">
        <v>576</v>
      </c>
      <c r="H187" s="662" t="s">
        <v>1157</v>
      </c>
      <c r="I187" s="662" t="s">
        <v>1158</v>
      </c>
      <c r="J187" s="662" t="s">
        <v>1159</v>
      </c>
      <c r="K187" s="662" t="s">
        <v>1160</v>
      </c>
      <c r="L187" s="664">
        <v>353.86</v>
      </c>
      <c r="M187" s="664">
        <v>9</v>
      </c>
      <c r="N187" s="665">
        <v>3184.7400000000002</v>
      </c>
    </row>
    <row r="188" spans="1:14" ht="14.4" customHeight="1" x14ac:dyDescent="0.3">
      <c r="A188" s="660" t="s">
        <v>551</v>
      </c>
      <c r="B188" s="661" t="s">
        <v>552</v>
      </c>
      <c r="C188" s="662" t="s">
        <v>565</v>
      </c>
      <c r="D188" s="663" t="s">
        <v>1353</v>
      </c>
      <c r="E188" s="662" t="s">
        <v>568</v>
      </c>
      <c r="F188" s="663" t="s">
        <v>1354</v>
      </c>
      <c r="G188" s="662" t="s">
        <v>576</v>
      </c>
      <c r="H188" s="662" t="s">
        <v>1161</v>
      </c>
      <c r="I188" s="662" t="s">
        <v>1162</v>
      </c>
      <c r="J188" s="662" t="s">
        <v>655</v>
      </c>
      <c r="K188" s="662" t="s">
        <v>1163</v>
      </c>
      <c r="L188" s="664">
        <v>60.350101222134342</v>
      </c>
      <c r="M188" s="664">
        <v>5</v>
      </c>
      <c r="N188" s="665">
        <v>301.75050611067172</v>
      </c>
    </row>
    <row r="189" spans="1:14" ht="14.4" customHeight="1" x14ac:dyDescent="0.3">
      <c r="A189" s="660" t="s">
        <v>551</v>
      </c>
      <c r="B189" s="661" t="s">
        <v>552</v>
      </c>
      <c r="C189" s="662" t="s">
        <v>565</v>
      </c>
      <c r="D189" s="663" t="s">
        <v>1353</v>
      </c>
      <c r="E189" s="662" t="s">
        <v>568</v>
      </c>
      <c r="F189" s="663" t="s">
        <v>1354</v>
      </c>
      <c r="G189" s="662" t="s">
        <v>576</v>
      </c>
      <c r="H189" s="662" t="s">
        <v>626</v>
      </c>
      <c r="I189" s="662" t="s">
        <v>627</v>
      </c>
      <c r="J189" s="662" t="s">
        <v>628</v>
      </c>
      <c r="K189" s="662" t="s">
        <v>629</v>
      </c>
      <c r="L189" s="664">
        <v>248.70000000000002</v>
      </c>
      <c r="M189" s="664">
        <v>29</v>
      </c>
      <c r="N189" s="665">
        <v>7212.3</v>
      </c>
    </row>
    <row r="190" spans="1:14" ht="14.4" customHeight="1" x14ac:dyDescent="0.3">
      <c r="A190" s="660" t="s">
        <v>551</v>
      </c>
      <c r="B190" s="661" t="s">
        <v>552</v>
      </c>
      <c r="C190" s="662" t="s">
        <v>565</v>
      </c>
      <c r="D190" s="663" t="s">
        <v>1353</v>
      </c>
      <c r="E190" s="662" t="s">
        <v>568</v>
      </c>
      <c r="F190" s="663" t="s">
        <v>1354</v>
      </c>
      <c r="G190" s="662" t="s">
        <v>576</v>
      </c>
      <c r="H190" s="662" t="s">
        <v>630</v>
      </c>
      <c r="I190" s="662" t="s">
        <v>631</v>
      </c>
      <c r="J190" s="662" t="s">
        <v>632</v>
      </c>
      <c r="K190" s="662" t="s">
        <v>633</v>
      </c>
      <c r="L190" s="664">
        <v>144.85</v>
      </c>
      <c r="M190" s="664">
        <v>1</v>
      </c>
      <c r="N190" s="665">
        <v>144.85</v>
      </c>
    </row>
    <row r="191" spans="1:14" ht="14.4" customHeight="1" x14ac:dyDescent="0.3">
      <c r="A191" s="660" t="s">
        <v>551</v>
      </c>
      <c r="B191" s="661" t="s">
        <v>552</v>
      </c>
      <c r="C191" s="662" t="s">
        <v>565</v>
      </c>
      <c r="D191" s="663" t="s">
        <v>1353</v>
      </c>
      <c r="E191" s="662" t="s">
        <v>568</v>
      </c>
      <c r="F191" s="663" t="s">
        <v>1354</v>
      </c>
      <c r="G191" s="662" t="s">
        <v>576</v>
      </c>
      <c r="H191" s="662" t="s">
        <v>1164</v>
      </c>
      <c r="I191" s="662" t="s">
        <v>1165</v>
      </c>
      <c r="J191" s="662" t="s">
        <v>1166</v>
      </c>
      <c r="K191" s="662" t="s">
        <v>1167</v>
      </c>
      <c r="L191" s="664">
        <v>466.9</v>
      </c>
      <c r="M191" s="664">
        <v>2</v>
      </c>
      <c r="N191" s="665">
        <v>933.8</v>
      </c>
    </row>
    <row r="192" spans="1:14" ht="14.4" customHeight="1" x14ac:dyDescent="0.3">
      <c r="A192" s="660" t="s">
        <v>551</v>
      </c>
      <c r="B192" s="661" t="s">
        <v>552</v>
      </c>
      <c r="C192" s="662" t="s">
        <v>565</v>
      </c>
      <c r="D192" s="663" t="s">
        <v>1353</v>
      </c>
      <c r="E192" s="662" t="s">
        <v>568</v>
      </c>
      <c r="F192" s="663" t="s">
        <v>1354</v>
      </c>
      <c r="G192" s="662" t="s">
        <v>576</v>
      </c>
      <c r="H192" s="662" t="s">
        <v>638</v>
      </c>
      <c r="I192" s="662" t="s">
        <v>638</v>
      </c>
      <c r="J192" s="662" t="s">
        <v>639</v>
      </c>
      <c r="K192" s="662" t="s">
        <v>640</v>
      </c>
      <c r="L192" s="664">
        <v>38.269999999999996</v>
      </c>
      <c r="M192" s="664">
        <v>5</v>
      </c>
      <c r="N192" s="665">
        <v>191.34999999999997</v>
      </c>
    </row>
    <row r="193" spans="1:14" ht="14.4" customHeight="1" x14ac:dyDescent="0.3">
      <c r="A193" s="660" t="s">
        <v>551</v>
      </c>
      <c r="B193" s="661" t="s">
        <v>552</v>
      </c>
      <c r="C193" s="662" t="s">
        <v>565</v>
      </c>
      <c r="D193" s="663" t="s">
        <v>1353</v>
      </c>
      <c r="E193" s="662" t="s">
        <v>568</v>
      </c>
      <c r="F193" s="663" t="s">
        <v>1354</v>
      </c>
      <c r="G193" s="662" t="s">
        <v>576</v>
      </c>
      <c r="H193" s="662" t="s">
        <v>641</v>
      </c>
      <c r="I193" s="662" t="s">
        <v>642</v>
      </c>
      <c r="J193" s="662" t="s">
        <v>643</v>
      </c>
      <c r="K193" s="662" t="s">
        <v>644</v>
      </c>
      <c r="L193" s="664">
        <v>73.44</v>
      </c>
      <c r="M193" s="664">
        <v>3</v>
      </c>
      <c r="N193" s="665">
        <v>220.32</v>
      </c>
    </row>
    <row r="194" spans="1:14" ht="14.4" customHeight="1" x14ac:dyDescent="0.3">
      <c r="A194" s="660" t="s">
        <v>551</v>
      </c>
      <c r="B194" s="661" t="s">
        <v>552</v>
      </c>
      <c r="C194" s="662" t="s">
        <v>565</v>
      </c>
      <c r="D194" s="663" t="s">
        <v>1353</v>
      </c>
      <c r="E194" s="662" t="s">
        <v>568</v>
      </c>
      <c r="F194" s="663" t="s">
        <v>1354</v>
      </c>
      <c r="G194" s="662" t="s">
        <v>576</v>
      </c>
      <c r="H194" s="662" t="s">
        <v>649</v>
      </c>
      <c r="I194" s="662" t="s">
        <v>650</v>
      </c>
      <c r="J194" s="662" t="s">
        <v>651</v>
      </c>
      <c r="K194" s="662" t="s">
        <v>652</v>
      </c>
      <c r="L194" s="664">
        <v>73.58</v>
      </c>
      <c r="M194" s="664">
        <v>2</v>
      </c>
      <c r="N194" s="665">
        <v>147.16</v>
      </c>
    </row>
    <row r="195" spans="1:14" ht="14.4" customHeight="1" x14ac:dyDescent="0.3">
      <c r="A195" s="660" t="s">
        <v>551</v>
      </c>
      <c r="B195" s="661" t="s">
        <v>552</v>
      </c>
      <c r="C195" s="662" t="s">
        <v>565</v>
      </c>
      <c r="D195" s="663" t="s">
        <v>1353</v>
      </c>
      <c r="E195" s="662" t="s">
        <v>568</v>
      </c>
      <c r="F195" s="663" t="s">
        <v>1354</v>
      </c>
      <c r="G195" s="662" t="s">
        <v>576</v>
      </c>
      <c r="H195" s="662" t="s">
        <v>653</v>
      </c>
      <c r="I195" s="662" t="s">
        <v>654</v>
      </c>
      <c r="J195" s="662" t="s">
        <v>655</v>
      </c>
      <c r="K195" s="662" t="s">
        <v>656</v>
      </c>
      <c r="L195" s="664">
        <v>21.509999412832794</v>
      </c>
      <c r="M195" s="664">
        <v>4</v>
      </c>
      <c r="N195" s="665">
        <v>86.039997651331177</v>
      </c>
    </row>
    <row r="196" spans="1:14" ht="14.4" customHeight="1" x14ac:dyDescent="0.3">
      <c r="A196" s="660" t="s">
        <v>551</v>
      </c>
      <c r="B196" s="661" t="s">
        <v>552</v>
      </c>
      <c r="C196" s="662" t="s">
        <v>565</v>
      </c>
      <c r="D196" s="663" t="s">
        <v>1353</v>
      </c>
      <c r="E196" s="662" t="s">
        <v>568</v>
      </c>
      <c r="F196" s="663" t="s">
        <v>1354</v>
      </c>
      <c r="G196" s="662" t="s">
        <v>576</v>
      </c>
      <c r="H196" s="662" t="s">
        <v>676</v>
      </c>
      <c r="I196" s="662" t="s">
        <v>677</v>
      </c>
      <c r="J196" s="662" t="s">
        <v>678</v>
      </c>
      <c r="K196" s="662" t="s">
        <v>679</v>
      </c>
      <c r="L196" s="664">
        <v>74.53</v>
      </c>
      <c r="M196" s="664">
        <v>1</v>
      </c>
      <c r="N196" s="665">
        <v>74.53</v>
      </c>
    </row>
    <row r="197" spans="1:14" ht="14.4" customHeight="1" x14ac:dyDescent="0.3">
      <c r="A197" s="660" t="s">
        <v>551</v>
      </c>
      <c r="B197" s="661" t="s">
        <v>552</v>
      </c>
      <c r="C197" s="662" t="s">
        <v>565</v>
      </c>
      <c r="D197" s="663" t="s">
        <v>1353</v>
      </c>
      <c r="E197" s="662" t="s">
        <v>568</v>
      </c>
      <c r="F197" s="663" t="s">
        <v>1354</v>
      </c>
      <c r="G197" s="662" t="s">
        <v>576</v>
      </c>
      <c r="H197" s="662" t="s">
        <v>1168</v>
      </c>
      <c r="I197" s="662" t="s">
        <v>1169</v>
      </c>
      <c r="J197" s="662" t="s">
        <v>1170</v>
      </c>
      <c r="K197" s="662" t="s">
        <v>1171</v>
      </c>
      <c r="L197" s="664">
        <v>108.60999999999999</v>
      </c>
      <c r="M197" s="664">
        <v>1</v>
      </c>
      <c r="N197" s="665">
        <v>108.60999999999999</v>
      </c>
    </row>
    <row r="198" spans="1:14" ht="14.4" customHeight="1" x14ac:dyDescent="0.3">
      <c r="A198" s="660" t="s">
        <v>551</v>
      </c>
      <c r="B198" s="661" t="s">
        <v>552</v>
      </c>
      <c r="C198" s="662" t="s">
        <v>565</v>
      </c>
      <c r="D198" s="663" t="s">
        <v>1353</v>
      </c>
      <c r="E198" s="662" t="s">
        <v>568</v>
      </c>
      <c r="F198" s="663" t="s">
        <v>1354</v>
      </c>
      <c r="G198" s="662" t="s">
        <v>576</v>
      </c>
      <c r="H198" s="662" t="s">
        <v>1172</v>
      </c>
      <c r="I198" s="662" t="s">
        <v>1173</v>
      </c>
      <c r="J198" s="662" t="s">
        <v>1174</v>
      </c>
      <c r="K198" s="662" t="s">
        <v>1175</v>
      </c>
      <c r="L198" s="664">
        <v>162.11331553357019</v>
      </c>
      <c r="M198" s="664">
        <v>38</v>
      </c>
      <c r="N198" s="665">
        <v>6160.3059902756668</v>
      </c>
    </row>
    <row r="199" spans="1:14" ht="14.4" customHeight="1" x14ac:dyDescent="0.3">
      <c r="A199" s="660" t="s">
        <v>551</v>
      </c>
      <c r="B199" s="661" t="s">
        <v>552</v>
      </c>
      <c r="C199" s="662" t="s">
        <v>565</v>
      </c>
      <c r="D199" s="663" t="s">
        <v>1353</v>
      </c>
      <c r="E199" s="662" t="s">
        <v>568</v>
      </c>
      <c r="F199" s="663" t="s">
        <v>1354</v>
      </c>
      <c r="G199" s="662" t="s">
        <v>576</v>
      </c>
      <c r="H199" s="662" t="s">
        <v>684</v>
      </c>
      <c r="I199" s="662" t="s">
        <v>685</v>
      </c>
      <c r="J199" s="662" t="s">
        <v>686</v>
      </c>
      <c r="K199" s="662" t="s">
        <v>687</v>
      </c>
      <c r="L199" s="664">
        <v>129.44</v>
      </c>
      <c r="M199" s="664">
        <v>1</v>
      </c>
      <c r="N199" s="665">
        <v>129.44</v>
      </c>
    </row>
    <row r="200" spans="1:14" ht="14.4" customHeight="1" x14ac:dyDescent="0.3">
      <c r="A200" s="660" t="s">
        <v>551</v>
      </c>
      <c r="B200" s="661" t="s">
        <v>552</v>
      </c>
      <c r="C200" s="662" t="s">
        <v>565</v>
      </c>
      <c r="D200" s="663" t="s">
        <v>1353</v>
      </c>
      <c r="E200" s="662" t="s">
        <v>568</v>
      </c>
      <c r="F200" s="663" t="s">
        <v>1354</v>
      </c>
      <c r="G200" s="662" t="s">
        <v>576</v>
      </c>
      <c r="H200" s="662" t="s">
        <v>688</v>
      </c>
      <c r="I200" s="662" t="s">
        <v>689</v>
      </c>
      <c r="J200" s="662" t="s">
        <v>686</v>
      </c>
      <c r="K200" s="662" t="s">
        <v>690</v>
      </c>
      <c r="L200" s="664">
        <v>139.11000000000001</v>
      </c>
      <c r="M200" s="664">
        <v>1</v>
      </c>
      <c r="N200" s="665">
        <v>139.11000000000001</v>
      </c>
    </row>
    <row r="201" spans="1:14" ht="14.4" customHeight="1" x14ac:dyDescent="0.3">
      <c r="A201" s="660" t="s">
        <v>551</v>
      </c>
      <c r="B201" s="661" t="s">
        <v>552</v>
      </c>
      <c r="C201" s="662" t="s">
        <v>565</v>
      </c>
      <c r="D201" s="663" t="s">
        <v>1353</v>
      </c>
      <c r="E201" s="662" t="s">
        <v>568</v>
      </c>
      <c r="F201" s="663" t="s">
        <v>1354</v>
      </c>
      <c r="G201" s="662" t="s">
        <v>576</v>
      </c>
      <c r="H201" s="662" t="s">
        <v>1176</v>
      </c>
      <c r="I201" s="662" t="s">
        <v>1177</v>
      </c>
      <c r="J201" s="662" t="s">
        <v>1178</v>
      </c>
      <c r="K201" s="662" t="s">
        <v>1179</v>
      </c>
      <c r="L201" s="664">
        <v>286.10925949927559</v>
      </c>
      <c r="M201" s="664">
        <v>2</v>
      </c>
      <c r="N201" s="665">
        <v>572.21851899855119</v>
      </c>
    </row>
    <row r="202" spans="1:14" ht="14.4" customHeight="1" x14ac:dyDescent="0.3">
      <c r="A202" s="660" t="s">
        <v>551</v>
      </c>
      <c r="B202" s="661" t="s">
        <v>552</v>
      </c>
      <c r="C202" s="662" t="s">
        <v>565</v>
      </c>
      <c r="D202" s="663" t="s">
        <v>1353</v>
      </c>
      <c r="E202" s="662" t="s">
        <v>568</v>
      </c>
      <c r="F202" s="663" t="s">
        <v>1354</v>
      </c>
      <c r="G202" s="662" t="s">
        <v>576</v>
      </c>
      <c r="H202" s="662" t="s">
        <v>1180</v>
      </c>
      <c r="I202" s="662" t="s">
        <v>1181</v>
      </c>
      <c r="J202" s="662" t="s">
        <v>1182</v>
      </c>
      <c r="K202" s="662" t="s">
        <v>1183</v>
      </c>
      <c r="L202" s="664">
        <v>159.96</v>
      </c>
      <c r="M202" s="664">
        <v>1</v>
      </c>
      <c r="N202" s="665">
        <v>159.96</v>
      </c>
    </row>
    <row r="203" spans="1:14" ht="14.4" customHeight="1" x14ac:dyDescent="0.3">
      <c r="A203" s="660" t="s">
        <v>551</v>
      </c>
      <c r="B203" s="661" t="s">
        <v>552</v>
      </c>
      <c r="C203" s="662" t="s">
        <v>565</v>
      </c>
      <c r="D203" s="663" t="s">
        <v>1353</v>
      </c>
      <c r="E203" s="662" t="s">
        <v>568</v>
      </c>
      <c r="F203" s="663" t="s">
        <v>1354</v>
      </c>
      <c r="G203" s="662" t="s">
        <v>576</v>
      </c>
      <c r="H203" s="662" t="s">
        <v>710</v>
      </c>
      <c r="I203" s="662" t="s">
        <v>711</v>
      </c>
      <c r="J203" s="662" t="s">
        <v>712</v>
      </c>
      <c r="K203" s="662" t="s">
        <v>713</v>
      </c>
      <c r="L203" s="664">
        <v>54.530000000000008</v>
      </c>
      <c r="M203" s="664">
        <v>1</v>
      </c>
      <c r="N203" s="665">
        <v>54.530000000000008</v>
      </c>
    </row>
    <row r="204" spans="1:14" ht="14.4" customHeight="1" x14ac:dyDescent="0.3">
      <c r="A204" s="660" t="s">
        <v>551</v>
      </c>
      <c r="B204" s="661" t="s">
        <v>552</v>
      </c>
      <c r="C204" s="662" t="s">
        <v>565</v>
      </c>
      <c r="D204" s="663" t="s">
        <v>1353</v>
      </c>
      <c r="E204" s="662" t="s">
        <v>568</v>
      </c>
      <c r="F204" s="663" t="s">
        <v>1354</v>
      </c>
      <c r="G204" s="662" t="s">
        <v>576</v>
      </c>
      <c r="H204" s="662" t="s">
        <v>1184</v>
      </c>
      <c r="I204" s="662" t="s">
        <v>216</v>
      </c>
      <c r="J204" s="662" t="s">
        <v>1185</v>
      </c>
      <c r="K204" s="662"/>
      <c r="L204" s="664">
        <v>639.01</v>
      </c>
      <c r="M204" s="664">
        <v>1</v>
      </c>
      <c r="N204" s="665">
        <v>639.01</v>
      </c>
    </row>
    <row r="205" spans="1:14" ht="14.4" customHeight="1" x14ac:dyDescent="0.3">
      <c r="A205" s="660" t="s">
        <v>551</v>
      </c>
      <c r="B205" s="661" t="s">
        <v>552</v>
      </c>
      <c r="C205" s="662" t="s">
        <v>565</v>
      </c>
      <c r="D205" s="663" t="s">
        <v>1353</v>
      </c>
      <c r="E205" s="662" t="s">
        <v>568</v>
      </c>
      <c r="F205" s="663" t="s">
        <v>1354</v>
      </c>
      <c r="G205" s="662" t="s">
        <v>576</v>
      </c>
      <c r="H205" s="662" t="s">
        <v>1186</v>
      </c>
      <c r="I205" s="662" t="s">
        <v>1187</v>
      </c>
      <c r="J205" s="662" t="s">
        <v>1188</v>
      </c>
      <c r="K205" s="662" t="s">
        <v>1189</v>
      </c>
      <c r="L205" s="664">
        <v>157.40990776495366</v>
      </c>
      <c r="M205" s="664">
        <v>1</v>
      </c>
      <c r="N205" s="665">
        <v>157.40990776495366</v>
      </c>
    </row>
    <row r="206" spans="1:14" ht="14.4" customHeight="1" x14ac:dyDescent="0.3">
      <c r="A206" s="660" t="s">
        <v>551</v>
      </c>
      <c r="B206" s="661" t="s">
        <v>552</v>
      </c>
      <c r="C206" s="662" t="s">
        <v>565</v>
      </c>
      <c r="D206" s="663" t="s">
        <v>1353</v>
      </c>
      <c r="E206" s="662" t="s">
        <v>568</v>
      </c>
      <c r="F206" s="663" t="s">
        <v>1354</v>
      </c>
      <c r="G206" s="662" t="s">
        <v>576</v>
      </c>
      <c r="H206" s="662" t="s">
        <v>718</v>
      </c>
      <c r="I206" s="662" t="s">
        <v>216</v>
      </c>
      <c r="J206" s="662" t="s">
        <v>719</v>
      </c>
      <c r="K206" s="662"/>
      <c r="L206" s="664">
        <v>97.320315841230354</v>
      </c>
      <c r="M206" s="664">
        <v>6</v>
      </c>
      <c r="N206" s="665">
        <v>583.92189504738212</v>
      </c>
    </row>
    <row r="207" spans="1:14" ht="14.4" customHeight="1" x14ac:dyDescent="0.3">
      <c r="A207" s="660" t="s">
        <v>551</v>
      </c>
      <c r="B207" s="661" t="s">
        <v>552</v>
      </c>
      <c r="C207" s="662" t="s">
        <v>565</v>
      </c>
      <c r="D207" s="663" t="s">
        <v>1353</v>
      </c>
      <c r="E207" s="662" t="s">
        <v>568</v>
      </c>
      <c r="F207" s="663" t="s">
        <v>1354</v>
      </c>
      <c r="G207" s="662" t="s">
        <v>576</v>
      </c>
      <c r="H207" s="662" t="s">
        <v>720</v>
      </c>
      <c r="I207" s="662" t="s">
        <v>216</v>
      </c>
      <c r="J207" s="662" t="s">
        <v>721</v>
      </c>
      <c r="K207" s="662"/>
      <c r="L207" s="664">
        <v>147.03678835104699</v>
      </c>
      <c r="M207" s="664">
        <v>3</v>
      </c>
      <c r="N207" s="665">
        <v>441.11036505314098</v>
      </c>
    </row>
    <row r="208" spans="1:14" ht="14.4" customHeight="1" x14ac:dyDescent="0.3">
      <c r="A208" s="660" t="s">
        <v>551</v>
      </c>
      <c r="B208" s="661" t="s">
        <v>552</v>
      </c>
      <c r="C208" s="662" t="s">
        <v>565</v>
      </c>
      <c r="D208" s="663" t="s">
        <v>1353</v>
      </c>
      <c r="E208" s="662" t="s">
        <v>568</v>
      </c>
      <c r="F208" s="663" t="s">
        <v>1354</v>
      </c>
      <c r="G208" s="662" t="s">
        <v>576</v>
      </c>
      <c r="H208" s="662" t="s">
        <v>722</v>
      </c>
      <c r="I208" s="662" t="s">
        <v>216</v>
      </c>
      <c r="J208" s="662" t="s">
        <v>723</v>
      </c>
      <c r="K208" s="662"/>
      <c r="L208" s="664">
        <v>100.27667560498311</v>
      </c>
      <c r="M208" s="664">
        <v>7</v>
      </c>
      <c r="N208" s="665">
        <v>701.9367292348818</v>
      </c>
    </row>
    <row r="209" spans="1:14" ht="14.4" customHeight="1" x14ac:dyDescent="0.3">
      <c r="A209" s="660" t="s">
        <v>551</v>
      </c>
      <c r="B209" s="661" t="s">
        <v>552</v>
      </c>
      <c r="C209" s="662" t="s">
        <v>565</v>
      </c>
      <c r="D209" s="663" t="s">
        <v>1353</v>
      </c>
      <c r="E209" s="662" t="s">
        <v>568</v>
      </c>
      <c r="F209" s="663" t="s">
        <v>1354</v>
      </c>
      <c r="G209" s="662" t="s">
        <v>576</v>
      </c>
      <c r="H209" s="662" t="s">
        <v>1190</v>
      </c>
      <c r="I209" s="662" t="s">
        <v>1191</v>
      </c>
      <c r="J209" s="662" t="s">
        <v>740</v>
      </c>
      <c r="K209" s="662" t="s">
        <v>1192</v>
      </c>
      <c r="L209" s="664">
        <v>97.09999999999998</v>
      </c>
      <c r="M209" s="664">
        <v>1</v>
      </c>
      <c r="N209" s="665">
        <v>97.09999999999998</v>
      </c>
    </row>
    <row r="210" spans="1:14" ht="14.4" customHeight="1" x14ac:dyDescent="0.3">
      <c r="A210" s="660" t="s">
        <v>551</v>
      </c>
      <c r="B210" s="661" t="s">
        <v>552</v>
      </c>
      <c r="C210" s="662" t="s">
        <v>565</v>
      </c>
      <c r="D210" s="663" t="s">
        <v>1353</v>
      </c>
      <c r="E210" s="662" t="s">
        <v>568</v>
      </c>
      <c r="F210" s="663" t="s">
        <v>1354</v>
      </c>
      <c r="G210" s="662" t="s">
        <v>576</v>
      </c>
      <c r="H210" s="662" t="s">
        <v>742</v>
      </c>
      <c r="I210" s="662" t="s">
        <v>743</v>
      </c>
      <c r="J210" s="662" t="s">
        <v>651</v>
      </c>
      <c r="K210" s="662" t="s">
        <v>744</v>
      </c>
      <c r="L210" s="664">
        <v>58.71</v>
      </c>
      <c r="M210" s="664">
        <v>10</v>
      </c>
      <c r="N210" s="665">
        <v>587.1</v>
      </c>
    </row>
    <row r="211" spans="1:14" ht="14.4" customHeight="1" x14ac:dyDescent="0.3">
      <c r="A211" s="660" t="s">
        <v>551</v>
      </c>
      <c r="B211" s="661" t="s">
        <v>552</v>
      </c>
      <c r="C211" s="662" t="s">
        <v>565</v>
      </c>
      <c r="D211" s="663" t="s">
        <v>1353</v>
      </c>
      <c r="E211" s="662" t="s">
        <v>568</v>
      </c>
      <c r="F211" s="663" t="s">
        <v>1354</v>
      </c>
      <c r="G211" s="662" t="s">
        <v>576</v>
      </c>
      <c r="H211" s="662" t="s">
        <v>1193</v>
      </c>
      <c r="I211" s="662" t="s">
        <v>1194</v>
      </c>
      <c r="J211" s="662" t="s">
        <v>708</v>
      </c>
      <c r="K211" s="662" t="s">
        <v>1195</v>
      </c>
      <c r="L211" s="664">
        <v>179.97500000000002</v>
      </c>
      <c r="M211" s="664">
        <v>2</v>
      </c>
      <c r="N211" s="665">
        <v>359.95000000000005</v>
      </c>
    </row>
    <row r="212" spans="1:14" ht="14.4" customHeight="1" x14ac:dyDescent="0.3">
      <c r="A212" s="660" t="s">
        <v>551</v>
      </c>
      <c r="B212" s="661" t="s">
        <v>552</v>
      </c>
      <c r="C212" s="662" t="s">
        <v>565</v>
      </c>
      <c r="D212" s="663" t="s">
        <v>1353</v>
      </c>
      <c r="E212" s="662" t="s">
        <v>568</v>
      </c>
      <c r="F212" s="663" t="s">
        <v>1354</v>
      </c>
      <c r="G212" s="662" t="s">
        <v>576</v>
      </c>
      <c r="H212" s="662" t="s">
        <v>1196</v>
      </c>
      <c r="I212" s="662" t="s">
        <v>1197</v>
      </c>
      <c r="J212" s="662" t="s">
        <v>751</v>
      </c>
      <c r="K212" s="662" t="s">
        <v>1198</v>
      </c>
      <c r="L212" s="664">
        <v>18.723869614390207</v>
      </c>
      <c r="M212" s="664">
        <v>5</v>
      </c>
      <c r="N212" s="665">
        <v>93.619348071951038</v>
      </c>
    </row>
    <row r="213" spans="1:14" ht="14.4" customHeight="1" x14ac:dyDescent="0.3">
      <c r="A213" s="660" t="s">
        <v>551</v>
      </c>
      <c r="B213" s="661" t="s">
        <v>552</v>
      </c>
      <c r="C213" s="662" t="s">
        <v>565</v>
      </c>
      <c r="D213" s="663" t="s">
        <v>1353</v>
      </c>
      <c r="E213" s="662" t="s">
        <v>568</v>
      </c>
      <c r="F213" s="663" t="s">
        <v>1354</v>
      </c>
      <c r="G213" s="662" t="s">
        <v>576</v>
      </c>
      <c r="H213" s="662" t="s">
        <v>753</v>
      </c>
      <c r="I213" s="662" t="s">
        <v>754</v>
      </c>
      <c r="J213" s="662" t="s">
        <v>755</v>
      </c>
      <c r="K213" s="662" t="s">
        <v>756</v>
      </c>
      <c r="L213" s="664">
        <v>235.13</v>
      </c>
      <c r="M213" s="664">
        <v>1</v>
      </c>
      <c r="N213" s="665">
        <v>235.13</v>
      </c>
    </row>
    <row r="214" spans="1:14" ht="14.4" customHeight="1" x14ac:dyDescent="0.3">
      <c r="A214" s="660" t="s">
        <v>551</v>
      </c>
      <c r="B214" s="661" t="s">
        <v>552</v>
      </c>
      <c r="C214" s="662" t="s">
        <v>565</v>
      </c>
      <c r="D214" s="663" t="s">
        <v>1353</v>
      </c>
      <c r="E214" s="662" t="s">
        <v>568</v>
      </c>
      <c r="F214" s="663" t="s">
        <v>1354</v>
      </c>
      <c r="G214" s="662" t="s">
        <v>576</v>
      </c>
      <c r="H214" s="662" t="s">
        <v>761</v>
      </c>
      <c r="I214" s="662" t="s">
        <v>762</v>
      </c>
      <c r="J214" s="662" t="s">
        <v>763</v>
      </c>
      <c r="K214" s="662"/>
      <c r="L214" s="664">
        <v>496.25944927573829</v>
      </c>
      <c r="M214" s="664">
        <v>3</v>
      </c>
      <c r="N214" s="665">
        <v>1488.7783478272149</v>
      </c>
    </row>
    <row r="215" spans="1:14" ht="14.4" customHeight="1" x14ac:dyDescent="0.3">
      <c r="A215" s="660" t="s">
        <v>551</v>
      </c>
      <c r="B215" s="661" t="s">
        <v>552</v>
      </c>
      <c r="C215" s="662" t="s">
        <v>565</v>
      </c>
      <c r="D215" s="663" t="s">
        <v>1353</v>
      </c>
      <c r="E215" s="662" t="s">
        <v>568</v>
      </c>
      <c r="F215" s="663" t="s">
        <v>1354</v>
      </c>
      <c r="G215" s="662" t="s">
        <v>576</v>
      </c>
      <c r="H215" s="662" t="s">
        <v>766</v>
      </c>
      <c r="I215" s="662" t="s">
        <v>216</v>
      </c>
      <c r="J215" s="662" t="s">
        <v>767</v>
      </c>
      <c r="K215" s="662"/>
      <c r="L215" s="664">
        <v>162.89000302477663</v>
      </c>
      <c r="M215" s="664">
        <v>3</v>
      </c>
      <c r="N215" s="665">
        <v>488.67000907432987</v>
      </c>
    </row>
    <row r="216" spans="1:14" ht="14.4" customHeight="1" x14ac:dyDescent="0.3">
      <c r="A216" s="660" t="s">
        <v>551</v>
      </c>
      <c r="B216" s="661" t="s">
        <v>552</v>
      </c>
      <c r="C216" s="662" t="s">
        <v>565</v>
      </c>
      <c r="D216" s="663" t="s">
        <v>1353</v>
      </c>
      <c r="E216" s="662" t="s">
        <v>568</v>
      </c>
      <c r="F216" s="663" t="s">
        <v>1354</v>
      </c>
      <c r="G216" s="662" t="s">
        <v>576</v>
      </c>
      <c r="H216" s="662" t="s">
        <v>768</v>
      </c>
      <c r="I216" s="662" t="s">
        <v>216</v>
      </c>
      <c r="J216" s="662" t="s">
        <v>769</v>
      </c>
      <c r="K216" s="662"/>
      <c r="L216" s="664">
        <v>99.739582344486266</v>
      </c>
      <c r="M216" s="664">
        <v>2</v>
      </c>
      <c r="N216" s="665">
        <v>199.47916468897253</v>
      </c>
    </row>
    <row r="217" spans="1:14" ht="14.4" customHeight="1" x14ac:dyDescent="0.3">
      <c r="A217" s="660" t="s">
        <v>551</v>
      </c>
      <c r="B217" s="661" t="s">
        <v>552</v>
      </c>
      <c r="C217" s="662" t="s">
        <v>565</v>
      </c>
      <c r="D217" s="663" t="s">
        <v>1353</v>
      </c>
      <c r="E217" s="662" t="s">
        <v>568</v>
      </c>
      <c r="F217" s="663" t="s">
        <v>1354</v>
      </c>
      <c r="G217" s="662" t="s">
        <v>576</v>
      </c>
      <c r="H217" s="662" t="s">
        <v>1199</v>
      </c>
      <c r="I217" s="662" t="s">
        <v>1200</v>
      </c>
      <c r="J217" s="662" t="s">
        <v>1201</v>
      </c>
      <c r="K217" s="662" t="s">
        <v>590</v>
      </c>
      <c r="L217" s="664">
        <v>123.7</v>
      </c>
      <c r="M217" s="664">
        <v>8</v>
      </c>
      <c r="N217" s="665">
        <v>989.6</v>
      </c>
    </row>
    <row r="218" spans="1:14" ht="14.4" customHeight="1" x14ac:dyDescent="0.3">
      <c r="A218" s="660" t="s">
        <v>551</v>
      </c>
      <c r="B218" s="661" t="s">
        <v>552</v>
      </c>
      <c r="C218" s="662" t="s">
        <v>565</v>
      </c>
      <c r="D218" s="663" t="s">
        <v>1353</v>
      </c>
      <c r="E218" s="662" t="s">
        <v>568</v>
      </c>
      <c r="F218" s="663" t="s">
        <v>1354</v>
      </c>
      <c r="G218" s="662" t="s">
        <v>576</v>
      </c>
      <c r="H218" s="662" t="s">
        <v>1202</v>
      </c>
      <c r="I218" s="662" t="s">
        <v>1203</v>
      </c>
      <c r="J218" s="662" t="s">
        <v>1204</v>
      </c>
      <c r="K218" s="662" t="s">
        <v>1053</v>
      </c>
      <c r="L218" s="664">
        <v>358.67651526809703</v>
      </c>
      <c r="M218" s="664">
        <v>1</v>
      </c>
      <c r="N218" s="665">
        <v>358.67651526809703</v>
      </c>
    </row>
    <row r="219" spans="1:14" ht="14.4" customHeight="1" x14ac:dyDescent="0.3">
      <c r="A219" s="660" t="s">
        <v>551</v>
      </c>
      <c r="B219" s="661" t="s">
        <v>552</v>
      </c>
      <c r="C219" s="662" t="s">
        <v>565</v>
      </c>
      <c r="D219" s="663" t="s">
        <v>1353</v>
      </c>
      <c r="E219" s="662" t="s">
        <v>568</v>
      </c>
      <c r="F219" s="663" t="s">
        <v>1354</v>
      </c>
      <c r="G219" s="662" t="s">
        <v>576</v>
      </c>
      <c r="H219" s="662" t="s">
        <v>782</v>
      </c>
      <c r="I219" s="662" t="s">
        <v>783</v>
      </c>
      <c r="J219" s="662" t="s">
        <v>784</v>
      </c>
      <c r="K219" s="662" t="s">
        <v>785</v>
      </c>
      <c r="L219" s="664">
        <v>691.63</v>
      </c>
      <c r="M219" s="664">
        <v>2</v>
      </c>
      <c r="N219" s="665">
        <v>1383.26</v>
      </c>
    </row>
    <row r="220" spans="1:14" ht="14.4" customHeight="1" x14ac:dyDescent="0.3">
      <c r="A220" s="660" t="s">
        <v>551</v>
      </c>
      <c r="B220" s="661" t="s">
        <v>552</v>
      </c>
      <c r="C220" s="662" t="s">
        <v>565</v>
      </c>
      <c r="D220" s="663" t="s">
        <v>1353</v>
      </c>
      <c r="E220" s="662" t="s">
        <v>568</v>
      </c>
      <c r="F220" s="663" t="s">
        <v>1354</v>
      </c>
      <c r="G220" s="662" t="s">
        <v>576</v>
      </c>
      <c r="H220" s="662" t="s">
        <v>1205</v>
      </c>
      <c r="I220" s="662" t="s">
        <v>1206</v>
      </c>
      <c r="J220" s="662" t="s">
        <v>1207</v>
      </c>
      <c r="K220" s="662" t="s">
        <v>1208</v>
      </c>
      <c r="L220" s="664">
        <v>75.02</v>
      </c>
      <c r="M220" s="664">
        <v>2</v>
      </c>
      <c r="N220" s="665">
        <v>150.04</v>
      </c>
    </row>
    <row r="221" spans="1:14" ht="14.4" customHeight="1" x14ac:dyDescent="0.3">
      <c r="A221" s="660" t="s">
        <v>551</v>
      </c>
      <c r="B221" s="661" t="s">
        <v>552</v>
      </c>
      <c r="C221" s="662" t="s">
        <v>565</v>
      </c>
      <c r="D221" s="663" t="s">
        <v>1353</v>
      </c>
      <c r="E221" s="662" t="s">
        <v>568</v>
      </c>
      <c r="F221" s="663" t="s">
        <v>1354</v>
      </c>
      <c r="G221" s="662" t="s">
        <v>576</v>
      </c>
      <c r="H221" s="662" t="s">
        <v>1209</v>
      </c>
      <c r="I221" s="662" t="s">
        <v>1210</v>
      </c>
      <c r="J221" s="662" t="s">
        <v>1211</v>
      </c>
      <c r="K221" s="662" t="s">
        <v>1212</v>
      </c>
      <c r="L221" s="664">
        <v>80.809999999999988</v>
      </c>
      <c r="M221" s="664">
        <v>2</v>
      </c>
      <c r="N221" s="665">
        <v>161.61999999999998</v>
      </c>
    </row>
    <row r="222" spans="1:14" ht="14.4" customHeight="1" x14ac:dyDescent="0.3">
      <c r="A222" s="660" t="s">
        <v>551</v>
      </c>
      <c r="B222" s="661" t="s">
        <v>552</v>
      </c>
      <c r="C222" s="662" t="s">
        <v>565</v>
      </c>
      <c r="D222" s="663" t="s">
        <v>1353</v>
      </c>
      <c r="E222" s="662" t="s">
        <v>568</v>
      </c>
      <c r="F222" s="663" t="s">
        <v>1354</v>
      </c>
      <c r="G222" s="662" t="s">
        <v>576</v>
      </c>
      <c r="H222" s="662" t="s">
        <v>1213</v>
      </c>
      <c r="I222" s="662" t="s">
        <v>1214</v>
      </c>
      <c r="J222" s="662" t="s">
        <v>1215</v>
      </c>
      <c r="K222" s="662" t="s">
        <v>1216</v>
      </c>
      <c r="L222" s="664">
        <v>132.90999999999994</v>
      </c>
      <c r="M222" s="664">
        <v>1</v>
      </c>
      <c r="N222" s="665">
        <v>132.90999999999994</v>
      </c>
    </row>
    <row r="223" spans="1:14" ht="14.4" customHeight="1" x14ac:dyDescent="0.3">
      <c r="A223" s="660" t="s">
        <v>551</v>
      </c>
      <c r="B223" s="661" t="s">
        <v>552</v>
      </c>
      <c r="C223" s="662" t="s">
        <v>565</v>
      </c>
      <c r="D223" s="663" t="s">
        <v>1353</v>
      </c>
      <c r="E223" s="662" t="s">
        <v>568</v>
      </c>
      <c r="F223" s="663" t="s">
        <v>1354</v>
      </c>
      <c r="G223" s="662" t="s">
        <v>576</v>
      </c>
      <c r="H223" s="662" t="s">
        <v>798</v>
      </c>
      <c r="I223" s="662" t="s">
        <v>799</v>
      </c>
      <c r="J223" s="662" t="s">
        <v>655</v>
      </c>
      <c r="K223" s="662" t="s">
        <v>800</v>
      </c>
      <c r="L223" s="664">
        <v>57.73</v>
      </c>
      <c r="M223" s="664">
        <v>8</v>
      </c>
      <c r="N223" s="665">
        <v>461.84</v>
      </c>
    </row>
    <row r="224" spans="1:14" ht="14.4" customHeight="1" x14ac:dyDescent="0.3">
      <c r="A224" s="660" t="s">
        <v>551</v>
      </c>
      <c r="B224" s="661" t="s">
        <v>552</v>
      </c>
      <c r="C224" s="662" t="s">
        <v>565</v>
      </c>
      <c r="D224" s="663" t="s">
        <v>1353</v>
      </c>
      <c r="E224" s="662" t="s">
        <v>568</v>
      </c>
      <c r="F224" s="663" t="s">
        <v>1354</v>
      </c>
      <c r="G224" s="662" t="s">
        <v>576</v>
      </c>
      <c r="H224" s="662" t="s">
        <v>1217</v>
      </c>
      <c r="I224" s="662" t="s">
        <v>1218</v>
      </c>
      <c r="J224" s="662" t="s">
        <v>1219</v>
      </c>
      <c r="K224" s="662" t="s">
        <v>1220</v>
      </c>
      <c r="L224" s="664">
        <v>197.47</v>
      </c>
      <c r="M224" s="664">
        <v>1</v>
      </c>
      <c r="N224" s="665">
        <v>197.47</v>
      </c>
    </row>
    <row r="225" spans="1:14" ht="14.4" customHeight="1" x14ac:dyDescent="0.3">
      <c r="A225" s="660" t="s">
        <v>551</v>
      </c>
      <c r="B225" s="661" t="s">
        <v>552</v>
      </c>
      <c r="C225" s="662" t="s">
        <v>565</v>
      </c>
      <c r="D225" s="663" t="s">
        <v>1353</v>
      </c>
      <c r="E225" s="662" t="s">
        <v>568</v>
      </c>
      <c r="F225" s="663" t="s">
        <v>1354</v>
      </c>
      <c r="G225" s="662" t="s">
        <v>576</v>
      </c>
      <c r="H225" s="662" t="s">
        <v>801</v>
      </c>
      <c r="I225" s="662" t="s">
        <v>802</v>
      </c>
      <c r="J225" s="662" t="s">
        <v>803</v>
      </c>
      <c r="K225" s="662" t="s">
        <v>804</v>
      </c>
      <c r="L225" s="664">
        <v>44.94</v>
      </c>
      <c r="M225" s="664">
        <v>3</v>
      </c>
      <c r="N225" s="665">
        <v>134.82</v>
      </c>
    </row>
    <row r="226" spans="1:14" ht="14.4" customHeight="1" x14ac:dyDescent="0.3">
      <c r="A226" s="660" t="s">
        <v>551</v>
      </c>
      <c r="B226" s="661" t="s">
        <v>552</v>
      </c>
      <c r="C226" s="662" t="s">
        <v>565</v>
      </c>
      <c r="D226" s="663" t="s">
        <v>1353</v>
      </c>
      <c r="E226" s="662" t="s">
        <v>568</v>
      </c>
      <c r="F226" s="663" t="s">
        <v>1354</v>
      </c>
      <c r="G226" s="662" t="s">
        <v>576</v>
      </c>
      <c r="H226" s="662" t="s">
        <v>1221</v>
      </c>
      <c r="I226" s="662" t="s">
        <v>1222</v>
      </c>
      <c r="J226" s="662" t="s">
        <v>1223</v>
      </c>
      <c r="K226" s="662" t="s">
        <v>1224</v>
      </c>
      <c r="L226" s="664">
        <v>52.169999999999995</v>
      </c>
      <c r="M226" s="664">
        <v>2</v>
      </c>
      <c r="N226" s="665">
        <v>104.33999999999999</v>
      </c>
    </row>
    <row r="227" spans="1:14" ht="14.4" customHeight="1" x14ac:dyDescent="0.3">
      <c r="A227" s="660" t="s">
        <v>551</v>
      </c>
      <c r="B227" s="661" t="s">
        <v>552</v>
      </c>
      <c r="C227" s="662" t="s">
        <v>565</v>
      </c>
      <c r="D227" s="663" t="s">
        <v>1353</v>
      </c>
      <c r="E227" s="662" t="s">
        <v>568</v>
      </c>
      <c r="F227" s="663" t="s">
        <v>1354</v>
      </c>
      <c r="G227" s="662" t="s">
        <v>576</v>
      </c>
      <c r="H227" s="662" t="s">
        <v>817</v>
      </c>
      <c r="I227" s="662" t="s">
        <v>818</v>
      </c>
      <c r="J227" s="662" t="s">
        <v>819</v>
      </c>
      <c r="K227" s="662" t="s">
        <v>820</v>
      </c>
      <c r="L227" s="664">
        <v>47.698000000000008</v>
      </c>
      <c r="M227" s="664">
        <v>12</v>
      </c>
      <c r="N227" s="665">
        <v>572.37600000000009</v>
      </c>
    </row>
    <row r="228" spans="1:14" ht="14.4" customHeight="1" x14ac:dyDescent="0.3">
      <c r="A228" s="660" t="s">
        <v>551</v>
      </c>
      <c r="B228" s="661" t="s">
        <v>552</v>
      </c>
      <c r="C228" s="662" t="s">
        <v>565</v>
      </c>
      <c r="D228" s="663" t="s">
        <v>1353</v>
      </c>
      <c r="E228" s="662" t="s">
        <v>568</v>
      </c>
      <c r="F228" s="663" t="s">
        <v>1354</v>
      </c>
      <c r="G228" s="662" t="s">
        <v>576</v>
      </c>
      <c r="H228" s="662" t="s">
        <v>1225</v>
      </c>
      <c r="I228" s="662" t="s">
        <v>1226</v>
      </c>
      <c r="J228" s="662" t="s">
        <v>1227</v>
      </c>
      <c r="K228" s="662" t="s">
        <v>1228</v>
      </c>
      <c r="L228" s="664">
        <v>242.17</v>
      </c>
      <c r="M228" s="664">
        <v>1</v>
      </c>
      <c r="N228" s="665">
        <v>242.17</v>
      </c>
    </row>
    <row r="229" spans="1:14" ht="14.4" customHeight="1" x14ac:dyDescent="0.3">
      <c r="A229" s="660" t="s">
        <v>551</v>
      </c>
      <c r="B229" s="661" t="s">
        <v>552</v>
      </c>
      <c r="C229" s="662" t="s">
        <v>565</v>
      </c>
      <c r="D229" s="663" t="s">
        <v>1353</v>
      </c>
      <c r="E229" s="662" t="s">
        <v>568</v>
      </c>
      <c r="F229" s="663" t="s">
        <v>1354</v>
      </c>
      <c r="G229" s="662" t="s">
        <v>576</v>
      </c>
      <c r="H229" s="662" t="s">
        <v>1229</v>
      </c>
      <c r="I229" s="662" t="s">
        <v>1230</v>
      </c>
      <c r="J229" s="662" t="s">
        <v>1231</v>
      </c>
      <c r="K229" s="662" t="s">
        <v>1232</v>
      </c>
      <c r="L229" s="664">
        <v>98.82</v>
      </c>
      <c r="M229" s="664">
        <v>1</v>
      </c>
      <c r="N229" s="665">
        <v>98.82</v>
      </c>
    </row>
    <row r="230" spans="1:14" ht="14.4" customHeight="1" x14ac:dyDescent="0.3">
      <c r="A230" s="660" t="s">
        <v>551</v>
      </c>
      <c r="B230" s="661" t="s">
        <v>552</v>
      </c>
      <c r="C230" s="662" t="s">
        <v>565</v>
      </c>
      <c r="D230" s="663" t="s">
        <v>1353</v>
      </c>
      <c r="E230" s="662" t="s">
        <v>568</v>
      </c>
      <c r="F230" s="663" t="s">
        <v>1354</v>
      </c>
      <c r="G230" s="662" t="s">
        <v>576</v>
      </c>
      <c r="H230" s="662" t="s">
        <v>1233</v>
      </c>
      <c r="I230" s="662" t="s">
        <v>1234</v>
      </c>
      <c r="J230" s="662" t="s">
        <v>1131</v>
      </c>
      <c r="K230" s="662" t="s">
        <v>1235</v>
      </c>
      <c r="L230" s="664">
        <v>266.57</v>
      </c>
      <c r="M230" s="664">
        <v>2</v>
      </c>
      <c r="N230" s="665">
        <v>533.14</v>
      </c>
    </row>
    <row r="231" spans="1:14" ht="14.4" customHeight="1" x14ac:dyDescent="0.3">
      <c r="A231" s="660" t="s">
        <v>551</v>
      </c>
      <c r="B231" s="661" t="s">
        <v>552</v>
      </c>
      <c r="C231" s="662" t="s">
        <v>565</v>
      </c>
      <c r="D231" s="663" t="s">
        <v>1353</v>
      </c>
      <c r="E231" s="662" t="s">
        <v>568</v>
      </c>
      <c r="F231" s="663" t="s">
        <v>1354</v>
      </c>
      <c r="G231" s="662" t="s">
        <v>576</v>
      </c>
      <c r="H231" s="662" t="s">
        <v>1236</v>
      </c>
      <c r="I231" s="662" t="s">
        <v>1237</v>
      </c>
      <c r="J231" s="662" t="s">
        <v>1238</v>
      </c>
      <c r="K231" s="662" t="s">
        <v>1239</v>
      </c>
      <c r="L231" s="664">
        <v>390.04410320001261</v>
      </c>
      <c r="M231" s="664">
        <v>5</v>
      </c>
      <c r="N231" s="665">
        <v>1950.2205160000631</v>
      </c>
    </row>
    <row r="232" spans="1:14" ht="14.4" customHeight="1" x14ac:dyDescent="0.3">
      <c r="A232" s="660" t="s">
        <v>551</v>
      </c>
      <c r="B232" s="661" t="s">
        <v>552</v>
      </c>
      <c r="C232" s="662" t="s">
        <v>565</v>
      </c>
      <c r="D232" s="663" t="s">
        <v>1353</v>
      </c>
      <c r="E232" s="662" t="s">
        <v>568</v>
      </c>
      <c r="F232" s="663" t="s">
        <v>1354</v>
      </c>
      <c r="G232" s="662" t="s">
        <v>576</v>
      </c>
      <c r="H232" s="662" t="s">
        <v>1240</v>
      </c>
      <c r="I232" s="662" t="s">
        <v>1241</v>
      </c>
      <c r="J232" s="662" t="s">
        <v>1242</v>
      </c>
      <c r="K232" s="662" t="s">
        <v>1243</v>
      </c>
      <c r="L232" s="664">
        <v>536.7483692896011</v>
      </c>
      <c r="M232" s="664">
        <v>2</v>
      </c>
      <c r="N232" s="665">
        <v>1073.4967385792022</v>
      </c>
    </row>
    <row r="233" spans="1:14" ht="14.4" customHeight="1" x14ac:dyDescent="0.3">
      <c r="A233" s="660" t="s">
        <v>551</v>
      </c>
      <c r="B233" s="661" t="s">
        <v>552</v>
      </c>
      <c r="C233" s="662" t="s">
        <v>565</v>
      </c>
      <c r="D233" s="663" t="s">
        <v>1353</v>
      </c>
      <c r="E233" s="662" t="s">
        <v>568</v>
      </c>
      <c r="F233" s="663" t="s">
        <v>1354</v>
      </c>
      <c r="G233" s="662" t="s">
        <v>576</v>
      </c>
      <c r="H233" s="662" t="s">
        <v>1244</v>
      </c>
      <c r="I233" s="662" t="s">
        <v>1245</v>
      </c>
      <c r="J233" s="662" t="s">
        <v>803</v>
      </c>
      <c r="K233" s="662" t="s">
        <v>1246</v>
      </c>
      <c r="L233" s="664">
        <v>87.478500943158764</v>
      </c>
      <c r="M233" s="664">
        <v>18</v>
      </c>
      <c r="N233" s="665">
        <v>1574.6130169768578</v>
      </c>
    </row>
    <row r="234" spans="1:14" ht="14.4" customHeight="1" x14ac:dyDescent="0.3">
      <c r="A234" s="660" t="s">
        <v>551</v>
      </c>
      <c r="B234" s="661" t="s">
        <v>552</v>
      </c>
      <c r="C234" s="662" t="s">
        <v>565</v>
      </c>
      <c r="D234" s="663" t="s">
        <v>1353</v>
      </c>
      <c r="E234" s="662" t="s">
        <v>568</v>
      </c>
      <c r="F234" s="663" t="s">
        <v>1354</v>
      </c>
      <c r="G234" s="662" t="s">
        <v>576</v>
      </c>
      <c r="H234" s="662" t="s">
        <v>833</v>
      </c>
      <c r="I234" s="662" t="s">
        <v>216</v>
      </c>
      <c r="J234" s="662" t="s">
        <v>834</v>
      </c>
      <c r="K234" s="662"/>
      <c r="L234" s="664">
        <v>50.135394956506886</v>
      </c>
      <c r="M234" s="664">
        <v>1</v>
      </c>
      <c r="N234" s="665">
        <v>50.135394956506886</v>
      </c>
    </row>
    <row r="235" spans="1:14" ht="14.4" customHeight="1" x14ac:dyDescent="0.3">
      <c r="A235" s="660" t="s">
        <v>551</v>
      </c>
      <c r="B235" s="661" t="s">
        <v>552</v>
      </c>
      <c r="C235" s="662" t="s">
        <v>565</v>
      </c>
      <c r="D235" s="663" t="s">
        <v>1353</v>
      </c>
      <c r="E235" s="662" t="s">
        <v>568</v>
      </c>
      <c r="F235" s="663" t="s">
        <v>1354</v>
      </c>
      <c r="G235" s="662" t="s">
        <v>576</v>
      </c>
      <c r="H235" s="662" t="s">
        <v>1247</v>
      </c>
      <c r="I235" s="662" t="s">
        <v>1248</v>
      </c>
      <c r="J235" s="662" t="s">
        <v>1249</v>
      </c>
      <c r="K235" s="662" t="s">
        <v>1250</v>
      </c>
      <c r="L235" s="664">
        <v>128.16999999999987</v>
      </c>
      <c r="M235" s="664">
        <v>1</v>
      </c>
      <c r="N235" s="665">
        <v>128.16999999999987</v>
      </c>
    </row>
    <row r="236" spans="1:14" ht="14.4" customHeight="1" x14ac:dyDescent="0.3">
      <c r="A236" s="660" t="s">
        <v>551</v>
      </c>
      <c r="B236" s="661" t="s">
        <v>552</v>
      </c>
      <c r="C236" s="662" t="s">
        <v>565</v>
      </c>
      <c r="D236" s="663" t="s">
        <v>1353</v>
      </c>
      <c r="E236" s="662" t="s">
        <v>568</v>
      </c>
      <c r="F236" s="663" t="s">
        <v>1354</v>
      </c>
      <c r="G236" s="662" t="s">
        <v>576</v>
      </c>
      <c r="H236" s="662" t="s">
        <v>842</v>
      </c>
      <c r="I236" s="662" t="s">
        <v>843</v>
      </c>
      <c r="J236" s="662" t="s">
        <v>844</v>
      </c>
      <c r="K236" s="662" t="s">
        <v>845</v>
      </c>
      <c r="L236" s="664">
        <v>56.561355484213486</v>
      </c>
      <c r="M236" s="664">
        <v>26</v>
      </c>
      <c r="N236" s="665">
        <v>1470.5952425895507</v>
      </c>
    </row>
    <row r="237" spans="1:14" ht="14.4" customHeight="1" x14ac:dyDescent="0.3">
      <c r="A237" s="660" t="s">
        <v>551</v>
      </c>
      <c r="B237" s="661" t="s">
        <v>552</v>
      </c>
      <c r="C237" s="662" t="s">
        <v>565</v>
      </c>
      <c r="D237" s="663" t="s">
        <v>1353</v>
      </c>
      <c r="E237" s="662" t="s">
        <v>568</v>
      </c>
      <c r="F237" s="663" t="s">
        <v>1354</v>
      </c>
      <c r="G237" s="662" t="s">
        <v>576</v>
      </c>
      <c r="H237" s="662" t="s">
        <v>1251</v>
      </c>
      <c r="I237" s="662" t="s">
        <v>1252</v>
      </c>
      <c r="J237" s="662" t="s">
        <v>632</v>
      </c>
      <c r="K237" s="662" t="s">
        <v>1253</v>
      </c>
      <c r="L237" s="664">
        <v>723.18999999999937</v>
      </c>
      <c r="M237" s="664">
        <v>1</v>
      </c>
      <c r="N237" s="665">
        <v>723.18999999999937</v>
      </c>
    </row>
    <row r="238" spans="1:14" ht="14.4" customHeight="1" x14ac:dyDescent="0.3">
      <c r="A238" s="660" t="s">
        <v>551</v>
      </c>
      <c r="B238" s="661" t="s">
        <v>552</v>
      </c>
      <c r="C238" s="662" t="s">
        <v>565</v>
      </c>
      <c r="D238" s="663" t="s">
        <v>1353</v>
      </c>
      <c r="E238" s="662" t="s">
        <v>568</v>
      </c>
      <c r="F238" s="663" t="s">
        <v>1354</v>
      </c>
      <c r="G238" s="662" t="s">
        <v>576</v>
      </c>
      <c r="H238" s="662" t="s">
        <v>849</v>
      </c>
      <c r="I238" s="662" t="s">
        <v>216</v>
      </c>
      <c r="J238" s="662" t="s">
        <v>850</v>
      </c>
      <c r="K238" s="662"/>
      <c r="L238" s="664">
        <v>105.1699999999999</v>
      </c>
      <c r="M238" s="664">
        <v>3</v>
      </c>
      <c r="N238" s="665">
        <v>315.50999999999971</v>
      </c>
    </row>
    <row r="239" spans="1:14" ht="14.4" customHeight="1" x14ac:dyDescent="0.3">
      <c r="A239" s="660" t="s">
        <v>551</v>
      </c>
      <c r="B239" s="661" t="s">
        <v>552</v>
      </c>
      <c r="C239" s="662" t="s">
        <v>565</v>
      </c>
      <c r="D239" s="663" t="s">
        <v>1353</v>
      </c>
      <c r="E239" s="662" t="s">
        <v>568</v>
      </c>
      <c r="F239" s="663" t="s">
        <v>1354</v>
      </c>
      <c r="G239" s="662" t="s">
        <v>576</v>
      </c>
      <c r="H239" s="662" t="s">
        <v>855</v>
      </c>
      <c r="I239" s="662" t="s">
        <v>856</v>
      </c>
      <c r="J239" s="662" t="s">
        <v>857</v>
      </c>
      <c r="K239" s="662" t="s">
        <v>858</v>
      </c>
      <c r="L239" s="664">
        <v>113.80153846153847</v>
      </c>
      <c r="M239" s="664">
        <v>26</v>
      </c>
      <c r="N239" s="665">
        <v>2958.84</v>
      </c>
    </row>
    <row r="240" spans="1:14" ht="14.4" customHeight="1" x14ac:dyDescent="0.3">
      <c r="A240" s="660" t="s">
        <v>551</v>
      </c>
      <c r="B240" s="661" t="s">
        <v>552</v>
      </c>
      <c r="C240" s="662" t="s">
        <v>565</v>
      </c>
      <c r="D240" s="663" t="s">
        <v>1353</v>
      </c>
      <c r="E240" s="662" t="s">
        <v>568</v>
      </c>
      <c r="F240" s="663" t="s">
        <v>1354</v>
      </c>
      <c r="G240" s="662" t="s">
        <v>576</v>
      </c>
      <c r="H240" s="662" t="s">
        <v>1254</v>
      </c>
      <c r="I240" s="662" t="s">
        <v>216</v>
      </c>
      <c r="J240" s="662" t="s">
        <v>1255</v>
      </c>
      <c r="K240" s="662" t="s">
        <v>1256</v>
      </c>
      <c r="L240" s="664">
        <v>186.29</v>
      </c>
      <c r="M240" s="664">
        <v>1</v>
      </c>
      <c r="N240" s="665">
        <v>186.29</v>
      </c>
    </row>
    <row r="241" spans="1:14" ht="14.4" customHeight="1" x14ac:dyDescent="0.3">
      <c r="A241" s="660" t="s">
        <v>551</v>
      </c>
      <c r="B241" s="661" t="s">
        <v>552</v>
      </c>
      <c r="C241" s="662" t="s">
        <v>565</v>
      </c>
      <c r="D241" s="663" t="s">
        <v>1353</v>
      </c>
      <c r="E241" s="662" t="s">
        <v>568</v>
      </c>
      <c r="F241" s="663" t="s">
        <v>1354</v>
      </c>
      <c r="G241" s="662" t="s">
        <v>576</v>
      </c>
      <c r="H241" s="662" t="s">
        <v>1257</v>
      </c>
      <c r="I241" s="662" t="s">
        <v>1258</v>
      </c>
      <c r="J241" s="662" t="s">
        <v>1259</v>
      </c>
      <c r="K241" s="662" t="s">
        <v>1260</v>
      </c>
      <c r="L241" s="664">
        <v>76.789999999999992</v>
      </c>
      <c r="M241" s="664">
        <v>2</v>
      </c>
      <c r="N241" s="665">
        <v>153.57999999999998</v>
      </c>
    </row>
    <row r="242" spans="1:14" ht="14.4" customHeight="1" x14ac:dyDescent="0.3">
      <c r="A242" s="660" t="s">
        <v>551</v>
      </c>
      <c r="B242" s="661" t="s">
        <v>552</v>
      </c>
      <c r="C242" s="662" t="s">
        <v>565</v>
      </c>
      <c r="D242" s="663" t="s">
        <v>1353</v>
      </c>
      <c r="E242" s="662" t="s">
        <v>568</v>
      </c>
      <c r="F242" s="663" t="s">
        <v>1354</v>
      </c>
      <c r="G242" s="662" t="s">
        <v>576</v>
      </c>
      <c r="H242" s="662" t="s">
        <v>881</v>
      </c>
      <c r="I242" s="662" t="s">
        <v>882</v>
      </c>
      <c r="J242" s="662" t="s">
        <v>883</v>
      </c>
      <c r="K242" s="662" t="s">
        <v>884</v>
      </c>
      <c r="L242" s="664">
        <v>333.01009116190119</v>
      </c>
      <c r="M242" s="664">
        <v>41</v>
      </c>
      <c r="N242" s="665">
        <v>13653.413737637949</v>
      </c>
    </row>
    <row r="243" spans="1:14" ht="14.4" customHeight="1" x14ac:dyDescent="0.3">
      <c r="A243" s="660" t="s">
        <v>551</v>
      </c>
      <c r="B243" s="661" t="s">
        <v>552</v>
      </c>
      <c r="C243" s="662" t="s">
        <v>565</v>
      </c>
      <c r="D243" s="663" t="s">
        <v>1353</v>
      </c>
      <c r="E243" s="662" t="s">
        <v>568</v>
      </c>
      <c r="F243" s="663" t="s">
        <v>1354</v>
      </c>
      <c r="G243" s="662" t="s">
        <v>576</v>
      </c>
      <c r="H243" s="662" t="s">
        <v>1261</v>
      </c>
      <c r="I243" s="662" t="s">
        <v>1262</v>
      </c>
      <c r="J243" s="662" t="s">
        <v>1263</v>
      </c>
      <c r="K243" s="662" t="s">
        <v>1264</v>
      </c>
      <c r="L243" s="664">
        <v>125.86</v>
      </c>
      <c r="M243" s="664">
        <v>3</v>
      </c>
      <c r="N243" s="665">
        <v>377.58</v>
      </c>
    </row>
    <row r="244" spans="1:14" ht="14.4" customHeight="1" x14ac:dyDescent="0.3">
      <c r="A244" s="660" t="s">
        <v>551</v>
      </c>
      <c r="B244" s="661" t="s">
        <v>552</v>
      </c>
      <c r="C244" s="662" t="s">
        <v>565</v>
      </c>
      <c r="D244" s="663" t="s">
        <v>1353</v>
      </c>
      <c r="E244" s="662" t="s">
        <v>568</v>
      </c>
      <c r="F244" s="663" t="s">
        <v>1354</v>
      </c>
      <c r="G244" s="662" t="s">
        <v>576</v>
      </c>
      <c r="H244" s="662" t="s">
        <v>1265</v>
      </c>
      <c r="I244" s="662" t="s">
        <v>1266</v>
      </c>
      <c r="J244" s="662" t="s">
        <v>1267</v>
      </c>
      <c r="K244" s="662" t="s">
        <v>1268</v>
      </c>
      <c r="L244" s="664">
        <v>129.41999999999999</v>
      </c>
      <c r="M244" s="664">
        <v>1</v>
      </c>
      <c r="N244" s="665">
        <v>129.41999999999999</v>
      </c>
    </row>
    <row r="245" spans="1:14" ht="14.4" customHeight="1" x14ac:dyDescent="0.3">
      <c r="A245" s="660" t="s">
        <v>551</v>
      </c>
      <c r="B245" s="661" t="s">
        <v>552</v>
      </c>
      <c r="C245" s="662" t="s">
        <v>565</v>
      </c>
      <c r="D245" s="663" t="s">
        <v>1353</v>
      </c>
      <c r="E245" s="662" t="s">
        <v>568</v>
      </c>
      <c r="F245" s="663" t="s">
        <v>1354</v>
      </c>
      <c r="G245" s="662" t="s">
        <v>576</v>
      </c>
      <c r="H245" s="662" t="s">
        <v>920</v>
      </c>
      <c r="I245" s="662" t="s">
        <v>920</v>
      </c>
      <c r="J245" s="662" t="s">
        <v>921</v>
      </c>
      <c r="K245" s="662" t="s">
        <v>922</v>
      </c>
      <c r="L245" s="664">
        <v>395.83545278064167</v>
      </c>
      <c r="M245" s="664">
        <v>5</v>
      </c>
      <c r="N245" s="665">
        <v>1979.1772639032083</v>
      </c>
    </row>
    <row r="246" spans="1:14" ht="14.4" customHeight="1" x14ac:dyDescent="0.3">
      <c r="A246" s="660" t="s">
        <v>551</v>
      </c>
      <c r="B246" s="661" t="s">
        <v>552</v>
      </c>
      <c r="C246" s="662" t="s">
        <v>565</v>
      </c>
      <c r="D246" s="663" t="s">
        <v>1353</v>
      </c>
      <c r="E246" s="662" t="s">
        <v>568</v>
      </c>
      <c r="F246" s="663" t="s">
        <v>1354</v>
      </c>
      <c r="G246" s="662" t="s">
        <v>576</v>
      </c>
      <c r="H246" s="662" t="s">
        <v>1269</v>
      </c>
      <c r="I246" s="662" t="s">
        <v>1269</v>
      </c>
      <c r="J246" s="662" t="s">
        <v>1270</v>
      </c>
      <c r="K246" s="662" t="s">
        <v>1271</v>
      </c>
      <c r="L246" s="664">
        <v>165.51499999999999</v>
      </c>
      <c r="M246" s="664">
        <v>2</v>
      </c>
      <c r="N246" s="665">
        <v>331.03</v>
      </c>
    </row>
    <row r="247" spans="1:14" ht="14.4" customHeight="1" x14ac:dyDescent="0.3">
      <c r="A247" s="660" t="s">
        <v>551</v>
      </c>
      <c r="B247" s="661" t="s">
        <v>552</v>
      </c>
      <c r="C247" s="662" t="s">
        <v>565</v>
      </c>
      <c r="D247" s="663" t="s">
        <v>1353</v>
      </c>
      <c r="E247" s="662" t="s">
        <v>568</v>
      </c>
      <c r="F247" s="663" t="s">
        <v>1354</v>
      </c>
      <c r="G247" s="662" t="s">
        <v>576</v>
      </c>
      <c r="H247" s="662" t="s">
        <v>1272</v>
      </c>
      <c r="I247" s="662" t="s">
        <v>216</v>
      </c>
      <c r="J247" s="662" t="s">
        <v>1273</v>
      </c>
      <c r="K247" s="662"/>
      <c r="L247" s="664">
        <v>38.61</v>
      </c>
      <c r="M247" s="664">
        <v>2</v>
      </c>
      <c r="N247" s="665">
        <v>77.22</v>
      </c>
    </row>
    <row r="248" spans="1:14" ht="14.4" customHeight="1" x14ac:dyDescent="0.3">
      <c r="A248" s="660" t="s">
        <v>551</v>
      </c>
      <c r="B248" s="661" t="s">
        <v>552</v>
      </c>
      <c r="C248" s="662" t="s">
        <v>565</v>
      </c>
      <c r="D248" s="663" t="s">
        <v>1353</v>
      </c>
      <c r="E248" s="662" t="s">
        <v>568</v>
      </c>
      <c r="F248" s="663" t="s">
        <v>1354</v>
      </c>
      <c r="G248" s="662" t="s">
        <v>576</v>
      </c>
      <c r="H248" s="662" t="s">
        <v>1274</v>
      </c>
      <c r="I248" s="662" t="s">
        <v>216</v>
      </c>
      <c r="J248" s="662" t="s">
        <v>1275</v>
      </c>
      <c r="K248" s="662"/>
      <c r="L248" s="664">
        <v>325.57999632965692</v>
      </c>
      <c r="M248" s="664">
        <v>1</v>
      </c>
      <c r="N248" s="665">
        <v>325.57999632965692</v>
      </c>
    </row>
    <row r="249" spans="1:14" ht="14.4" customHeight="1" x14ac:dyDescent="0.3">
      <c r="A249" s="660" t="s">
        <v>551</v>
      </c>
      <c r="B249" s="661" t="s">
        <v>552</v>
      </c>
      <c r="C249" s="662" t="s">
        <v>565</v>
      </c>
      <c r="D249" s="663" t="s">
        <v>1353</v>
      </c>
      <c r="E249" s="662" t="s">
        <v>568</v>
      </c>
      <c r="F249" s="663" t="s">
        <v>1354</v>
      </c>
      <c r="G249" s="662" t="s">
        <v>935</v>
      </c>
      <c r="H249" s="662" t="s">
        <v>1276</v>
      </c>
      <c r="I249" s="662" t="s">
        <v>1277</v>
      </c>
      <c r="J249" s="662" t="s">
        <v>1278</v>
      </c>
      <c r="K249" s="662" t="s">
        <v>1279</v>
      </c>
      <c r="L249" s="664">
        <v>75.8</v>
      </c>
      <c r="M249" s="664">
        <v>1</v>
      </c>
      <c r="N249" s="665">
        <v>75.8</v>
      </c>
    </row>
    <row r="250" spans="1:14" ht="14.4" customHeight="1" x14ac:dyDescent="0.3">
      <c r="A250" s="660" t="s">
        <v>551</v>
      </c>
      <c r="B250" s="661" t="s">
        <v>552</v>
      </c>
      <c r="C250" s="662" t="s">
        <v>565</v>
      </c>
      <c r="D250" s="663" t="s">
        <v>1353</v>
      </c>
      <c r="E250" s="662" t="s">
        <v>568</v>
      </c>
      <c r="F250" s="663" t="s">
        <v>1354</v>
      </c>
      <c r="G250" s="662" t="s">
        <v>935</v>
      </c>
      <c r="H250" s="662" t="s">
        <v>948</v>
      </c>
      <c r="I250" s="662" t="s">
        <v>949</v>
      </c>
      <c r="J250" s="662" t="s">
        <v>950</v>
      </c>
      <c r="K250" s="662" t="s">
        <v>951</v>
      </c>
      <c r="L250" s="664">
        <v>58.669997956487926</v>
      </c>
      <c r="M250" s="664">
        <v>2</v>
      </c>
      <c r="N250" s="665">
        <v>117.33999591297585</v>
      </c>
    </row>
    <row r="251" spans="1:14" ht="14.4" customHeight="1" x14ac:dyDescent="0.3">
      <c r="A251" s="660" t="s">
        <v>551</v>
      </c>
      <c r="B251" s="661" t="s">
        <v>552</v>
      </c>
      <c r="C251" s="662" t="s">
        <v>565</v>
      </c>
      <c r="D251" s="663" t="s">
        <v>1353</v>
      </c>
      <c r="E251" s="662" t="s">
        <v>568</v>
      </c>
      <c r="F251" s="663" t="s">
        <v>1354</v>
      </c>
      <c r="G251" s="662" t="s">
        <v>935</v>
      </c>
      <c r="H251" s="662" t="s">
        <v>952</v>
      </c>
      <c r="I251" s="662" t="s">
        <v>953</v>
      </c>
      <c r="J251" s="662" t="s">
        <v>954</v>
      </c>
      <c r="K251" s="662" t="s">
        <v>955</v>
      </c>
      <c r="L251" s="664">
        <v>56.20958005917425</v>
      </c>
      <c r="M251" s="664">
        <v>2</v>
      </c>
      <c r="N251" s="665">
        <v>112.4191601183485</v>
      </c>
    </row>
    <row r="252" spans="1:14" ht="14.4" customHeight="1" x14ac:dyDescent="0.3">
      <c r="A252" s="660" t="s">
        <v>551</v>
      </c>
      <c r="B252" s="661" t="s">
        <v>552</v>
      </c>
      <c r="C252" s="662" t="s">
        <v>565</v>
      </c>
      <c r="D252" s="663" t="s">
        <v>1353</v>
      </c>
      <c r="E252" s="662" t="s">
        <v>568</v>
      </c>
      <c r="F252" s="663" t="s">
        <v>1354</v>
      </c>
      <c r="G252" s="662" t="s">
        <v>935</v>
      </c>
      <c r="H252" s="662" t="s">
        <v>1280</v>
      </c>
      <c r="I252" s="662" t="s">
        <v>1281</v>
      </c>
      <c r="J252" s="662" t="s">
        <v>998</v>
      </c>
      <c r="K252" s="662" t="s">
        <v>1282</v>
      </c>
      <c r="L252" s="664">
        <v>109.76999999999998</v>
      </c>
      <c r="M252" s="664">
        <v>1</v>
      </c>
      <c r="N252" s="665">
        <v>109.76999999999998</v>
      </c>
    </row>
    <row r="253" spans="1:14" ht="14.4" customHeight="1" x14ac:dyDescent="0.3">
      <c r="A253" s="660" t="s">
        <v>551</v>
      </c>
      <c r="B253" s="661" t="s">
        <v>552</v>
      </c>
      <c r="C253" s="662" t="s">
        <v>565</v>
      </c>
      <c r="D253" s="663" t="s">
        <v>1353</v>
      </c>
      <c r="E253" s="662" t="s">
        <v>568</v>
      </c>
      <c r="F253" s="663" t="s">
        <v>1354</v>
      </c>
      <c r="G253" s="662" t="s">
        <v>935</v>
      </c>
      <c r="H253" s="662" t="s">
        <v>1283</v>
      </c>
      <c r="I253" s="662" t="s">
        <v>1284</v>
      </c>
      <c r="J253" s="662" t="s">
        <v>1285</v>
      </c>
      <c r="K253" s="662" t="s">
        <v>995</v>
      </c>
      <c r="L253" s="664">
        <v>43.66</v>
      </c>
      <c r="M253" s="664">
        <v>1</v>
      </c>
      <c r="N253" s="665">
        <v>43.66</v>
      </c>
    </row>
    <row r="254" spans="1:14" ht="14.4" customHeight="1" x14ac:dyDescent="0.3">
      <c r="A254" s="660" t="s">
        <v>551</v>
      </c>
      <c r="B254" s="661" t="s">
        <v>552</v>
      </c>
      <c r="C254" s="662" t="s">
        <v>565</v>
      </c>
      <c r="D254" s="663" t="s">
        <v>1353</v>
      </c>
      <c r="E254" s="662" t="s">
        <v>568</v>
      </c>
      <c r="F254" s="663" t="s">
        <v>1354</v>
      </c>
      <c r="G254" s="662" t="s">
        <v>935</v>
      </c>
      <c r="H254" s="662" t="s">
        <v>960</v>
      </c>
      <c r="I254" s="662" t="s">
        <v>961</v>
      </c>
      <c r="J254" s="662" t="s">
        <v>962</v>
      </c>
      <c r="K254" s="662" t="s">
        <v>963</v>
      </c>
      <c r="L254" s="664">
        <v>3449.9999999999968</v>
      </c>
      <c r="M254" s="664">
        <v>2</v>
      </c>
      <c r="N254" s="665">
        <v>6899.9999999999936</v>
      </c>
    </row>
    <row r="255" spans="1:14" ht="14.4" customHeight="1" x14ac:dyDescent="0.3">
      <c r="A255" s="660" t="s">
        <v>551</v>
      </c>
      <c r="B255" s="661" t="s">
        <v>552</v>
      </c>
      <c r="C255" s="662" t="s">
        <v>565</v>
      </c>
      <c r="D255" s="663" t="s">
        <v>1353</v>
      </c>
      <c r="E255" s="662" t="s">
        <v>568</v>
      </c>
      <c r="F255" s="663" t="s">
        <v>1354</v>
      </c>
      <c r="G255" s="662" t="s">
        <v>935</v>
      </c>
      <c r="H255" s="662" t="s">
        <v>976</v>
      </c>
      <c r="I255" s="662" t="s">
        <v>977</v>
      </c>
      <c r="J255" s="662" t="s">
        <v>978</v>
      </c>
      <c r="K255" s="662" t="s">
        <v>979</v>
      </c>
      <c r="L255" s="664">
        <v>47.09</v>
      </c>
      <c r="M255" s="664">
        <v>1</v>
      </c>
      <c r="N255" s="665">
        <v>47.09</v>
      </c>
    </row>
    <row r="256" spans="1:14" ht="14.4" customHeight="1" x14ac:dyDescent="0.3">
      <c r="A256" s="660" t="s">
        <v>551</v>
      </c>
      <c r="B256" s="661" t="s">
        <v>552</v>
      </c>
      <c r="C256" s="662" t="s">
        <v>565</v>
      </c>
      <c r="D256" s="663" t="s">
        <v>1353</v>
      </c>
      <c r="E256" s="662" t="s">
        <v>568</v>
      </c>
      <c r="F256" s="663" t="s">
        <v>1354</v>
      </c>
      <c r="G256" s="662" t="s">
        <v>935</v>
      </c>
      <c r="H256" s="662" t="s">
        <v>1286</v>
      </c>
      <c r="I256" s="662" t="s">
        <v>1287</v>
      </c>
      <c r="J256" s="662" t="s">
        <v>1288</v>
      </c>
      <c r="K256" s="662" t="s">
        <v>995</v>
      </c>
      <c r="L256" s="664">
        <v>84.44</v>
      </c>
      <c r="M256" s="664">
        <v>1</v>
      </c>
      <c r="N256" s="665">
        <v>84.44</v>
      </c>
    </row>
    <row r="257" spans="1:14" ht="14.4" customHeight="1" x14ac:dyDescent="0.3">
      <c r="A257" s="660" t="s">
        <v>551</v>
      </c>
      <c r="B257" s="661" t="s">
        <v>552</v>
      </c>
      <c r="C257" s="662" t="s">
        <v>565</v>
      </c>
      <c r="D257" s="663" t="s">
        <v>1353</v>
      </c>
      <c r="E257" s="662" t="s">
        <v>568</v>
      </c>
      <c r="F257" s="663" t="s">
        <v>1354</v>
      </c>
      <c r="G257" s="662" t="s">
        <v>935</v>
      </c>
      <c r="H257" s="662" t="s">
        <v>1289</v>
      </c>
      <c r="I257" s="662" t="s">
        <v>1290</v>
      </c>
      <c r="J257" s="662" t="s">
        <v>1291</v>
      </c>
      <c r="K257" s="662" t="s">
        <v>1292</v>
      </c>
      <c r="L257" s="664">
        <v>52.85</v>
      </c>
      <c r="M257" s="664">
        <v>1</v>
      </c>
      <c r="N257" s="665">
        <v>52.85</v>
      </c>
    </row>
    <row r="258" spans="1:14" ht="14.4" customHeight="1" x14ac:dyDescent="0.3">
      <c r="A258" s="660" t="s">
        <v>551</v>
      </c>
      <c r="B258" s="661" t="s">
        <v>552</v>
      </c>
      <c r="C258" s="662" t="s">
        <v>565</v>
      </c>
      <c r="D258" s="663" t="s">
        <v>1353</v>
      </c>
      <c r="E258" s="662" t="s">
        <v>568</v>
      </c>
      <c r="F258" s="663" t="s">
        <v>1354</v>
      </c>
      <c r="G258" s="662" t="s">
        <v>935</v>
      </c>
      <c r="H258" s="662" t="s">
        <v>1293</v>
      </c>
      <c r="I258" s="662" t="s">
        <v>1294</v>
      </c>
      <c r="J258" s="662" t="s">
        <v>1295</v>
      </c>
      <c r="K258" s="662" t="s">
        <v>1296</v>
      </c>
      <c r="L258" s="664">
        <v>49.559715106921132</v>
      </c>
      <c r="M258" s="664">
        <v>1</v>
      </c>
      <c r="N258" s="665">
        <v>49.559715106921132</v>
      </c>
    </row>
    <row r="259" spans="1:14" ht="14.4" customHeight="1" x14ac:dyDescent="0.3">
      <c r="A259" s="660" t="s">
        <v>551</v>
      </c>
      <c r="B259" s="661" t="s">
        <v>552</v>
      </c>
      <c r="C259" s="662" t="s">
        <v>565</v>
      </c>
      <c r="D259" s="663" t="s">
        <v>1353</v>
      </c>
      <c r="E259" s="662" t="s">
        <v>568</v>
      </c>
      <c r="F259" s="663" t="s">
        <v>1354</v>
      </c>
      <c r="G259" s="662" t="s">
        <v>935</v>
      </c>
      <c r="H259" s="662" t="s">
        <v>1297</v>
      </c>
      <c r="I259" s="662" t="s">
        <v>1298</v>
      </c>
      <c r="J259" s="662" t="s">
        <v>1299</v>
      </c>
      <c r="K259" s="662" t="s">
        <v>1300</v>
      </c>
      <c r="L259" s="664">
        <v>67.82997233831108</v>
      </c>
      <c r="M259" s="664">
        <v>80</v>
      </c>
      <c r="N259" s="665">
        <v>5426.3977870648869</v>
      </c>
    </row>
    <row r="260" spans="1:14" ht="14.4" customHeight="1" x14ac:dyDescent="0.3">
      <c r="A260" s="660" t="s">
        <v>551</v>
      </c>
      <c r="B260" s="661" t="s">
        <v>552</v>
      </c>
      <c r="C260" s="662" t="s">
        <v>565</v>
      </c>
      <c r="D260" s="663" t="s">
        <v>1353</v>
      </c>
      <c r="E260" s="662" t="s">
        <v>568</v>
      </c>
      <c r="F260" s="663" t="s">
        <v>1354</v>
      </c>
      <c r="G260" s="662" t="s">
        <v>935</v>
      </c>
      <c r="H260" s="662" t="s">
        <v>1301</v>
      </c>
      <c r="I260" s="662" t="s">
        <v>1302</v>
      </c>
      <c r="J260" s="662" t="s">
        <v>1303</v>
      </c>
      <c r="K260" s="662" t="s">
        <v>1304</v>
      </c>
      <c r="L260" s="664">
        <v>64.609999999999985</v>
      </c>
      <c r="M260" s="664">
        <v>1</v>
      </c>
      <c r="N260" s="665">
        <v>64.609999999999985</v>
      </c>
    </row>
    <row r="261" spans="1:14" ht="14.4" customHeight="1" x14ac:dyDescent="0.3">
      <c r="A261" s="660" t="s">
        <v>551</v>
      </c>
      <c r="B261" s="661" t="s">
        <v>552</v>
      </c>
      <c r="C261" s="662" t="s">
        <v>565</v>
      </c>
      <c r="D261" s="663" t="s">
        <v>1353</v>
      </c>
      <c r="E261" s="662" t="s">
        <v>568</v>
      </c>
      <c r="F261" s="663" t="s">
        <v>1354</v>
      </c>
      <c r="G261" s="662" t="s">
        <v>935</v>
      </c>
      <c r="H261" s="662" t="s">
        <v>1305</v>
      </c>
      <c r="I261" s="662" t="s">
        <v>1306</v>
      </c>
      <c r="J261" s="662" t="s">
        <v>1307</v>
      </c>
      <c r="K261" s="662" t="s">
        <v>1308</v>
      </c>
      <c r="L261" s="664">
        <v>92.26000000000009</v>
      </c>
      <c r="M261" s="664">
        <v>1</v>
      </c>
      <c r="N261" s="665">
        <v>92.26000000000009</v>
      </c>
    </row>
    <row r="262" spans="1:14" ht="14.4" customHeight="1" x14ac:dyDescent="0.3">
      <c r="A262" s="660" t="s">
        <v>551</v>
      </c>
      <c r="B262" s="661" t="s">
        <v>552</v>
      </c>
      <c r="C262" s="662" t="s">
        <v>565</v>
      </c>
      <c r="D262" s="663" t="s">
        <v>1353</v>
      </c>
      <c r="E262" s="662" t="s">
        <v>568</v>
      </c>
      <c r="F262" s="663" t="s">
        <v>1354</v>
      </c>
      <c r="G262" s="662" t="s">
        <v>935</v>
      </c>
      <c r="H262" s="662" t="s">
        <v>1309</v>
      </c>
      <c r="I262" s="662" t="s">
        <v>1310</v>
      </c>
      <c r="J262" s="662" t="s">
        <v>1311</v>
      </c>
      <c r="K262" s="662" t="s">
        <v>1312</v>
      </c>
      <c r="L262" s="664">
        <v>256.55145785013889</v>
      </c>
      <c r="M262" s="664">
        <v>13</v>
      </c>
      <c r="N262" s="665">
        <v>3335.1689520518057</v>
      </c>
    </row>
    <row r="263" spans="1:14" ht="14.4" customHeight="1" x14ac:dyDescent="0.3">
      <c r="A263" s="660" t="s">
        <v>551</v>
      </c>
      <c r="B263" s="661" t="s">
        <v>552</v>
      </c>
      <c r="C263" s="662" t="s">
        <v>565</v>
      </c>
      <c r="D263" s="663" t="s">
        <v>1353</v>
      </c>
      <c r="E263" s="662" t="s">
        <v>568</v>
      </c>
      <c r="F263" s="663" t="s">
        <v>1354</v>
      </c>
      <c r="G263" s="662" t="s">
        <v>935</v>
      </c>
      <c r="H263" s="662" t="s">
        <v>1313</v>
      </c>
      <c r="I263" s="662" t="s">
        <v>1314</v>
      </c>
      <c r="J263" s="662" t="s">
        <v>1311</v>
      </c>
      <c r="K263" s="662" t="s">
        <v>1315</v>
      </c>
      <c r="L263" s="664">
        <v>851.3979153974326</v>
      </c>
      <c r="M263" s="664">
        <v>1</v>
      </c>
      <c r="N263" s="665">
        <v>851.3979153974326</v>
      </c>
    </row>
    <row r="264" spans="1:14" ht="14.4" customHeight="1" x14ac:dyDescent="0.3">
      <c r="A264" s="660" t="s">
        <v>551</v>
      </c>
      <c r="B264" s="661" t="s">
        <v>552</v>
      </c>
      <c r="C264" s="662" t="s">
        <v>565</v>
      </c>
      <c r="D264" s="663" t="s">
        <v>1353</v>
      </c>
      <c r="E264" s="662" t="s">
        <v>568</v>
      </c>
      <c r="F264" s="663" t="s">
        <v>1354</v>
      </c>
      <c r="G264" s="662" t="s">
        <v>935</v>
      </c>
      <c r="H264" s="662" t="s">
        <v>1316</v>
      </c>
      <c r="I264" s="662" t="s">
        <v>1317</v>
      </c>
      <c r="J264" s="662" t="s">
        <v>1318</v>
      </c>
      <c r="K264" s="662" t="s">
        <v>1319</v>
      </c>
      <c r="L264" s="664">
        <v>107.56999999999995</v>
      </c>
      <c r="M264" s="664">
        <v>1</v>
      </c>
      <c r="N264" s="665">
        <v>107.56999999999995</v>
      </c>
    </row>
    <row r="265" spans="1:14" ht="14.4" customHeight="1" x14ac:dyDescent="0.3">
      <c r="A265" s="660" t="s">
        <v>551</v>
      </c>
      <c r="B265" s="661" t="s">
        <v>552</v>
      </c>
      <c r="C265" s="662" t="s">
        <v>565</v>
      </c>
      <c r="D265" s="663" t="s">
        <v>1353</v>
      </c>
      <c r="E265" s="662" t="s">
        <v>1011</v>
      </c>
      <c r="F265" s="663" t="s">
        <v>1355</v>
      </c>
      <c r="G265" s="662" t="s">
        <v>576</v>
      </c>
      <c r="H265" s="662" t="s">
        <v>1320</v>
      </c>
      <c r="I265" s="662" t="s">
        <v>1321</v>
      </c>
      <c r="J265" s="662" t="s">
        <v>1322</v>
      </c>
      <c r="K265" s="662" t="s">
        <v>1323</v>
      </c>
      <c r="L265" s="664">
        <v>1960.87</v>
      </c>
      <c r="M265" s="664">
        <v>1</v>
      </c>
      <c r="N265" s="665">
        <v>1960.87</v>
      </c>
    </row>
    <row r="266" spans="1:14" ht="14.4" customHeight="1" x14ac:dyDescent="0.3">
      <c r="A266" s="660" t="s">
        <v>551</v>
      </c>
      <c r="B266" s="661" t="s">
        <v>552</v>
      </c>
      <c r="C266" s="662" t="s">
        <v>565</v>
      </c>
      <c r="D266" s="663" t="s">
        <v>1353</v>
      </c>
      <c r="E266" s="662" t="s">
        <v>1011</v>
      </c>
      <c r="F266" s="663" t="s">
        <v>1355</v>
      </c>
      <c r="G266" s="662" t="s">
        <v>576</v>
      </c>
      <c r="H266" s="662" t="s">
        <v>1324</v>
      </c>
      <c r="I266" s="662" t="s">
        <v>1325</v>
      </c>
      <c r="J266" s="662" t="s">
        <v>1326</v>
      </c>
      <c r="K266" s="662" t="s">
        <v>1323</v>
      </c>
      <c r="L266" s="664">
        <v>1950</v>
      </c>
      <c r="M266" s="664">
        <v>1</v>
      </c>
      <c r="N266" s="665">
        <v>1950</v>
      </c>
    </row>
    <row r="267" spans="1:14" ht="14.4" customHeight="1" x14ac:dyDescent="0.3">
      <c r="A267" s="660" t="s">
        <v>551</v>
      </c>
      <c r="B267" s="661" t="s">
        <v>552</v>
      </c>
      <c r="C267" s="662" t="s">
        <v>565</v>
      </c>
      <c r="D267" s="663" t="s">
        <v>1353</v>
      </c>
      <c r="E267" s="662" t="s">
        <v>1011</v>
      </c>
      <c r="F267" s="663" t="s">
        <v>1355</v>
      </c>
      <c r="G267" s="662" t="s">
        <v>576</v>
      </c>
      <c r="H267" s="662" t="s">
        <v>1327</v>
      </c>
      <c r="I267" s="662" t="s">
        <v>1328</v>
      </c>
      <c r="J267" s="662" t="s">
        <v>1329</v>
      </c>
      <c r="K267" s="662" t="s">
        <v>1323</v>
      </c>
      <c r="L267" s="664">
        <v>2078.8000000000002</v>
      </c>
      <c r="M267" s="664">
        <v>1</v>
      </c>
      <c r="N267" s="665">
        <v>2078.8000000000002</v>
      </c>
    </row>
    <row r="268" spans="1:14" ht="14.4" customHeight="1" x14ac:dyDescent="0.3">
      <c r="A268" s="660" t="s">
        <v>551</v>
      </c>
      <c r="B268" s="661" t="s">
        <v>552</v>
      </c>
      <c r="C268" s="662" t="s">
        <v>565</v>
      </c>
      <c r="D268" s="663" t="s">
        <v>1353</v>
      </c>
      <c r="E268" s="662" t="s">
        <v>1011</v>
      </c>
      <c r="F268" s="663" t="s">
        <v>1355</v>
      </c>
      <c r="G268" s="662" t="s">
        <v>576</v>
      </c>
      <c r="H268" s="662" t="s">
        <v>1330</v>
      </c>
      <c r="I268" s="662" t="s">
        <v>1331</v>
      </c>
      <c r="J268" s="662" t="s">
        <v>1332</v>
      </c>
      <c r="K268" s="662" t="s">
        <v>1333</v>
      </c>
      <c r="L268" s="664">
        <v>2156.2499999999995</v>
      </c>
      <c r="M268" s="664">
        <v>1</v>
      </c>
      <c r="N268" s="665">
        <v>2156.2499999999995</v>
      </c>
    </row>
    <row r="269" spans="1:14" ht="14.4" customHeight="1" x14ac:dyDescent="0.3">
      <c r="A269" s="660" t="s">
        <v>551</v>
      </c>
      <c r="B269" s="661" t="s">
        <v>552</v>
      </c>
      <c r="C269" s="662" t="s">
        <v>565</v>
      </c>
      <c r="D269" s="663" t="s">
        <v>1353</v>
      </c>
      <c r="E269" s="662" t="s">
        <v>1014</v>
      </c>
      <c r="F269" s="663" t="s">
        <v>1356</v>
      </c>
      <c r="G269" s="662"/>
      <c r="H269" s="662" t="s">
        <v>1334</v>
      </c>
      <c r="I269" s="662" t="s">
        <v>1335</v>
      </c>
      <c r="J269" s="662" t="s">
        <v>1336</v>
      </c>
      <c r="K269" s="662" t="s">
        <v>1337</v>
      </c>
      <c r="L269" s="664">
        <v>578.95166666666671</v>
      </c>
      <c r="M269" s="664">
        <v>0.5</v>
      </c>
      <c r="N269" s="665">
        <v>289.47583333333336</v>
      </c>
    </row>
    <row r="270" spans="1:14" ht="14.4" customHeight="1" x14ac:dyDescent="0.3">
      <c r="A270" s="660" t="s">
        <v>551</v>
      </c>
      <c r="B270" s="661" t="s">
        <v>552</v>
      </c>
      <c r="C270" s="662" t="s">
        <v>565</v>
      </c>
      <c r="D270" s="663" t="s">
        <v>1353</v>
      </c>
      <c r="E270" s="662" t="s">
        <v>1014</v>
      </c>
      <c r="F270" s="663" t="s">
        <v>1356</v>
      </c>
      <c r="G270" s="662"/>
      <c r="H270" s="662" t="s">
        <v>1338</v>
      </c>
      <c r="I270" s="662" t="s">
        <v>1338</v>
      </c>
      <c r="J270" s="662" t="s">
        <v>1339</v>
      </c>
      <c r="K270" s="662" t="s">
        <v>1340</v>
      </c>
      <c r="L270" s="664">
        <v>1167.2499062082525</v>
      </c>
      <c r="M270" s="664">
        <v>1</v>
      </c>
      <c r="N270" s="665">
        <v>1167.2499062082525</v>
      </c>
    </row>
    <row r="271" spans="1:14" ht="14.4" customHeight="1" x14ac:dyDescent="0.3">
      <c r="A271" s="660" t="s">
        <v>551</v>
      </c>
      <c r="B271" s="661" t="s">
        <v>552</v>
      </c>
      <c r="C271" s="662" t="s">
        <v>565</v>
      </c>
      <c r="D271" s="663" t="s">
        <v>1353</v>
      </c>
      <c r="E271" s="662" t="s">
        <v>1014</v>
      </c>
      <c r="F271" s="663" t="s">
        <v>1356</v>
      </c>
      <c r="G271" s="662"/>
      <c r="H271" s="662" t="s">
        <v>1341</v>
      </c>
      <c r="I271" s="662" t="s">
        <v>1341</v>
      </c>
      <c r="J271" s="662" t="s">
        <v>1342</v>
      </c>
      <c r="K271" s="662" t="s">
        <v>1343</v>
      </c>
      <c r="L271" s="664">
        <v>810.9784258195258</v>
      </c>
      <c r="M271" s="664">
        <v>1</v>
      </c>
      <c r="N271" s="665">
        <v>810.9784258195258</v>
      </c>
    </row>
    <row r="272" spans="1:14" ht="14.4" customHeight="1" x14ac:dyDescent="0.3">
      <c r="A272" s="660" t="s">
        <v>551</v>
      </c>
      <c r="B272" s="661" t="s">
        <v>552</v>
      </c>
      <c r="C272" s="662" t="s">
        <v>565</v>
      </c>
      <c r="D272" s="663" t="s">
        <v>1353</v>
      </c>
      <c r="E272" s="662" t="s">
        <v>1014</v>
      </c>
      <c r="F272" s="663" t="s">
        <v>1356</v>
      </c>
      <c r="G272" s="662" t="s">
        <v>576</v>
      </c>
      <c r="H272" s="662" t="s">
        <v>1019</v>
      </c>
      <c r="I272" s="662" t="s">
        <v>1020</v>
      </c>
      <c r="J272" s="662" t="s">
        <v>1021</v>
      </c>
      <c r="K272" s="662" t="s">
        <v>1022</v>
      </c>
      <c r="L272" s="664">
        <v>69.569999999999993</v>
      </c>
      <c r="M272" s="664">
        <v>2</v>
      </c>
      <c r="N272" s="665">
        <v>139.13999999999999</v>
      </c>
    </row>
    <row r="273" spans="1:14" ht="14.4" customHeight="1" x14ac:dyDescent="0.3">
      <c r="A273" s="660" t="s">
        <v>551</v>
      </c>
      <c r="B273" s="661" t="s">
        <v>552</v>
      </c>
      <c r="C273" s="662" t="s">
        <v>565</v>
      </c>
      <c r="D273" s="663" t="s">
        <v>1353</v>
      </c>
      <c r="E273" s="662" t="s">
        <v>1014</v>
      </c>
      <c r="F273" s="663" t="s">
        <v>1356</v>
      </c>
      <c r="G273" s="662" t="s">
        <v>576</v>
      </c>
      <c r="H273" s="662" t="s">
        <v>1023</v>
      </c>
      <c r="I273" s="662" t="s">
        <v>1024</v>
      </c>
      <c r="J273" s="662" t="s">
        <v>1025</v>
      </c>
      <c r="K273" s="662" t="s">
        <v>1026</v>
      </c>
      <c r="L273" s="664">
        <v>181.79999999999998</v>
      </c>
      <c r="M273" s="664">
        <v>1</v>
      </c>
      <c r="N273" s="665">
        <v>181.79999999999998</v>
      </c>
    </row>
    <row r="274" spans="1:14" ht="14.4" customHeight="1" x14ac:dyDescent="0.3">
      <c r="A274" s="660" t="s">
        <v>551</v>
      </c>
      <c r="B274" s="661" t="s">
        <v>552</v>
      </c>
      <c r="C274" s="662" t="s">
        <v>565</v>
      </c>
      <c r="D274" s="663" t="s">
        <v>1353</v>
      </c>
      <c r="E274" s="662" t="s">
        <v>1014</v>
      </c>
      <c r="F274" s="663" t="s">
        <v>1356</v>
      </c>
      <c r="G274" s="662" t="s">
        <v>935</v>
      </c>
      <c r="H274" s="662" t="s">
        <v>1057</v>
      </c>
      <c r="I274" s="662" t="s">
        <v>1057</v>
      </c>
      <c r="J274" s="662" t="s">
        <v>1058</v>
      </c>
      <c r="K274" s="662" t="s">
        <v>1059</v>
      </c>
      <c r="L274" s="664">
        <v>68.198976854014532</v>
      </c>
      <c r="M274" s="664">
        <v>3.0000000000000004</v>
      </c>
      <c r="N274" s="665">
        <v>204.59693056204364</v>
      </c>
    </row>
    <row r="275" spans="1:14" ht="14.4" customHeight="1" x14ac:dyDescent="0.3">
      <c r="A275" s="660" t="s">
        <v>551</v>
      </c>
      <c r="B275" s="661" t="s">
        <v>552</v>
      </c>
      <c r="C275" s="662" t="s">
        <v>565</v>
      </c>
      <c r="D275" s="663" t="s">
        <v>1353</v>
      </c>
      <c r="E275" s="662" t="s">
        <v>1014</v>
      </c>
      <c r="F275" s="663" t="s">
        <v>1356</v>
      </c>
      <c r="G275" s="662" t="s">
        <v>935</v>
      </c>
      <c r="H275" s="662" t="s">
        <v>1064</v>
      </c>
      <c r="I275" s="662" t="s">
        <v>1065</v>
      </c>
      <c r="J275" s="662" t="s">
        <v>1025</v>
      </c>
      <c r="K275" s="662" t="s">
        <v>1066</v>
      </c>
      <c r="L275" s="664">
        <v>27.416050551906498</v>
      </c>
      <c r="M275" s="664">
        <v>178</v>
      </c>
      <c r="N275" s="665">
        <v>4880.0569982393563</v>
      </c>
    </row>
    <row r="276" spans="1:14" ht="14.4" customHeight="1" x14ac:dyDescent="0.3">
      <c r="A276" s="660" t="s">
        <v>551</v>
      </c>
      <c r="B276" s="661" t="s">
        <v>552</v>
      </c>
      <c r="C276" s="662" t="s">
        <v>565</v>
      </c>
      <c r="D276" s="663" t="s">
        <v>1353</v>
      </c>
      <c r="E276" s="662" t="s">
        <v>1014</v>
      </c>
      <c r="F276" s="663" t="s">
        <v>1356</v>
      </c>
      <c r="G276" s="662" t="s">
        <v>935</v>
      </c>
      <c r="H276" s="662" t="s">
        <v>1344</v>
      </c>
      <c r="I276" s="662" t="s">
        <v>1345</v>
      </c>
      <c r="J276" s="662" t="s">
        <v>1346</v>
      </c>
      <c r="K276" s="662" t="s">
        <v>1347</v>
      </c>
      <c r="L276" s="664">
        <v>614.07177517431558</v>
      </c>
      <c r="M276" s="664">
        <v>1.5</v>
      </c>
      <c r="N276" s="665">
        <v>921.10766276147342</v>
      </c>
    </row>
    <row r="277" spans="1:14" ht="14.4" customHeight="1" x14ac:dyDescent="0.3">
      <c r="A277" s="660" t="s">
        <v>551</v>
      </c>
      <c r="B277" s="661" t="s">
        <v>552</v>
      </c>
      <c r="C277" s="662" t="s">
        <v>565</v>
      </c>
      <c r="D277" s="663" t="s">
        <v>1353</v>
      </c>
      <c r="E277" s="662" t="s">
        <v>1014</v>
      </c>
      <c r="F277" s="663" t="s">
        <v>1356</v>
      </c>
      <c r="G277" s="662" t="s">
        <v>935</v>
      </c>
      <c r="H277" s="662" t="s">
        <v>1067</v>
      </c>
      <c r="I277" s="662" t="s">
        <v>1067</v>
      </c>
      <c r="J277" s="662" t="s">
        <v>1068</v>
      </c>
      <c r="K277" s="662" t="s">
        <v>1069</v>
      </c>
      <c r="L277" s="664">
        <v>604.62329599980876</v>
      </c>
      <c r="M277" s="664">
        <v>1.5</v>
      </c>
      <c r="N277" s="665">
        <v>906.93494399971314</v>
      </c>
    </row>
    <row r="278" spans="1:14" ht="14.4" customHeight="1" x14ac:dyDescent="0.3">
      <c r="A278" s="660" t="s">
        <v>551</v>
      </c>
      <c r="B278" s="661" t="s">
        <v>552</v>
      </c>
      <c r="C278" s="662" t="s">
        <v>565</v>
      </c>
      <c r="D278" s="663" t="s">
        <v>1353</v>
      </c>
      <c r="E278" s="662" t="s">
        <v>1014</v>
      </c>
      <c r="F278" s="663" t="s">
        <v>1356</v>
      </c>
      <c r="G278" s="662" t="s">
        <v>935</v>
      </c>
      <c r="H278" s="662" t="s">
        <v>1070</v>
      </c>
      <c r="I278" s="662" t="s">
        <v>1071</v>
      </c>
      <c r="J278" s="662" t="s">
        <v>1072</v>
      </c>
      <c r="K278" s="662" t="s">
        <v>1073</v>
      </c>
      <c r="L278" s="664">
        <v>141.45785379374124</v>
      </c>
      <c r="M278" s="664">
        <v>7.1999999999999975</v>
      </c>
      <c r="N278" s="665">
        <v>1018.4965473149365</v>
      </c>
    </row>
    <row r="279" spans="1:14" ht="14.4" customHeight="1" x14ac:dyDescent="0.3">
      <c r="A279" s="660" t="s">
        <v>551</v>
      </c>
      <c r="B279" s="661" t="s">
        <v>552</v>
      </c>
      <c r="C279" s="662" t="s">
        <v>565</v>
      </c>
      <c r="D279" s="663" t="s">
        <v>1353</v>
      </c>
      <c r="E279" s="662" t="s">
        <v>1014</v>
      </c>
      <c r="F279" s="663" t="s">
        <v>1356</v>
      </c>
      <c r="G279" s="662" t="s">
        <v>935</v>
      </c>
      <c r="H279" s="662" t="s">
        <v>1082</v>
      </c>
      <c r="I279" s="662" t="s">
        <v>1083</v>
      </c>
      <c r="J279" s="662" t="s">
        <v>1084</v>
      </c>
      <c r="K279" s="662" t="s">
        <v>1085</v>
      </c>
      <c r="L279" s="664">
        <v>41.272000000000013</v>
      </c>
      <c r="M279" s="664">
        <v>15</v>
      </c>
      <c r="N279" s="665">
        <v>619.08000000000015</v>
      </c>
    </row>
    <row r="280" spans="1:14" ht="14.4" customHeight="1" x14ac:dyDescent="0.3">
      <c r="A280" s="660" t="s">
        <v>551</v>
      </c>
      <c r="B280" s="661" t="s">
        <v>552</v>
      </c>
      <c r="C280" s="662" t="s">
        <v>565</v>
      </c>
      <c r="D280" s="663" t="s">
        <v>1353</v>
      </c>
      <c r="E280" s="662" t="s">
        <v>1014</v>
      </c>
      <c r="F280" s="663" t="s">
        <v>1356</v>
      </c>
      <c r="G280" s="662" t="s">
        <v>935</v>
      </c>
      <c r="H280" s="662" t="s">
        <v>1096</v>
      </c>
      <c r="I280" s="662" t="s">
        <v>1097</v>
      </c>
      <c r="J280" s="662" t="s">
        <v>1098</v>
      </c>
      <c r="K280" s="662" t="s">
        <v>1099</v>
      </c>
      <c r="L280" s="664">
        <v>79.23</v>
      </c>
      <c r="M280" s="664">
        <v>20</v>
      </c>
      <c r="N280" s="665">
        <v>1584.6000000000001</v>
      </c>
    </row>
    <row r="281" spans="1:14" ht="14.4" customHeight="1" x14ac:dyDescent="0.3">
      <c r="A281" s="660" t="s">
        <v>551</v>
      </c>
      <c r="B281" s="661" t="s">
        <v>552</v>
      </c>
      <c r="C281" s="662" t="s">
        <v>565</v>
      </c>
      <c r="D281" s="663" t="s">
        <v>1353</v>
      </c>
      <c r="E281" s="662" t="s">
        <v>1014</v>
      </c>
      <c r="F281" s="663" t="s">
        <v>1356</v>
      </c>
      <c r="G281" s="662" t="s">
        <v>935</v>
      </c>
      <c r="H281" s="662" t="s">
        <v>1109</v>
      </c>
      <c r="I281" s="662" t="s">
        <v>1110</v>
      </c>
      <c r="J281" s="662" t="s">
        <v>1111</v>
      </c>
      <c r="K281" s="662" t="s">
        <v>1112</v>
      </c>
      <c r="L281" s="664">
        <v>557.57213301456818</v>
      </c>
      <c r="M281" s="664">
        <v>4.5</v>
      </c>
      <c r="N281" s="665">
        <v>2509.0745985655567</v>
      </c>
    </row>
    <row r="282" spans="1:14" ht="14.4" customHeight="1" thickBot="1" x14ac:dyDescent="0.35">
      <c r="A282" s="666" t="s">
        <v>551</v>
      </c>
      <c r="B282" s="667" t="s">
        <v>552</v>
      </c>
      <c r="C282" s="668" t="s">
        <v>565</v>
      </c>
      <c r="D282" s="669" t="s">
        <v>1353</v>
      </c>
      <c r="E282" s="668" t="s">
        <v>1116</v>
      </c>
      <c r="F282" s="669" t="s">
        <v>1357</v>
      </c>
      <c r="G282" s="668"/>
      <c r="H282" s="668" t="s">
        <v>1348</v>
      </c>
      <c r="I282" s="668" t="s">
        <v>1349</v>
      </c>
      <c r="J282" s="668" t="s">
        <v>1350</v>
      </c>
      <c r="K282" s="668"/>
      <c r="L282" s="670">
        <v>30.220000000000006</v>
      </c>
      <c r="M282" s="670">
        <v>20</v>
      </c>
      <c r="N282" s="671">
        <v>604.40000000000009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1358</v>
      </c>
      <c r="B5" s="658">
        <v>20982.176455946523</v>
      </c>
      <c r="C5" s="676">
        <v>0.27779705907937807</v>
      </c>
      <c r="D5" s="658">
        <v>54548.41600418117</v>
      </c>
      <c r="E5" s="676">
        <v>0.72220294092062187</v>
      </c>
      <c r="F5" s="659">
        <v>75530.592460127693</v>
      </c>
    </row>
    <row r="6" spans="1:6" ht="14.4" customHeight="1" thickBot="1" x14ac:dyDescent="0.35">
      <c r="A6" s="687" t="s">
        <v>1359</v>
      </c>
      <c r="B6" s="679">
        <v>7706.4554318988912</v>
      </c>
      <c r="C6" s="680">
        <v>0.23288799881524994</v>
      </c>
      <c r="D6" s="679">
        <v>25384.367071206656</v>
      </c>
      <c r="E6" s="680">
        <v>0.76711200118474998</v>
      </c>
      <c r="F6" s="681">
        <v>33090.822503105548</v>
      </c>
    </row>
    <row r="7" spans="1:6" ht="14.4" customHeight="1" thickBot="1" x14ac:dyDescent="0.35">
      <c r="A7" s="682" t="s">
        <v>3</v>
      </c>
      <c r="B7" s="683">
        <v>28688.631887845415</v>
      </c>
      <c r="C7" s="684">
        <v>0.26411579979469146</v>
      </c>
      <c r="D7" s="683">
        <v>79932.783075387822</v>
      </c>
      <c r="E7" s="684">
        <v>0.73588420020530854</v>
      </c>
      <c r="F7" s="685">
        <v>108621.41496323324</v>
      </c>
    </row>
    <row r="8" spans="1:6" ht="14.4" customHeight="1" thickBot="1" x14ac:dyDescent="0.35"/>
    <row r="9" spans="1:6" ht="14.4" customHeight="1" x14ac:dyDescent="0.3">
      <c r="A9" s="686" t="s">
        <v>1360</v>
      </c>
      <c r="B9" s="658">
        <v>15101.195729560483</v>
      </c>
      <c r="C9" s="676">
        <v>0.72605453759693783</v>
      </c>
      <c r="D9" s="658">
        <v>5697.786919238506</v>
      </c>
      <c r="E9" s="676">
        <v>0.27394546240306217</v>
      </c>
      <c r="F9" s="659">
        <v>20798.982648798989</v>
      </c>
    </row>
    <row r="10" spans="1:6" ht="14.4" customHeight="1" x14ac:dyDescent="0.3">
      <c r="A10" s="689" t="s">
        <v>1361</v>
      </c>
      <c r="B10" s="664">
        <v>6204.688000000001</v>
      </c>
      <c r="C10" s="677">
        <v>0.38330605951937324</v>
      </c>
      <c r="D10" s="664">
        <v>9982.6063197925123</v>
      </c>
      <c r="E10" s="677">
        <v>0.61669394048062687</v>
      </c>
      <c r="F10" s="665">
        <v>16187.294319792512</v>
      </c>
    </row>
    <row r="11" spans="1:6" ht="14.4" customHeight="1" x14ac:dyDescent="0.3">
      <c r="A11" s="689" t="s">
        <v>1362</v>
      </c>
      <c r="B11" s="664">
        <v>3068.9954859285517</v>
      </c>
      <c r="C11" s="677">
        <v>1</v>
      </c>
      <c r="D11" s="664"/>
      <c r="E11" s="677">
        <v>0</v>
      </c>
      <c r="F11" s="665">
        <v>3068.9954859285517</v>
      </c>
    </row>
    <row r="12" spans="1:6" ht="14.4" customHeight="1" x14ac:dyDescent="0.3">
      <c r="A12" s="689" t="s">
        <v>1363</v>
      </c>
      <c r="B12" s="664">
        <v>2085.84</v>
      </c>
      <c r="C12" s="677">
        <v>1</v>
      </c>
      <c r="D12" s="664"/>
      <c r="E12" s="677">
        <v>0</v>
      </c>
      <c r="F12" s="665">
        <v>2085.84</v>
      </c>
    </row>
    <row r="13" spans="1:6" ht="14.4" customHeight="1" x14ac:dyDescent="0.3">
      <c r="A13" s="689" t="s">
        <v>1364</v>
      </c>
      <c r="B13" s="664">
        <v>1501.4368390230472</v>
      </c>
      <c r="C13" s="677">
        <v>0.72036344256783491</v>
      </c>
      <c r="D13" s="664">
        <v>582.84</v>
      </c>
      <c r="E13" s="677">
        <v>0.2796365574321652</v>
      </c>
      <c r="F13" s="665">
        <v>2084.2768390230472</v>
      </c>
    </row>
    <row r="14" spans="1:6" ht="14.4" customHeight="1" x14ac:dyDescent="0.3">
      <c r="A14" s="689" t="s">
        <v>1365</v>
      </c>
      <c r="B14" s="664">
        <v>437</v>
      </c>
      <c r="C14" s="677">
        <v>9.4515773758255872E-2</v>
      </c>
      <c r="D14" s="664">
        <v>4186.5668674492381</v>
      </c>
      <c r="E14" s="677">
        <v>0.90548422624174418</v>
      </c>
      <c r="F14" s="665">
        <v>4623.5668674492381</v>
      </c>
    </row>
    <row r="15" spans="1:6" ht="14.4" customHeight="1" x14ac:dyDescent="0.3">
      <c r="A15" s="689" t="s">
        <v>1366</v>
      </c>
      <c r="B15" s="664">
        <v>289.47583333333336</v>
      </c>
      <c r="C15" s="677">
        <v>1</v>
      </c>
      <c r="D15" s="664"/>
      <c r="E15" s="677">
        <v>0</v>
      </c>
      <c r="F15" s="665">
        <v>289.47583333333336</v>
      </c>
    </row>
    <row r="16" spans="1:6" ht="14.4" customHeight="1" x14ac:dyDescent="0.3">
      <c r="A16" s="689" t="s">
        <v>1367</v>
      </c>
      <c r="B16" s="664"/>
      <c r="C16" s="677">
        <v>0</v>
      </c>
      <c r="D16" s="664">
        <v>49.559715106921132</v>
      </c>
      <c r="E16" s="677">
        <v>1</v>
      </c>
      <c r="F16" s="665">
        <v>49.559715106921132</v>
      </c>
    </row>
    <row r="17" spans="1:6" ht="14.4" customHeight="1" x14ac:dyDescent="0.3">
      <c r="A17" s="689" t="s">
        <v>1368</v>
      </c>
      <c r="B17" s="664"/>
      <c r="C17" s="677">
        <v>0</v>
      </c>
      <c r="D17" s="664">
        <v>137.29</v>
      </c>
      <c r="E17" s="677">
        <v>1</v>
      </c>
      <c r="F17" s="665">
        <v>137.29</v>
      </c>
    </row>
    <row r="18" spans="1:6" ht="14.4" customHeight="1" x14ac:dyDescent="0.3">
      <c r="A18" s="689" t="s">
        <v>1369</v>
      </c>
      <c r="B18" s="664"/>
      <c r="C18" s="677">
        <v>0</v>
      </c>
      <c r="D18" s="664">
        <v>554.57599999999991</v>
      </c>
      <c r="E18" s="677">
        <v>1</v>
      </c>
      <c r="F18" s="665">
        <v>554.57599999999991</v>
      </c>
    </row>
    <row r="19" spans="1:6" ht="14.4" customHeight="1" x14ac:dyDescent="0.3">
      <c r="A19" s="689" t="s">
        <v>1370</v>
      </c>
      <c r="B19" s="664"/>
      <c r="C19" s="677">
        <v>0</v>
      </c>
      <c r="D19" s="664">
        <v>75.8</v>
      </c>
      <c r="E19" s="677">
        <v>1</v>
      </c>
      <c r="F19" s="665">
        <v>75.8</v>
      </c>
    </row>
    <row r="20" spans="1:6" ht="14.4" customHeight="1" x14ac:dyDescent="0.3">
      <c r="A20" s="689" t="s">
        <v>1371</v>
      </c>
      <c r="B20" s="664"/>
      <c r="C20" s="677">
        <v>0</v>
      </c>
      <c r="D20" s="664">
        <v>43.66</v>
      </c>
      <c r="E20" s="677">
        <v>1</v>
      </c>
      <c r="F20" s="665">
        <v>43.66</v>
      </c>
    </row>
    <row r="21" spans="1:6" ht="14.4" customHeight="1" x14ac:dyDescent="0.3">
      <c r="A21" s="689" t="s">
        <v>1372</v>
      </c>
      <c r="B21" s="664"/>
      <c r="C21" s="677">
        <v>0</v>
      </c>
      <c r="D21" s="664">
        <v>135.85</v>
      </c>
      <c r="E21" s="677">
        <v>1</v>
      </c>
      <c r="F21" s="665">
        <v>135.85</v>
      </c>
    </row>
    <row r="22" spans="1:6" ht="14.4" customHeight="1" x14ac:dyDescent="0.3">
      <c r="A22" s="689" t="s">
        <v>1373</v>
      </c>
      <c r="B22" s="664"/>
      <c r="C22" s="677">
        <v>0</v>
      </c>
      <c r="D22" s="664">
        <v>1279.4000000000001</v>
      </c>
      <c r="E22" s="677">
        <v>1</v>
      </c>
      <c r="F22" s="665">
        <v>1279.4000000000001</v>
      </c>
    </row>
    <row r="23" spans="1:6" ht="14.4" customHeight="1" x14ac:dyDescent="0.3">
      <c r="A23" s="689" t="s">
        <v>1374</v>
      </c>
      <c r="B23" s="664"/>
      <c r="C23" s="677">
        <v>0</v>
      </c>
      <c r="D23" s="664">
        <v>41.28975684273631</v>
      </c>
      <c r="E23" s="677">
        <v>1</v>
      </c>
      <c r="F23" s="665">
        <v>41.28975684273631</v>
      </c>
    </row>
    <row r="24" spans="1:6" ht="14.4" customHeight="1" x14ac:dyDescent="0.3">
      <c r="A24" s="689" t="s">
        <v>1375</v>
      </c>
      <c r="B24" s="664"/>
      <c r="C24" s="677">
        <v>0</v>
      </c>
      <c r="D24" s="664">
        <v>3888.4737052469945</v>
      </c>
      <c r="E24" s="677">
        <v>1</v>
      </c>
      <c r="F24" s="665">
        <v>3888.4737052469945</v>
      </c>
    </row>
    <row r="25" spans="1:6" ht="14.4" customHeight="1" x14ac:dyDescent="0.3">
      <c r="A25" s="689" t="s">
        <v>1376</v>
      </c>
      <c r="B25" s="664"/>
      <c r="C25" s="677">
        <v>0</v>
      </c>
      <c r="D25" s="664">
        <v>47.5</v>
      </c>
      <c r="E25" s="677">
        <v>1</v>
      </c>
      <c r="F25" s="665">
        <v>47.5</v>
      </c>
    </row>
    <row r="26" spans="1:6" ht="14.4" customHeight="1" x14ac:dyDescent="0.3">
      <c r="A26" s="689" t="s">
        <v>1377</v>
      </c>
      <c r="B26" s="664"/>
      <c r="C26" s="677">
        <v>0</v>
      </c>
      <c r="D26" s="664">
        <v>660.25422891857772</v>
      </c>
      <c r="E26" s="677">
        <v>1</v>
      </c>
      <c r="F26" s="665">
        <v>660.25422891857772</v>
      </c>
    </row>
    <row r="27" spans="1:6" ht="14.4" customHeight="1" x14ac:dyDescent="0.3">
      <c r="A27" s="689" t="s">
        <v>1378</v>
      </c>
      <c r="B27" s="664"/>
      <c r="C27" s="677">
        <v>0</v>
      </c>
      <c r="D27" s="664">
        <v>249.86733333333333</v>
      </c>
      <c r="E27" s="677">
        <v>1</v>
      </c>
      <c r="F27" s="665">
        <v>249.86733333333333</v>
      </c>
    </row>
    <row r="28" spans="1:6" ht="14.4" customHeight="1" x14ac:dyDescent="0.3">
      <c r="A28" s="689" t="s">
        <v>1379</v>
      </c>
      <c r="B28" s="664"/>
      <c r="C28" s="677">
        <v>0</v>
      </c>
      <c r="D28" s="664">
        <v>206.63999999999979</v>
      </c>
      <c r="E28" s="677">
        <v>1</v>
      </c>
      <c r="F28" s="665">
        <v>206.63999999999979</v>
      </c>
    </row>
    <row r="29" spans="1:6" ht="14.4" customHeight="1" x14ac:dyDescent="0.3">
      <c r="A29" s="689" t="s">
        <v>1380</v>
      </c>
      <c r="B29" s="664"/>
      <c r="C29" s="677">
        <v>0</v>
      </c>
      <c r="D29" s="664">
        <v>92.26000000000009</v>
      </c>
      <c r="E29" s="677">
        <v>1</v>
      </c>
      <c r="F29" s="665">
        <v>92.26000000000009</v>
      </c>
    </row>
    <row r="30" spans="1:6" ht="14.4" customHeight="1" x14ac:dyDescent="0.3">
      <c r="A30" s="689" t="s">
        <v>1381</v>
      </c>
      <c r="B30" s="664"/>
      <c r="C30" s="677">
        <v>0</v>
      </c>
      <c r="D30" s="664">
        <v>457.11999999999989</v>
      </c>
      <c r="E30" s="677">
        <v>1</v>
      </c>
      <c r="F30" s="665">
        <v>457.11999999999989</v>
      </c>
    </row>
    <row r="31" spans="1:6" ht="14.4" customHeight="1" x14ac:dyDescent="0.3">
      <c r="A31" s="689" t="s">
        <v>1382</v>
      </c>
      <c r="B31" s="664"/>
      <c r="C31" s="677">
        <v>0</v>
      </c>
      <c r="D31" s="664">
        <v>69.5</v>
      </c>
      <c r="E31" s="677">
        <v>1</v>
      </c>
      <c r="F31" s="665">
        <v>69.5</v>
      </c>
    </row>
    <row r="32" spans="1:6" ht="14.4" customHeight="1" x14ac:dyDescent="0.3">
      <c r="A32" s="689" t="s">
        <v>1383</v>
      </c>
      <c r="B32" s="664"/>
      <c r="C32" s="677">
        <v>0</v>
      </c>
      <c r="D32" s="664">
        <v>463.56000000000006</v>
      </c>
      <c r="E32" s="677">
        <v>1</v>
      </c>
      <c r="F32" s="665">
        <v>463.56000000000006</v>
      </c>
    </row>
    <row r="33" spans="1:6" ht="14.4" customHeight="1" x14ac:dyDescent="0.3">
      <c r="A33" s="689" t="s">
        <v>1384</v>
      </c>
      <c r="B33" s="664"/>
      <c r="C33" s="677">
        <v>0</v>
      </c>
      <c r="D33" s="664">
        <v>172.17999999999995</v>
      </c>
      <c r="E33" s="677">
        <v>1</v>
      </c>
      <c r="F33" s="665">
        <v>172.17999999999995</v>
      </c>
    </row>
    <row r="34" spans="1:6" ht="14.4" customHeight="1" x14ac:dyDescent="0.3">
      <c r="A34" s="689" t="s">
        <v>1385</v>
      </c>
      <c r="B34" s="664"/>
      <c r="C34" s="677">
        <v>0</v>
      </c>
      <c r="D34" s="664">
        <v>33599.952901461736</v>
      </c>
      <c r="E34" s="677">
        <v>1</v>
      </c>
      <c r="F34" s="665">
        <v>33599.952901461736</v>
      </c>
    </row>
    <row r="35" spans="1:6" ht="14.4" customHeight="1" x14ac:dyDescent="0.3">
      <c r="A35" s="689" t="s">
        <v>1386</v>
      </c>
      <c r="B35" s="664"/>
      <c r="C35" s="677">
        <v>0</v>
      </c>
      <c r="D35" s="664">
        <v>645.87599999999998</v>
      </c>
      <c r="E35" s="677">
        <v>1</v>
      </c>
      <c r="F35" s="665">
        <v>645.87599999999998</v>
      </c>
    </row>
    <row r="36" spans="1:6" ht="14.4" customHeight="1" x14ac:dyDescent="0.3">
      <c r="A36" s="689" t="s">
        <v>1387</v>
      </c>
      <c r="B36" s="664"/>
      <c r="C36" s="677">
        <v>0</v>
      </c>
      <c r="D36" s="664">
        <v>604.40000000000009</v>
      </c>
      <c r="E36" s="677">
        <v>1</v>
      </c>
      <c r="F36" s="665">
        <v>604.40000000000009</v>
      </c>
    </row>
    <row r="37" spans="1:6" ht="14.4" customHeight="1" x14ac:dyDescent="0.3">
      <c r="A37" s="689" t="s">
        <v>1388</v>
      </c>
      <c r="B37" s="664"/>
      <c r="C37" s="677">
        <v>0</v>
      </c>
      <c r="D37" s="664">
        <v>5426.3977870648869</v>
      </c>
      <c r="E37" s="677">
        <v>1</v>
      </c>
      <c r="F37" s="665">
        <v>5426.3977870648869</v>
      </c>
    </row>
    <row r="38" spans="1:6" ht="14.4" customHeight="1" x14ac:dyDescent="0.3">
      <c r="A38" s="689" t="s">
        <v>1389</v>
      </c>
      <c r="B38" s="664"/>
      <c r="C38" s="677">
        <v>0</v>
      </c>
      <c r="D38" s="664">
        <v>76.359919534338047</v>
      </c>
      <c r="E38" s="677">
        <v>1</v>
      </c>
      <c r="F38" s="665">
        <v>76.359919534338047</v>
      </c>
    </row>
    <row r="39" spans="1:6" ht="14.4" customHeight="1" x14ac:dyDescent="0.3">
      <c r="A39" s="689" t="s">
        <v>1390</v>
      </c>
      <c r="B39" s="664"/>
      <c r="C39" s="677">
        <v>0</v>
      </c>
      <c r="D39" s="664">
        <v>1765.2720465360269</v>
      </c>
      <c r="E39" s="677">
        <v>1</v>
      </c>
      <c r="F39" s="665">
        <v>1765.2720465360269</v>
      </c>
    </row>
    <row r="40" spans="1:6" ht="14.4" customHeight="1" x14ac:dyDescent="0.3">
      <c r="A40" s="689" t="s">
        <v>1391</v>
      </c>
      <c r="B40" s="664"/>
      <c r="C40" s="677">
        <v>0</v>
      </c>
      <c r="D40" s="664">
        <v>447.98915288884689</v>
      </c>
      <c r="E40" s="677">
        <v>1</v>
      </c>
      <c r="F40" s="665">
        <v>447.98915288884689</v>
      </c>
    </row>
    <row r="41" spans="1:6" ht="14.4" customHeight="1" x14ac:dyDescent="0.3">
      <c r="A41" s="689" t="s">
        <v>1392</v>
      </c>
      <c r="B41" s="664"/>
      <c r="C41" s="677">
        <v>0</v>
      </c>
      <c r="D41" s="664">
        <v>5257.7361343357425</v>
      </c>
      <c r="E41" s="677">
        <v>1</v>
      </c>
      <c r="F41" s="665">
        <v>5257.7361343357425</v>
      </c>
    </row>
    <row r="42" spans="1:6" ht="14.4" customHeight="1" x14ac:dyDescent="0.3">
      <c r="A42" s="689" t="s">
        <v>1393</v>
      </c>
      <c r="B42" s="664"/>
      <c r="C42" s="677">
        <v>0</v>
      </c>
      <c r="D42" s="664">
        <v>141.27000000000001</v>
      </c>
      <c r="E42" s="677">
        <v>1</v>
      </c>
      <c r="F42" s="665">
        <v>141.27000000000001</v>
      </c>
    </row>
    <row r="43" spans="1:6" ht="14.4" customHeight="1" x14ac:dyDescent="0.3">
      <c r="A43" s="689" t="s">
        <v>1394</v>
      </c>
      <c r="B43" s="664"/>
      <c r="C43" s="677">
        <v>0</v>
      </c>
      <c r="D43" s="664">
        <v>45.1</v>
      </c>
      <c r="E43" s="677">
        <v>1</v>
      </c>
      <c r="F43" s="665">
        <v>45.1</v>
      </c>
    </row>
    <row r="44" spans="1:6" ht="14.4" customHeight="1" x14ac:dyDescent="0.3">
      <c r="A44" s="689" t="s">
        <v>1395</v>
      </c>
      <c r="B44" s="664"/>
      <c r="C44" s="677">
        <v>0</v>
      </c>
      <c r="D44" s="664">
        <v>393.14773999770057</v>
      </c>
      <c r="E44" s="677">
        <v>1</v>
      </c>
      <c r="F44" s="665">
        <v>393.14773999770057</v>
      </c>
    </row>
    <row r="45" spans="1:6" ht="14.4" customHeight="1" x14ac:dyDescent="0.3">
      <c r="A45" s="689" t="s">
        <v>1396</v>
      </c>
      <c r="B45" s="664"/>
      <c r="C45" s="677">
        <v>0</v>
      </c>
      <c r="D45" s="664">
        <v>1856.3520000000001</v>
      </c>
      <c r="E45" s="677">
        <v>1</v>
      </c>
      <c r="F45" s="665">
        <v>1856.3520000000001</v>
      </c>
    </row>
    <row r="46" spans="1:6" ht="14.4" customHeight="1" x14ac:dyDescent="0.3">
      <c r="A46" s="689" t="s">
        <v>1397</v>
      </c>
      <c r="B46" s="664"/>
      <c r="C46" s="677">
        <v>0</v>
      </c>
      <c r="D46" s="664">
        <v>89.25</v>
      </c>
      <c r="E46" s="677">
        <v>1</v>
      </c>
      <c r="F46" s="665">
        <v>89.25</v>
      </c>
    </row>
    <row r="47" spans="1:6" ht="14.4" customHeight="1" x14ac:dyDescent="0.3">
      <c r="A47" s="689" t="s">
        <v>1398</v>
      </c>
      <c r="B47" s="664"/>
      <c r="C47" s="677">
        <v>0</v>
      </c>
      <c r="D47" s="664">
        <v>449.06854763975633</v>
      </c>
      <c r="E47" s="677">
        <v>1</v>
      </c>
      <c r="F47" s="665">
        <v>449.06854763975633</v>
      </c>
    </row>
    <row r="48" spans="1:6" ht="14.4" customHeight="1" thickBot="1" x14ac:dyDescent="0.35">
      <c r="A48" s="687" t="s">
        <v>1399</v>
      </c>
      <c r="B48" s="679"/>
      <c r="C48" s="680">
        <v>0</v>
      </c>
      <c r="D48" s="679">
        <v>60.029999999999973</v>
      </c>
      <c r="E48" s="680">
        <v>1</v>
      </c>
      <c r="F48" s="681">
        <v>60.029999999999973</v>
      </c>
    </row>
    <row r="49" spans="1:6" ht="14.4" customHeight="1" thickBot="1" x14ac:dyDescent="0.35">
      <c r="A49" s="682" t="s">
        <v>3</v>
      </c>
      <c r="B49" s="683">
        <v>28688.631887845415</v>
      </c>
      <c r="C49" s="684">
        <v>0.26411579979469141</v>
      </c>
      <c r="D49" s="683">
        <v>79932.783075387852</v>
      </c>
      <c r="E49" s="684">
        <v>0.73588420020530854</v>
      </c>
      <c r="F49" s="685">
        <v>108621.41496323327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1481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50.5</v>
      </c>
      <c r="G3" s="47">
        <f>SUBTOTAL(9,G6:G1048576)</f>
        <v>28688.631887845419</v>
      </c>
      <c r="H3" s="48">
        <f>IF(M3=0,0,G3/M3)</f>
        <v>0.26411579979469141</v>
      </c>
      <c r="I3" s="47">
        <f>SUBTOTAL(9,I6:I1048576)</f>
        <v>819.40000000000009</v>
      </c>
      <c r="J3" s="47">
        <f>SUBTOTAL(9,J6:J1048576)</f>
        <v>79932.783075387881</v>
      </c>
      <c r="K3" s="48">
        <f>IF(M3=0,0,J3/M3)</f>
        <v>0.73588420020530876</v>
      </c>
      <c r="L3" s="47">
        <f>SUBTOTAL(9,L6:L1048576)</f>
        <v>869.90000000000009</v>
      </c>
      <c r="M3" s="49">
        <f>SUBTOTAL(9,M6:M1048576)</f>
        <v>108621.41496323328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557</v>
      </c>
      <c r="B6" s="655" t="s">
        <v>1400</v>
      </c>
      <c r="C6" s="655" t="s">
        <v>981</v>
      </c>
      <c r="D6" s="655" t="s">
        <v>1401</v>
      </c>
      <c r="E6" s="655" t="s">
        <v>1402</v>
      </c>
      <c r="F6" s="658"/>
      <c r="G6" s="658"/>
      <c r="H6" s="676">
        <v>0</v>
      </c>
      <c r="I6" s="658">
        <v>1</v>
      </c>
      <c r="J6" s="658">
        <v>45.1</v>
      </c>
      <c r="K6" s="676">
        <v>1</v>
      </c>
      <c r="L6" s="658">
        <v>1</v>
      </c>
      <c r="M6" s="659">
        <v>45.1</v>
      </c>
    </row>
    <row r="7" spans="1:13" ht="14.4" customHeight="1" x14ac:dyDescent="0.3">
      <c r="A7" s="660" t="s">
        <v>557</v>
      </c>
      <c r="B7" s="661" t="s">
        <v>1403</v>
      </c>
      <c r="C7" s="661" t="s">
        <v>997</v>
      </c>
      <c r="D7" s="661" t="s">
        <v>998</v>
      </c>
      <c r="E7" s="661" t="s">
        <v>999</v>
      </c>
      <c r="F7" s="664"/>
      <c r="G7" s="664"/>
      <c r="H7" s="677">
        <v>0</v>
      </c>
      <c r="I7" s="664">
        <v>5</v>
      </c>
      <c r="J7" s="664">
        <v>347.34999999999991</v>
      </c>
      <c r="K7" s="677">
        <v>1</v>
      </c>
      <c r="L7" s="664">
        <v>5</v>
      </c>
      <c r="M7" s="665">
        <v>347.34999999999991</v>
      </c>
    </row>
    <row r="8" spans="1:13" ht="14.4" customHeight="1" x14ac:dyDescent="0.3">
      <c r="A8" s="660" t="s">
        <v>557</v>
      </c>
      <c r="B8" s="661" t="s">
        <v>1404</v>
      </c>
      <c r="C8" s="661" t="s">
        <v>961</v>
      </c>
      <c r="D8" s="661" t="s">
        <v>962</v>
      </c>
      <c r="E8" s="661" t="s">
        <v>1405</v>
      </c>
      <c r="F8" s="664"/>
      <c r="G8" s="664"/>
      <c r="H8" s="677">
        <v>0</v>
      </c>
      <c r="I8" s="664">
        <v>8</v>
      </c>
      <c r="J8" s="664">
        <v>26699.952901461744</v>
      </c>
      <c r="K8" s="677">
        <v>1</v>
      </c>
      <c r="L8" s="664">
        <v>8</v>
      </c>
      <c r="M8" s="665">
        <v>26699.952901461744</v>
      </c>
    </row>
    <row r="9" spans="1:13" ht="14.4" customHeight="1" x14ac:dyDescent="0.3">
      <c r="A9" s="660" t="s">
        <v>557</v>
      </c>
      <c r="B9" s="661" t="s">
        <v>1406</v>
      </c>
      <c r="C9" s="661" t="s">
        <v>957</v>
      </c>
      <c r="D9" s="661" t="s">
        <v>958</v>
      </c>
      <c r="E9" s="661" t="s">
        <v>959</v>
      </c>
      <c r="F9" s="664"/>
      <c r="G9" s="664"/>
      <c r="H9" s="677">
        <v>0</v>
      </c>
      <c r="I9" s="664">
        <v>1</v>
      </c>
      <c r="J9" s="664">
        <v>76.359919534338047</v>
      </c>
      <c r="K9" s="677">
        <v>1</v>
      </c>
      <c r="L9" s="664">
        <v>1</v>
      </c>
      <c r="M9" s="665">
        <v>76.359919534338047</v>
      </c>
    </row>
    <row r="10" spans="1:13" ht="14.4" customHeight="1" x14ac:dyDescent="0.3">
      <c r="A10" s="660" t="s">
        <v>557</v>
      </c>
      <c r="B10" s="661" t="s">
        <v>1407</v>
      </c>
      <c r="C10" s="661" t="s">
        <v>1005</v>
      </c>
      <c r="D10" s="661" t="s">
        <v>1006</v>
      </c>
      <c r="E10" s="661" t="s">
        <v>1007</v>
      </c>
      <c r="F10" s="664"/>
      <c r="G10" s="664"/>
      <c r="H10" s="677">
        <v>0</v>
      </c>
      <c r="I10" s="664">
        <v>1</v>
      </c>
      <c r="J10" s="664">
        <v>135.85</v>
      </c>
      <c r="K10" s="677">
        <v>1</v>
      </c>
      <c r="L10" s="664">
        <v>1</v>
      </c>
      <c r="M10" s="665">
        <v>135.85</v>
      </c>
    </row>
    <row r="11" spans="1:13" ht="14.4" customHeight="1" x14ac:dyDescent="0.3">
      <c r="A11" s="660" t="s">
        <v>557</v>
      </c>
      <c r="B11" s="661" t="s">
        <v>1408</v>
      </c>
      <c r="C11" s="661" t="s">
        <v>989</v>
      </c>
      <c r="D11" s="661" t="s">
        <v>990</v>
      </c>
      <c r="E11" s="661" t="s">
        <v>991</v>
      </c>
      <c r="F11" s="664"/>
      <c r="G11" s="664"/>
      <c r="H11" s="677">
        <v>0</v>
      </c>
      <c r="I11" s="664">
        <v>1</v>
      </c>
      <c r="J11" s="664">
        <v>41.28975684273631</v>
      </c>
      <c r="K11" s="677">
        <v>1</v>
      </c>
      <c r="L11" s="664">
        <v>1</v>
      </c>
      <c r="M11" s="665">
        <v>41.28975684273631</v>
      </c>
    </row>
    <row r="12" spans="1:13" ht="14.4" customHeight="1" x14ac:dyDescent="0.3">
      <c r="A12" s="660" t="s">
        <v>557</v>
      </c>
      <c r="B12" s="661" t="s">
        <v>1409</v>
      </c>
      <c r="C12" s="661" t="s">
        <v>945</v>
      </c>
      <c r="D12" s="661" t="s">
        <v>946</v>
      </c>
      <c r="E12" s="661" t="s">
        <v>947</v>
      </c>
      <c r="F12" s="664"/>
      <c r="G12" s="664"/>
      <c r="H12" s="677">
        <v>0</v>
      </c>
      <c r="I12" s="664">
        <v>1</v>
      </c>
      <c r="J12" s="664">
        <v>47.5</v>
      </c>
      <c r="K12" s="677">
        <v>1</v>
      </c>
      <c r="L12" s="664">
        <v>1</v>
      </c>
      <c r="M12" s="665">
        <v>47.5</v>
      </c>
    </row>
    <row r="13" spans="1:13" ht="14.4" customHeight="1" x14ac:dyDescent="0.3">
      <c r="A13" s="660" t="s">
        <v>557</v>
      </c>
      <c r="B13" s="661" t="s">
        <v>1410</v>
      </c>
      <c r="C13" s="661" t="s">
        <v>1001</v>
      </c>
      <c r="D13" s="661" t="s">
        <v>1002</v>
      </c>
      <c r="E13" s="661" t="s">
        <v>1411</v>
      </c>
      <c r="F13" s="664"/>
      <c r="G13" s="664"/>
      <c r="H13" s="677">
        <v>0</v>
      </c>
      <c r="I13" s="664">
        <v>1</v>
      </c>
      <c r="J13" s="664">
        <v>156.05733333333333</v>
      </c>
      <c r="K13" s="677">
        <v>1</v>
      </c>
      <c r="L13" s="664">
        <v>1</v>
      </c>
      <c r="M13" s="665">
        <v>156.05733333333333</v>
      </c>
    </row>
    <row r="14" spans="1:13" ht="14.4" customHeight="1" x14ac:dyDescent="0.3">
      <c r="A14" s="660" t="s">
        <v>557</v>
      </c>
      <c r="B14" s="661" t="s">
        <v>1410</v>
      </c>
      <c r="C14" s="661" t="s">
        <v>985</v>
      </c>
      <c r="D14" s="661" t="s">
        <v>1412</v>
      </c>
      <c r="E14" s="661" t="s">
        <v>733</v>
      </c>
      <c r="F14" s="664"/>
      <c r="G14" s="664"/>
      <c r="H14" s="677">
        <v>0</v>
      </c>
      <c r="I14" s="664">
        <v>1</v>
      </c>
      <c r="J14" s="664">
        <v>93.81</v>
      </c>
      <c r="K14" s="677">
        <v>1</v>
      </c>
      <c r="L14" s="664">
        <v>1</v>
      </c>
      <c r="M14" s="665">
        <v>93.81</v>
      </c>
    </row>
    <row r="15" spans="1:13" ht="14.4" customHeight="1" x14ac:dyDescent="0.3">
      <c r="A15" s="660" t="s">
        <v>557</v>
      </c>
      <c r="B15" s="661" t="s">
        <v>1413</v>
      </c>
      <c r="C15" s="661" t="s">
        <v>937</v>
      </c>
      <c r="D15" s="661" t="s">
        <v>1414</v>
      </c>
      <c r="E15" s="661" t="s">
        <v>1415</v>
      </c>
      <c r="F15" s="664"/>
      <c r="G15" s="664"/>
      <c r="H15" s="677">
        <v>0</v>
      </c>
      <c r="I15" s="664">
        <v>2</v>
      </c>
      <c r="J15" s="664">
        <v>69.5</v>
      </c>
      <c r="K15" s="677">
        <v>1</v>
      </c>
      <c r="L15" s="664">
        <v>2</v>
      </c>
      <c r="M15" s="665">
        <v>69.5</v>
      </c>
    </row>
    <row r="16" spans="1:13" ht="14.4" customHeight="1" x14ac:dyDescent="0.3">
      <c r="A16" s="660" t="s">
        <v>557</v>
      </c>
      <c r="B16" s="661" t="s">
        <v>1416</v>
      </c>
      <c r="C16" s="661" t="s">
        <v>1075</v>
      </c>
      <c r="D16" s="661" t="s">
        <v>1417</v>
      </c>
      <c r="E16" s="661" t="s">
        <v>1418</v>
      </c>
      <c r="F16" s="664"/>
      <c r="G16" s="664"/>
      <c r="H16" s="677">
        <v>0</v>
      </c>
      <c r="I16" s="664">
        <v>2.8</v>
      </c>
      <c r="J16" s="664">
        <v>645.87599999999998</v>
      </c>
      <c r="K16" s="677">
        <v>1</v>
      </c>
      <c r="L16" s="664">
        <v>2.8</v>
      </c>
      <c r="M16" s="665">
        <v>645.87599999999998</v>
      </c>
    </row>
    <row r="17" spans="1:13" ht="14.4" customHeight="1" x14ac:dyDescent="0.3">
      <c r="A17" s="660" t="s">
        <v>557</v>
      </c>
      <c r="B17" s="661" t="s">
        <v>1419</v>
      </c>
      <c r="C17" s="661" t="s">
        <v>573</v>
      </c>
      <c r="D17" s="661" t="s">
        <v>1420</v>
      </c>
      <c r="E17" s="661" t="s">
        <v>575</v>
      </c>
      <c r="F17" s="664">
        <v>1.7</v>
      </c>
      <c r="G17" s="664">
        <v>941.78300000000013</v>
      </c>
      <c r="H17" s="677">
        <v>1</v>
      </c>
      <c r="I17" s="664"/>
      <c r="J17" s="664"/>
      <c r="K17" s="677">
        <v>0</v>
      </c>
      <c r="L17" s="664">
        <v>1.7</v>
      </c>
      <c r="M17" s="665">
        <v>941.78300000000013</v>
      </c>
    </row>
    <row r="18" spans="1:13" ht="14.4" customHeight="1" x14ac:dyDescent="0.3">
      <c r="A18" s="660" t="s">
        <v>557</v>
      </c>
      <c r="B18" s="661" t="s">
        <v>1419</v>
      </c>
      <c r="C18" s="661" t="s">
        <v>1065</v>
      </c>
      <c r="D18" s="661" t="s">
        <v>1025</v>
      </c>
      <c r="E18" s="661" t="s">
        <v>1066</v>
      </c>
      <c r="F18" s="664"/>
      <c r="G18" s="664"/>
      <c r="H18" s="677">
        <v>0</v>
      </c>
      <c r="I18" s="664">
        <v>225</v>
      </c>
      <c r="J18" s="664">
        <v>5102.5493215531551</v>
      </c>
      <c r="K18" s="677">
        <v>1</v>
      </c>
      <c r="L18" s="664">
        <v>225</v>
      </c>
      <c r="M18" s="665">
        <v>5102.5493215531551</v>
      </c>
    </row>
    <row r="19" spans="1:13" ht="14.4" customHeight="1" x14ac:dyDescent="0.3">
      <c r="A19" s="660" t="s">
        <v>557</v>
      </c>
      <c r="B19" s="661" t="s">
        <v>1421</v>
      </c>
      <c r="C19" s="661" t="s">
        <v>1061</v>
      </c>
      <c r="D19" s="661" t="s">
        <v>1422</v>
      </c>
      <c r="E19" s="661" t="s">
        <v>1423</v>
      </c>
      <c r="F19" s="664"/>
      <c r="G19" s="664"/>
      <c r="H19" s="677">
        <v>0</v>
      </c>
      <c r="I19" s="664">
        <v>2</v>
      </c>
      <c r="J19" s="664">
        <v>221.21882885740681</v>
      </c>
      <c r="K19" s="677">
        <v>1</v>
      </c>
      <c r="L19" s="664">
        <v>2</v>
      </c>
      <c r="M19" s="665">
        <v>221.21882885740681</v>
      </c>
    </row>
    <row r="20" spans="1:13" ht="14.4" customHeight="1" x14ac:dyDescent="0.3">
      <c r="A20" s="660" t="s">
        <v>557</v>
      </c>
      <c r="B20" s="661" t="s">
        <v>1421</v>
      </c>
      <c r="C20" s="661" t="s">
        <v>1079</v>
      </c>
      <c r="D20" s="661" t="s">
        <v>1424</v>
      </c>
      <c r="E20" s="661" t="s">
        <v>1425</v>
      </c>
      <c r="F20" s="664"/>
      <c r="G20" s="664"/>
      <c r="H20" s="677">
        <v>0</v>
      </c>
      <c r="I20" s="664">
        <v>20</v>
      </c>
      <c r="J20" s="664">
        <v>1544.0532176786201</v>
      </c>
      <c r="K20" s="677">
        <v>1</v>
      </c>
      <c r="L20" s="664">
        <v>20</v>
      </c>
      <c r="M20" s="665">
        <v>1544.0532176786201</v>
      </c>
    </row>
    <row r="21" spans="1:13" ht="14.4" customHeight="1" x14ac:dyDescent="0.3">
      <c r="A21" s="660" t="s">
        <v>557</v>
      </c>
      <c r="B21" s="661" t="s">
        <v>1426</v>
      </c>
      <c r="C21" s="661" t="s">
        <v>1071</v>
      </c>
      <c r="D21" s="661" t="s">
        <v>1072</v>
      </c>
      <c r="E21" s="661" t="s">
        <v>1069</v>
      </c>
      <c r="F21" s="664"/>
      <c r="G21" s="664"/>
      <c r="H21" s="677">
        <v>0</v>
      </c>
      <c r="I21" s="664">
        <v>29.400000000000013</v>
      </c>
      <c r="J21" s="664">
        <v>4239.2395870208056</v>
      </c>
      <c r="K21" s="677">
        <v>1</v>
      </c>
      <c r="L21" s="664">
        <v>29.400000000000013</v>
      </c>
      <c r="M21" s="665">
        <v>4239.2395870208056</v>
      </c>
    </row>
    <row r="22" spans="1:13" ht="14.4" customHeight="1" x14ac:dyDescent="0.3">
      <c r="A22" s="660" t="s">
        <v>557</v>
      </c>
      <c r="B22" s="661" t="s">
        <v>1427</v>
      </c>
      <c r="C22" s="661" t="s">
        <v>1103</v>
      </c>
      <c r="D22" s="661" t="s">
        <v>1104</v>
      </c>
      <c r="E22" s="661" t="s">
        <v>1105</v>
      </c>
      <c r="F22" s="664">
        <v>4.5</v>
      </c>
      <c r="G22" s="664">
        <v>1501.4368390230472</v>
      </c>
      <c r="H22" s="677">
        <v>0.82129346500419087</v>
      </c>
      <c r="I22" s="664">
        <v>1.5</v>
      </c>
      <c r="J22" s="664">
        <v>326.70000000000005</v>
      </c>
      <c r="K22" s="677">
        <v>0.1787065349958091</v>
      </c>
      <c r="L22" s="664">
        <v>6</v>
      </c>
      <c r="M22" s="665">
        <v>1828.1368390230473</v>
      </c>
    </row>
    <row r="23" spans="1:13" ht="14.4" customHeight="1" x14ac:dyDescent="0.3">
      <c r="A23" s="660" t="s">
        <v>557</v>
      </c>
      <c r="B23" s="661" t="s">
        <v>1427</v>
      </c>
      <c r="C23" s="661" t="s">
        <v>1028</v>
      </c>
      <c r="D23" s="661" t="s">
        <v>1029</v>
      </c>
      <c r="E23" s="661" t="s">
        <v>1428</v>
      </c>
      <c r="F23" s="664"/>
      <c r="G23" s="664"/>
      <c r="H23" s="677">
        <v>0</v>
      </c>
      <c r="I23" s="664">
        <v>2</v>
      </c>
      <c r="J23" s="664">
        <v>256.14</v>
      </c>
      <c r="K23" s="677">
        <v>1</v>
      </c>
      <c r="L23" s="664">
        <v>2</v>
      </c>
      <c r="M23" s="665">
        <v>256.14</v>
      </c>
    </row>
    <row r="24" spans="1:13" ht="14.4" customHeight="1" x14ac:dyDescent="0.3">
      <c r="A24" s="660" t="s">
        <v>557</v>
      </c>
      <c r="B24" s="661" t="s">
        <v>1429</v>
      </c>
      <c r="C24" s="661" t="s">
        <v>1100</v>
      </c>
      <c r="D24" s="661" t="s">
        <v>1101</v>
      </c>
      <c r="E24" s="661" t="s">
        <v>1102</v>
      </c>
      <c r="F24" s="664"/>
      <c r="G24" s="664"/>
      <c r="H24" s="677">
        <v>0</v>
      </c>
      <c r="I24" s="664">
        <v>62</v>
      </c>
      <c r="J24" s="664">
        <v>1856.3520000000001</v>
      </c>
      <c r="K24" s="677">
        <v>1</v>
      </c>
      <c r="L24" s="664">
        <v>62</v>
      </c>
      <c r="M24" s="665">
        <v>1856.3520000000001</v>
      </c>
    </row>
    <row r="25" spans="1:13" ht="14.4" customHeight="1" x14ac:dyDescent="0.3">
      <c r="A25" s="660" t="s">
        <v>557</v>
      </c>
      <c r="B25" s="661" t="s">
        <v>1430</v>
      </c>
      <c r="C25" s="661" t="s">
        <v>1035</v>
      </c>
      <c r="D25" s="661" t="s">
        <v>1036</v>
      </c>
      <c r="E25" s="661" t="s">
        <v>1431</v>
      </c>
      <c r="F25" s="664"/>
      <c r="G25" s="664"/>
      <c r="H25" s="677">
        <v>0</v>
      </c>
      <c r="I25" s="664">
        <v>3</v>
      </c>
      <c r="J25" s="664">
        <v>449.06854763975633</v>
      </c>
      <c r="K25" s="677">
        <v>1</v>
      </c>
      <c r="L25" s="664">
        <v>3</v>
      </c>
      <c r="M25" s="665">
        <v>449.06854763975633</v>
      </c>
    </row>
    <row r="26" spans="1:13" ht="14.4" customHeight="1" x14ac:dyDescent="0.3">
      <c r="A26" s="660" t="s">
        <v>557</v>
      </c>
      <c r="B26" s="661" t="s">
        <v>1432</v>
      </c>
      <c r="C26" s="661" t="s">
        <v>1090</v>
      </c>
      <c r="D26" s="661" t="s">
        <v>1091</v>
      </c>
      <c r="E26" s="661" t="s">
        <v>1092</v>
      </c>
      <c r="F26" s="664"/>
      <c r="G26" s="664"/>
      <c r="H26" s="677">
        <v>0</v>
      </c>
      <c r="I26" s="664">
        <v>1</v>
      </c>
      <c r="J26" s="664">
        <v>60.029999999999973</v>
      </c>
      <c r="K26" s="677">
        <v>1</v>
      </c>
      <c r="L26" s="664">
        <v>1</v>
      </c>
      <c r="M26" s="665">
        <v>60.029999999999973</v>
      </c>
    </row>
    <row r="27" spans="1:13" ht="14.4" customHeight="1" x14ac:dyDescent="0.3">
      <c r="A27" s="660" t="s">
        <v>557</v>
      </c>
      <c r="B27" s="661" t="s">
        <v>1433</v>
      </c>
      <c r="C27" s="661" t="s">
        <v>1043</v>
      </c>
      <c r="D27" s="661" t="s">
        <v>1044</v>
      </c>
      <c r="E27" s="661" t="s">
        <v>1045</v>
      </c>
      <c r="F27" s="664"/>
      <c r="G27" s="664"/>
      <c r="H27" s="677">
        <v>0</v>
      </c>
      <c r="I27" s="664">
        <v>5</v>
      </c>
      <c r="J27" s="664">
        <v>522.09999999999991</v>
      </c>
      <c r="K27" s="677">
        <v>1</v>
      </c>
      <c r="L27" s="664">
        <v>5</v>
      </c>
      <c r="M27" s="665">
        <v>522.09999999999991</v>
      </c>
    </row>
    <row r="28" spans="1:13" ht="14.4" customHeight="1" x14ac:dyDescent="0.3">
      <c r="A28" s="660" t="s">
        <v>557</v>
      </c>
      <c r="B28" s="661" t="s">
        <v>1433</v>
      </c>
      <c r="C28" s="661" t="s">
        <v>1114</v>
      </c>
      <c r="D28" s="661" t="s">
        <v>1434</v>
      </c>
      <c r="E28" s="661" t="s">
        <v>1435</v>
      </c>
      <c r="F28" s="664">
        <v>4.0999999999999996</v>
      </c>
      <c r="G28" s="664">
        <v>2581.6040857933081</v>
      </c>
      <c r="H28" s="677">
        <v>0.73214335140791831</v>
      </c>
      <c r="I28" s="664">
        <v>1.5</v>
      </c>
      <c r="J28" s="664">
        <v>944.4869192385072</v>
      </c>
      <c r="K28" s="677">
        <v>0.26785664859208175</v>
      </c>
      <c r="L28" s="664">
        <v>5.6</v>
      </c>
      <c r="M28" s="665">
        <v>3526.0910050318153</v>
      </c>
    </row>
    <row r="29" spans="1:13" ht="14.4" customHeight="1" x14ac:dyDescent="0.3">
      <c r="A29" s="660" t="s">
        <v>557</v>
      </c>
      <c r="B29" s="661" t="s">
        <v>1433</v>
      </c>
      <c r="C29" s="661" t="s">
        <v>1110</v>
      </c>
      <c r="D29" s="661" t="s">
        <v>1434</v>
      </c>
      <c r="E29" s="661" t="s">
        <v>1436</v>
      </c>
      <c r="F29" s="664">
        <v>10.5</v>
      </c>
      <c r="G29" s="664">
        <v>10802.517045201619</v>
      </c>
      <c r="H29" s="677">
        <v>0.8197065730650539</v>
      </c>
      <c r="I29" s="664">
        <v>9</v>
      </c>
      <c r="J29" s="664">
        <v>2376</v>
      </c>
      <c r="K29" s="677">
        <v>0.1802934269349461</v>
      </c>
      <c r="L29" s="664">
        <v>19.5</v>
      </c>
      <c r="M29" s="665">
        <v>13178.517045201619</v>
      </c>
    </row>
    <row r="30" spans="1:13" ht="14.4" customHeight="1" x14ac:dyDescent="0.3">
      <c r="A30" s="660" t="s">
        <v>557</v>
      </c>
      <c r="B30" s="661" t="s">
        <v>1433</v>
      </c>
      <c r="C30" s="661" t="s">
        <v>1016</v>
      </c>
      <c r="D30" s="661" t="s">
        <v>1437</v>
      </c>
      <c r="E30" s="661" t="s">
        <v>1438</v>
      </c>
      <c r="F30" s="664"/>
      <c r="G30" s="664"/>
      <c r="H30" s="677">
        <v>0</v>
      </c>
      <c r="I30" s="664">
        <v>12</v>
      </c>
      <c r="J30" s="664">
        <v>1063.1999999999998</v>
      </c>
      <c r="K30" s="677">
        <v>1</v>
      </c>
      <c r="L30" s="664">
        <v>12</v>
      </c>
      <c r="M30" s="665">
        <v>1063.1999999999998</v>
      </c>
    </row>
    <row r="31" spans="1:13" ht="14.4" customHeight="1" x14ac:dyDescent="0.3">
      <c r="A31" s="660" t="s">
        <v>557</v>
      </c>
      <c r="B31" s="661" t="s">
        <v>1439</v>
      </c>
      <c r="C31" s="661" t="s">
        <v>1097</v>
      </c>
      <c r="D31" s="661" t="s">
        <v>1440</v>
      </c>
      <c r="E31" s="661" t="s">
        <v>1441</v>
      </c>
      <c r="F31" s="664"/>
      <c r="G31" s="664"/>
      <c r="H31" s="677">
        <v>0</v>
      </c>
      <c r="I31" s="664">
        <v>6</v>
      </c>
      <c r="J31" s="664">
        <v>463.56000000000006</v>
      </c>
      <c r="K31" s="677">
        <v>1</v>
      </c>
      <c r="L31" s="664">
        <v>6</v>
      </c>
      <c r="M31" s="665">
        <v>463.56000000000006</v>
      </c>
    </row>
    <row r="32" spans="1:13" ht="14.4" customHeight="1" x14ac:dyDescent="0.3">
      <c r="A32" s="660" t="s">
        <v>557</v>
      </c>
      <c r="B32" s="661" t="s">
        <v>1442</v>
      </c>
      <c r="C32" s="661" t="s">
        <v>1083</v>
      </c>
      <c r="D32" s="661" t="s">
        <v>1084</v>
      </c>
      <c r="E32" s="661" t="s">
        <v>1443</v>
      </c>
      <c r="F32" s="664"/>
      <c r="G32" s="664"/>
      <c r="H32" s="677">
        <v>0</v>
      </c>
      <c r="I32" s="664">
        <v>16</v>
      </c>
      <c r="J32" s="664">
        <v>660.32</v>
      </c>
      <c r="K32" s="677">
        <v>1</v>
      </c>
      <c r="L32" s="664">
        <v>16</v>
      </c>
      <c r="M32" s="665">
        <v>660.32</v>
      </c>
    </row>
    <row r="33" spans="1:13" ht="14.4" customHeight="1" x14ac:dyDescent="0.3">
      <c r="A33" s="660" t="s">
        <v>557</v>
      </c>
      <c r="B33" s="661" t="s">
        <v>1444</v>
      </c>
      <c r="C33" s="661" t="s">
        <v>1054</v>
      </c>
      <c r="D33" s="661" t="s">
        <v>1055</v>
      </c>
      <c r="E33" s="661" t="s">
        <v>1056</v>
      </c>
      <c r="F33" s="664">
        <v>6.2</v>
      </c>
      <c r="G33" s="664">
        <v>3068.9954859285517</v>
      </c>
      <c r="H33" s="677">
        <v>1</v>
      </c>
      <c r="I33" s="664"/>
      <c r="J33" s="664"/>
      <c r="K33" s="677">
        <v>0</v>
      </c>
      <c r="L33" s="664">
        <v>6.2</v>
      </c>
      <c r="M33" s="665">
        <v>3068.9954859285517</v>
      </c>
    </row>
    <row r="34" spans="1:13" ht="14.4" customHeight="1" x14ac:dyDescent="0.3">
      <c r="A34" s="660" t="s">
        <v>557</v>
      </c>
      <c r="B34" s="661" t="s">
        <v>1445</v>
      </c>
      <c r="C34" s="661" t="s">
        <v>1106</v>
      </c>
      <c r="D34" s="661" t="s">
        <v>1107</v>
      </c>
      <c r="E34" s="661" t="s">
        <v>1108</v>
      </c>
      <c r="F34" s="664"/>
      <c r="G34" s="664"/>
      <c r="H34" s="677">
        <v>0</v>
      </c>
      <c r="I34" s="664">
        <v>16</v>
      </c>
      <c r="J34" s="664">
        <v>554.57599999999991</v>
      </c>
      <c r="K34" s="677">
        <v>1</v>
      </c>
      <c r="L34" s="664">
        <v>16</v>
      </c>
      <c r="M34" s="665">
        <v>554.57599999999991</v>
      </c>
    </row>
    <row r="35" spans="1:13" ht="14.4" customHeight="1" x14ac:dyDescent="0.3">
      <c r="A35" s="660" t="s">
        <v>557</v>
      </c>
      <c r="B35" s="661" t="s">
        <v>1446</v>
      </c>
      <c r="C35" s="661" t="s">
        <v>941</v>
      </c>
      <c r="D35" s="661" t="s">
        <v>942</v>
      </c>
      <c r="E35" s="661" t="s">
        <v>1447</v>
      </c>
      <c r="F35" s="664"/>
      <c r="G35" s="664"/>
      <c r="H35" s="677">
        <v>0</v>
      </c>
      <c r="I35" s="664">
        <v>37</v>
      </c>
      <c r="J35" s="664">
        <v>3888.4737052469945</v>
      </c>
      <c r="K35" s="677">
        <v>1</v>
      </c>
      <c r="L35" s="664">
        <v>37</v>
      </c>
      <c r="M35" s="665">
        <v>3888.4737052469945</v>
      </c>
    </row>
    <row r="36" spans="1:13" ht="14.4" customHeight="1" x14ac:dyDescent="0.3">
      <c r="A36" s="660" t="s">
        <v>557</v>
      </c>
      <c r="B36" s="661" t="s">
        <v>1448</v>
      </c>
      <c r="C36" s="661" t="s">
        <v>570</v>
      </c>
      <c r="D36" s="661" t="s">
        <v>1449</v>
      </c>
      <c r="E36" s="661" t="s">
        <v>1450</v>
      </c>
      <c r="F36" s="664">
        <v>8</v>
      </c>
      <c r="G36" s="664">
        <v>2085.84</v>
      </c>
      <c r="H36" s="677">
        <v>1</v>
      </c>
      <c r="I36" s="664"/>
      <c r="J36" s="664"/>
      <c r="K36" s="677">
        <v>0</v>
      </c>
      <c r="L36" s="664">
        <v>8</v>
      </c>
      <c r="M36" s="665">
        <v>2085.84</v>
      </c>
    </row>
    <row r="37" spans="1:13" ht="14.4" customHeight="1" x14ac:dyDescent="0.3">
      <c r="A37" s="660" t="s">
        <v>557</v>
      </c>
      <c r="B37" s="661" t="s">
        <v>1451</v>
      </c>
      <c r="C37" s="661" t="s">
        <v>949</v>
      </c>
      <c r="D37" s="661" t="s">
        <v>950</v>
      </c>
      <c r="E37" s="661" t="s">
        <v>951</v>
      </c>
      <c r="F37" s="664"/>
      <c r="G37" s="664"/>
      <c r="H37" s="677">
        <v>0</v>
      </c>
      <c r="I37" s="664">
        <v>1</v>
      </c>
      <c r="J37" s="664">
        <v>58.799998394912514</v>
      </c>
      <c r="K37" s="677">
        <v>1</v>
      </c>
      <c r="L37" s="664">
        <v>1</v>
      </c>
      <c r="M37" s="665">
        <v>58.799998394912514</v>
      </c>
    </row>
    <row r="38" spans="1:13" ht="14.4" customHeight="1" x14ac:dyDescent="0.3">
      <c r="A38" s="660" t="s">
        <v>557</v>
      </c>
      <c r="B38" s="661" t="s">
        <v>1451</v>
      </c>
      <c r="C38" s="661" t="s">
        <v>953</v>
      </c>
      <c r="D38" s="661" t="s">
        <v>954</v>
      </c>
      <c r="E38" s="661" t="s">
        <v>955</v>
      </c>
      <c r="F38" s="664"/>
      <c r="G38" s="664"/>
      <c r="H38" s="677">
        <v>0</v>
      </c>
      <c r="I38" s="664">
        <v>1</v>
      </c>
      <c r="J38" s="664">
        <v>56.31999846261008</v>
      </c>
      <c r="K38" s="677">
        <v>1</v>
      </c>
      <c r="L38" s="664">
        <v>1</v>
      </c>
      <c r="M38" s="665">
        <v>56.31999846261008</v>
      </c>
    </row>
    <row r="39" spans="1:13" ht="14.4" customHeight="1" x14ac:dyDescent="0.3">
      <c r="A39" s="660" t="s">
        <v>557</v>
      </c>
      <c r="B39" s="661" t="s">
        <v>1451</v>
      </c>
      <c r="C39" s="661" t="s">
        <v>965</v>
      </c>
      <c r="D39" s="661" t="s">
        <v>966</v>
      </c>
      <c r="E39" s="661" t="s">
        <v>1452</v>
      </c>
      <c r="F39" s="664"/>
      <c r="G39" s="664"/>
      <c r="H39" s="677">
        <v>0</v>
      </c>
      <c r="I39" s="664">
        <v>3</v>
      </c>
      <c r="J39" s="664">
        <v>103.10999999999999</v>
      </c>
      <c r="K39" s="677">
        <v>1</v>
      </c>
      <c r="L39" s="664">
        <v>3</v>
      </c>
      <c r="M39" s="665">
        <v>103.10999999999999</v>
      </c>
    </row>
    <row r="40" spans="1:13" ht="14.4" customHeight="1" x14ac:dyDescent="0.3">
      <c r="A40" s="660" t="s">
        <v>557</v>
      </c>
      <c r="B40" s="661" t="s">
        <v>1453</v>
      </c>
      <c r="C40" s="661" t="s">
        <v>973</v>
      </c>
      <c r="D40" s="661" t="s">
        <v>1454</v>
      </c>
      <c r="E40" s="661" t="s">
        <v>1455</v>
      </c>
      <c r="F40" s="664"/>
      <c r="G40" s="664"/>
      <c r="H40" s="677">
        <v>0</v>
      </c>
      <c r="I40" s="664">
        <v>2</v>
      </c>
      <c r="J40" s="664">
        <v>660.25422891857772</v>
      </c>
      <c r="K40" s="677">
        <v>1</v>
      </c>
      <c r="L40" s="664">
        <v>2</v>
      </c>
      <c r="M40" s="665">
        <v>660.25422891857772</v>
      </c>
    </row>
    <row r="41" spans="1:13" ht="14.4" customHeight="1" x14ac:dyDescent="0.3">
      <c r="A41" s="660" t="s">
        <v>557</v>
      </c>
      <c r="B41" s="661" t="s">
        <v>1456</v>
      </c>
      <c r="C41" s="661" t="s">
        <v>977</v>
      </c>
      <c r="D41" s="661" t="s">
        <v>1457</v>
      </c>
      <c r="E41" s="661" t="s">
        <v>1458</v>
      </c>
      <c r="F41" s="664"/>
      <c r="G41" s="664"/>
      <c r="H41" s="677">
        <v>0</v>
      </c>
      <c r="I41" s="664">
        <v>2</v>
      </c>
      <c r="J41" s="664">
        <v>94.18</v>
      </c>
      <c r="K41" s="677">
        <v>1</v>
      </c>
      <c r="L41" s="664">
        <v>2</v>
      </c>
      <c r="M41" s="665">
        <v>94.18</v>
      </c>
    </row>
    <row r="42" spans="1:13" ht="14.4" customHeight="1" x14ac:dyDescent="0.3">
      <c r="A42" s="660" t="s">
        <v>557</v>
      </c>
      <c r="B42" s="661" t="s">
        <v>1459</v>
      </c>
      <c r="C42" s="661" t="s">
        <v>1008</v>
      </c>
      <c r="D42" s="661" t="s">
        <v>1009</v>
      </c>
      <c r="E42" s="661" t="s">
        <v>1010</v>
      </c>
      <c r="F42" s="664"/>
      <c r="G42" s="664"/>
      <c r="H42" s="677">
        <v>0</v>
      </c>
      <c r="I42" s="664">
        <v>1</v>
      </c>
      <c r="J42" s="664">
        <v>393.14773999770057</v>
      </c>
      <c r="K42" s="677">
        <v>1</v>
      </c>
      <c r="L42" s="664">
        <v>1</v>
      </c>
      <c r="M42" s="665">
        <v>393.14773999770057</v>
      </c>
    </row>
    <row r="43" spans="1:13" ht="14.4" customHeight="1" x14ac:dyDescent="0.3">
      <c r="A43" s="660" t="s">
        <v>557</v>
      </c>
      <c r="B43" s="661" t="s">
        <v>1460</v>
      </c>
      <c r="C43" s="661" t="s">
        <v>969</v>
      </c>
      <c r="D43" s="661" t="s">
        <v>970</v>
      </c>
      <c r="E43" s="661" t="s">
        <v>1308</v>
      </c>
      <c r="F43" s="664"/>
      <c r="G43" s="664"/>
      <c r="H43" s="677">
        <v>0</v>
      </c>
      <c r="I43" s="664">
        <v>2</v>
      </c>
      <c r="J43" s="664">
        <v>206.63999999999979</v>
      </c>
      <c r="K43" s="677">
        <v>1</v>
      </c>
      <c r="L43" s="664">
        <v>2</v>
      </c>
      <c r="M43" s="665">
        <v>206.63999999999979</v>
      </c>
    </row>
    <row r="44" spans="1:13" ht="14.4" customHeight="1" x14ac:dyDescent="0.3">
      <c r="A44" s="660" t="s">
        <v>557</v>
      </c>
      <c r="B44" s="661" t="s">
        <v>1461</v>
      </c>
      <c r="C44" s="661" t="s">
        <v>993</v>
      </c>
      <c r="D44" s="661" t="s">
        <v>994</v>
      </c>
      <c r="E44" s="661" t="s">
        <v>995</v>
      </c>
      <c r="F44" s="664"/>
      <c r="G44" s="664"/>
      <c r="H44" s="677">
        <v>0</v>
      </c>
      <c r="I44" s="664">
        <v>1</v>
      </c>
      <c r="J44" s="664">
        <v>89.25</v>
      </c>
      <c r="K44" s="677">
        <v>1</v>
      </c>
      <c r="L44" s="664">
        <v>1</v>
      </c>
      <c r="M44" s="665">
        <v>89.25</v>
      </c>
    </row>
    <row r="45" spans="1:13" ht="14.4" customHeight="1" x14ac:dyDescent="0.3">
      <c r="A45" s="660" t="s">
        <v>565</v>
      </c>
      <c r="B45" s="661" t="s">
        <v>1462</v>
      </c>
      <c r="C45" s="661" t="s">
        <v>1298</v>
      </c>
      <c r="D45" s="661" t="s">
        <v>1299</v>
      </c>
      <c r="E45" s="661" t="s">
        <v>1300</v>
      </c>
      <c r="F45" s="664"/>
      <c r="G45" s="664"/>
      <c r="H45" s="677">
        <v>0</v>
      </c>
      <c r="I45" s="664">
        <v>80</v>
      </c>
      <c r="J45" s="664">
        <v>5426.3977870648869</v>
      </c>
      <c r="K45" s="677">
        <v>1</v>
      </c>
      <c r="L45" s="664">
        <v>80</v>
      </c>
      <c r="M45" s="665">
        <v>5426.3977870648869</v>
      </c>
    </row>
    <row r="46" spans="1:13" ht="14.4" customHeight="1" x14ac:dyDescent="0.3">
      <c r="A46" s="660" t="s">
        <v>565</v>
      </c>
      <c r="B46" s="661" t="s">
        <v>1403</v>
      </c>
      <c r="C46" s="661" t="s">
        <v>1281</v>
      </c>
      <c r="D46" s="661" t="s">
        <v>998</v>
      </c>
      <c r="E46" s="661" t="s">
        <v>1282</v>
      </c>
      <c r="F46" s="664"/>
      <c r="G46" s="664"/>
      <c r="H46" s="677">
        <v>0</v>
      </c>
      <c r="I46" s="664">
        <v>1</v>
      </c>
      <c r="J46" s="664">
        <v>109.76999999999998</v>
      </c>
      <c r="K46" s="677">
        <v>1</v>
      </c>
      <c r="L46" s="664">
        <v>1</v>
      </c>
      <c r="M46" s="665">
        <v>109.76999999999998</v>
      </c>
    </row>
    <row r="47" spans="1:13" ht="14.4" customHeight="1" x14ac:dyDescent="0.3">
      <c r="A47" s="660" t="s">
        <v>565</v>
      </c>
      <c r="B47" s="661" t="s">
        <v>1404</v>
      </c>
      <c r="C47" s="661" t="s">
        <v>961</v>
      </c>
      <c r="D47" s="661" t="s">
        <v>962</v>
      </c>
      <c r="E47" s="661" t="s">
        <v>1405</v>
      </c>
      <c r="F47" s="664"/>
      <c r="G47" s="664"/>
      <c r="H47" s="677">
        <v>0</v>
      </c>
      <c r="I47" s="664">
        <v>2</v>
      </c>
      <c r="J47" s="664">
        <v>6899.9999999999936</v>
      </c>
      <c r="K47" s="677">
        <v>1</v>
      </c>
      <c r="L47" s="664">
        <v>2</v>
      </c>
      <c r="M47" s="665">
        <v>6899.9999999999936</v>
      </c>
    </row>
    <row r="48" spans="1:13" ht="14.4" customHeight="1" x14ac:dyDescent="0.3">
      <c r="A48" s="660" t="s">
        <v>565</v>
      </c>
      <c r="B48" s="661" t="s">
        <v>1463</v>
      </c>
      <c r="C48" s="661" t="s">
        <v>1284</v>
      </c>
      <c r="D48" s="661" t="s">
        <v>1285</v>
      </c>
      <c r="E48" s="661" t="s">
        <v>995</v>
      </c>
      <c r="F48" s="664"/>
      <c r="G48" s="664"/>
      <c r="H48" s="677">
        <v>0</v>
      </c>
      <c r="I48" s="664">
        <v>1</v>
      </c>
      <c r="J48" s="664">
        <v>43.66</v>
      </c>
      <c r="K48" s="677">
        <v>1</v>
      </c>
      <c r="L48" s="664">
        <v>1</v>
      </c>
      <c r="M48" s="665">
        <v>43.66</v>
      </c>
    </row>
    <row r="49" spans="1:13" ht="14.4" customHeight="1" x14ac:dyDescent="0.3">
      <c r="A49" s="660" t="s">
        <v>565</v>
      </c>
      <c r="B49" s="661" t="s">
        <v>1464</v>
      </c>
      <c r="C49" s="661" t="s">
        <v>1287</v>
      </c>
      <c r="D49" s="661" t="s">
        <v>1288</v>
      </c>
      <c r="E49" s="661" t="s">
        <v>995</v>
      </c>
      <c r="F49" s="664"/>
      <c r="G49" s="664"/>
      <c r="H49" s="677">
        <v>0</v>
      </c>
      <c r="I49" s="664">
        <v>1</v>
      </c>
      <c r="J49" s="664">
        <v>84.44</v>
      </c>
      <c r="K49" s="677">
        <v>1</v>
      </c>
      <c r="L49" s="664">
        <v>1</v>
      </c>
      <c r="M49" s="665">
        <v>84.44</v>
      </c>
    </row>
    <row r="50" spans="1:13" ht="14.4" customHeight="1" x14ac:dyDescent="0.3">
      <c r="A50" s="660" t="s">
        <v>565</v>
      </c>
      <c r="B50" s="661" t="s">
        <v>1464</v>
      </c>
      <c r="C50" s="661" t="s">
        <v>1290</v>
      </c>
      <c r="D50" s="661" t="s">
        <v>1291</v>
      </c>
      <c r="E50" s="661" t="s">
        <v>1292</v>
      </c>
      <c r="F50" s="664"/>
      <c r="G50" s="664"/>
      <c r="H50" s="677">
        <v>0</v>
      </c>
      <c r="I50" s="664">
        <v>1</v>
      </c>
      <c r="J50" s="664">
        <v>52.85</v>
      </c>
      <c r="K50" s="677">
        <v>1</v>
      </c>
      <c r="L50" s="664">
        <v>1</v>
      </c>
      <c r="M50" s="665">
        <v>52.85</v>
      </c>
    </row>
    <row r="51" spans="1:13" ht="14.4" customHeight="1" x14ac:dyDescent="0.3">
      <c r="A51" s="660" t="s">
        <v>565</v>
      </c>
      <c r="B51" s="661" t="s">
        <v>1465</v>
      </c>
      <c r="C51" s="661" t="s">
        <v>1277</v>
      </c>
      <c r="D51" s="661" t="s">
        <v>1466</v>
      </c>
      <c r="E51" s="661" t="s">
        <v>1279</v>
      </c>
      <c r="F51" s="664"/>
      <c r="G51" s="664"/>
      <c r="H51" s="677">
        <v>0</v>
      </c>
      <c r="I51" s="664">
        <v>1</v>
      </c>
      <c r="J51" s="664">
        <v>75.8</v>
      </c>
      <c r="K51" s="677">
        <v>1</v>
      </c>
      <c r="L51" s="664">
        <v>1</v>
      </c>
      <c r="M51" s="665">
        <v>75.8</v>
      </c>
    </row>
    <row r="52" spans="1:13" ht="14.4" customHeight="1" x14ac:dyDescent="0.3">
      <c r="A52" s="660" t="s">
        <v>565</v>
      </c>
      <c r="B52" s="661" t="s">
        <v>1467</v>
      </c>
      <c r="C52" s="661" t="s">
        <v>1306</v>
      </c>
      <c r="D52" s="661" t="s">
        <v>1307</v>
      </c>
      <c r="E52" s="661" t="s">
        <v>1308</v>
      </c>
      <c r="F52" s="664"/>
      <c r="G52" s="664"/>
      <c r="H52" s="677">
        <v>0</v>
      </c>
      <c r="I52" s="664">
        <v>1</v>
      </c>
      <c r="J52" s="664">
        <v>92.26000000000009</v>
      </c>
      <c r="K52" s="677">
        <v>1</v>
      </c>
      <c r="L52" s="664">
        <v>1</v>
      </c>
      <c r="M52" s="665">
        <v>92.26000000000009</v>
      </c>
    </row>
    <row r="53" spans="1:13" ht="14.4" customHeight="1" x14ac:dyDescent="0.3">
      <c r="A53" s="660" t="s">
        <v>565</v>
      </c>
      <c r="B53" s="661" t="s">
        <v>1468</v>
      </c>
      <c r="C53" s="661" t="s">
        <v>1302</v>
      </c>
      <c r="D53" s="661" t="s">
        <v>1469</v>
      </c>
      <c r="E53" s="661" t="s">
        <v>1470</v>
      </c>
      <c r="F53" s="664"/>
      <c r="G53" s="664"/>
      <c r="H53" s="677">
        <v>0</v>
      </c>
      <c r="I53" s="664">
        <v>1</v>
      </c>
      <c r="J53" s="664">
        <v>64.609999999999985</v>
      </c>
      <c r="K53" s="677">
        <v>1</v>
      </c>
      <c r="L53" s="664">
        <v>1</v>
      </c>
      <c r="M53" s="665">
        <v>64.609999999999985</v>
      </c>
    </row>
    <row r="54" spans="1:13" ht="14.4" customHeight="1" x14ac:dyDescent="0.3">
      <c r="A54" s="660" t="s">
        <v>565</v>
      </c>
      <c r="B54" s="661" t="s">
        <v>1468</v>
      </c>
      <c r="C54" s="661" t="s">
        <v>1317</v>
      </c>
      <c r="D54" s="661" t="s">
        <v>1471</v>
      </c>
      <c r="E54" s="661" t="s">
        <v>1472</v>
      </c>
      <c r="F54" s="664"/>
      <c r="G54" s="664"/>
      <c r="H54" s="677">
        <v>0</v>
      </c>
      <c r="I54" s="664">
        <v>1</v>
      </c>
      <c r="J54" s="664">
        <v>107.56999999999995</v>
      </c>
      <c r="K54" s="677">
        <v>1</v>
      </c>
      <c r="L54" s="664">
        <v>1</v>
      </c>
      <c r="M54" s="665">
        <v>107.56999999999995</v>
      </c>
    </row>
    <row r="55" spans="1:13" ht="14.4" customHeight="1" x14ac:dyDescent="0.3">
      <c r="A55" s="660" t="s">
        <v>565</v>
      </c>
      <c r="B55" s="661" t="s">
        <v>1419</v>
      </c>
      <c r="C55" s="661" t="s">
        <v>573</v>
      </c>
      <c r="D55" s="661" t="s">
        <v>1420</v>
      </c>
      <c r="E55" s="661" t="s">
        <v>575</v>
      </c>
      <c r="F55" s="664">
        <v>9.5</v>
      </c>
      <c r="G55" s="664">
        <v>5262.9050000000007</v>
      </c>
      <c r="H55" s="677">
        <v>1</v>
      </c>
      <c r="I55" s="664"/>
      <c r="J55" s="664"/>
      <c r="K55" s="677">
        <v>0</v>
      </c>
      <c r="L55" s="664">
        <v>9.5</v>
      </c>
      <c r="M55" s="665">
        <v>5262.9050000000007</v>
      </c>
    </row>
    <row r="56" spans="1:13" ht="14.4" customHeight="1" x14ac:dyDescent="0.3">
      <c r="A56" s="660" t="s">
        <v>565</v>
      </c>
      <c r="B56" s="661" t="s">
        <v>1419</v>
      </c>
      <c r="C56" s="661" t="s">
        <v>1065</v>
      </c>
      <c r="D56" s="661" t="s">
        <v>1025</v>
      </c>
      <c r="E56" s="661" t="s">
        <v>1066</v>
      </c>
      <c r="F56" s="664"/>
      <c r="G56" s="664"/>
      <c r="H56" s="677">
        <v>0</v>
      </c>
      <c r="I56" s="664">
        <v>178</v>
      </c>
      <c r="J56" s="664">
        <v>4880.0569982393572</v>
      </c>
      <c r="K56" s="677">
        <v>1</v>
      </c>
      <c r="L56" s="664">
        <v>178</v>
      </c>
      <c r="M56" s="665">
        <v>4880.0569982393572</v>
      </c>
    </row>
    <row r="57" spans="1:13" ht="14.4" customHeight="1" x14ac:dyDescent="0.3">
      <c r="A57" s="660" t="s">
        <v>565</v>
      </c>
      <c r="B57" s="661" t="s">
        <v>1426</v>
      </c>
      <c r="C57" s="661" t="s">
        <v>1071</v>
      </c>
      <c r="D57" s="661" t="s">
        <v>1072</v>
      </c>
      <c r="E57" s="661" t="s">
        <v>1069</v>
      </c>
      <c r="F57" s="664"/>
      <c r="G57" s="664"/>
      <c r="H57" s="677">
        <v>0</v>
      </c>
      <c r="I57" s="664">
        <v>7.2</v>
      </c>
      <c r="J57" s="664">
        <v>1018.4965473149364</v>
      </c>
      <c r="K57" s="677">
        <v>1</v>
      </c>
      <c r="L57" s="664">
        <v>7.2</v>
      </c>
      <c r="M57" s="665">
        <v>1018.4965473149364</v>
      </c>
    </row>
    <row r="58" spans="1:13" ht="14.4" customHeight="1" x14ac:dyDescent="0.3">
      <c r="A58" s="660" t="s">
        <v>565</v>
      </c>
      <c r="B58" s="661" t="s">
        <v>1433</v>
      </c>
      <c r="C58" s="661" t="s">
        <v>1110</v>
      </c>
      <c r="D58" s="661" t="s">
        <v>1434</v>
      </c>
      <c r="E58" s="661" t="s">
        <v>1436</v>
      </c>
      <c r="F58" s="664">
        <v>1.5</v>
      </c>
      <c r="G58" s="664">
        <v>1717.0745985655567</v>
      </c>
      <c r="H58" s="677">
        <v>0.68434577415402953</v>
      </c>
      <c r="I58" s="664">
        <v>3</v>
      </c>
      <c r="J58" s="664">
        <v>792</v>
      </c>
      <c r="K58" s="677">
        <v>0.31565422584597047</v>
      </c>
      <c r="L58" s="664">
        <v>4.5</v>
      </c>
      <c r="M58" s="665">
        <v>2509.0745985655567</v>
      </c>
    </row>
    <row r="59" spans="1:13" ht="14.4" customHeight="1" x14ac:dyDescent="0.3">
      <c r="A59" s="660" t="s">
        <v>565</v>
      </c>
      <c r="B59" s="661" t="s">
        <v>1473</v>
      </c>
      <c r="C59" s="661" t="s">
        <v>1335</v>
      </c>
      <c r="D59" s="661" t="s">
        <v>1474</v>
      </c>
      <c r="E59" s="661" t="s">
        <v>1337</v>
      </c>
      <c r="F59" s="664">
        <v>0.5</v>
      </c>
      <c r="G59" s="664">
        <v>289.47583333333336</v>
      </c>
      <c r="H59" s="677">
        <v>1</v>
      </c>
      <c r="I59" s="664"/>
      <c r="J59" s="664"/>
      <c r="K59" s="677">
        <v>0</v>
      </c>
      <c r="L59" s="664">
        <v>0.5</v>
      </c>
      <c r="M59" s="665">
        <v>289.47583333333336</v>
      </c>
    </row>
    <row r="60" spans="1:13" ht="14.4" customHeight="1" x14ac:dyDescent="0.3">
      <c r="A60" s="660" t="s">
        <v>565</v>
      </c>
      <c r="B60" s="661" t="s">
        <v>1442</v>
      </c>
      <c r="C60" s="661" t="s">
        <v>1083</v>
      </c>
      <c r="D60" s="661" t="s">
        <v>1084</v>
      </c>
      <c r="E60" s="661" t="s">
        <v>1443</v>
      </c>
      <c r="F60" s="664"/>
      <c r="G60" s="664"/>
      <c r="H60" s="677">
        <v>0</v>
      </c>
      <c r="I60" s="664">
        <v>15</v>
      </c>
      <c r="J60" s="664">
        <v>619.08000000000015</v>
      </c>
      <c r="K60" s="677">
        <v>1</v>
      </c>
      <c r="L60" s="664">
        <v>15</v>
      </c>
      <c r="M60" s="665">
        <v>619.08000000000015</v>
      </c>
    </row>
    <row r="61" spans="1:13" ht="14.4" customHeight="1" x14ac:dyDescent="0.3">
      <c r="A61" s="660" t="s">
        <v>565</v>
      </c>
      <c r="B61" s="661" t="s">
        <v>1475</v>
      </c>
      <c r="C61" s="661" t="s">
        <v>1349</v>
      </c>
      <c r="D61" s="661" t="s">
        <v>1476</v>
      </c>
      <c r="E61" s="661" t="s">
        <v>1443</v>
      </c>
      <c r="F61" s="664"/>
      <c r="G61" s="664"/>
      <c r="H61" s="677">
        <v>0</v>
      </c>
      <c r="I61" s="664">
        <v>20</v>
      </c>
      <c r="J61" s="664">
        <v>604.40000000000009</v>
      </c>
      <c r="K61" s="677">
        <v>1</v>
      </c>
      <c r="L61" s="664">
        <v>20</v>
      </c>
      <c r="M61" s="665">
        <v>604.40000000000009</v>
      </c>
    </row>
    <row r="62" spans="1:13" ht="14.4" customHeight="1" x14ac:dyDescent="0.3">
      <c r="A62" s="660" t="s">
        <v>565</v>
      </c>
      <c r="B62" s="661" t="s">
        <v>1477</v>
      </c>
      <c r="C62" s="661" t="s">
        <v>1310</v>
      </c>
      <c r="D62" s="661" t="s">
        <v>1311</v>
      </c>
      <c r="E62" s="661" t="s">
        <v>1312</v>
      </c>
      <c r="F62" s="664"/>
      <c r="G62" s="664"/>
      <c r="H62" s="677">
        <v>0</v>
      </c>
      <c r="I62" s="664">
        <v>13</v>
      </c>
      <c r="J62" s="664">
        <v>3335.1689520518057</v>
      </c>
      <c r="K62" s="677">
        <v>1</v>
      </c>
      <c r="L62" s="664">
        <v>13</v>
      </c>
      <c r="M62" s="665">
        <v>3335.1689520518057</v>
      </c>
    </row>
    <row r="63" spans="1:13" ht="14.4" customHeight="1" x14ac:dyDescent="0.3">
      <c r="A63" s="660" t="s">
        <v>565</v>
      </c>
      <c r="B63" s="661" t="s">
        <v>1477</v>
      </c>
      <c r="C63" s="661" t="s">
        <v>1314</v>
      </c>
      <c r="D63" s="661" t="s">
        <v>1311</v>
      </c>
      <c r="E63" s="661" t="s">
        <v>1315</v>
      </c>
      <c r="F63" s="664"/>
      <c r="G63" s="664"/>
      <c r="H63" s="677">
        <v>0</v>
      </c>
      <c r="I63" s="664">
        <v>1</v>
      </c>
      <c r="J63" s="664">
        <v>851.3979153974326</v>
      </c>
      <c r="K63" s="677">
        <v>1</v>
      </c>
      <c r="L63" s="664">
        <v>1</v>
      </c>
      <c r="M63" s="665">
        <v>851.3979153974326</v>
      </c>
    </row>
    <row r="64" spans="1:13" ht="14.4" customHeight="1" x14ac:dyDescent="0.3">
      <c r="A64" s="660" t="s">
        <v>565</v>
      </c>
      <c r="B64" s="661" t="s">
        <v>1477</v>
      </c>
      <c r="C64" s="661" t="s">
        <v>1146</v>
      </c>
      <c r="D64" s="661" t="s">
        <v>1478</v>
      </c>
      <c r="E64" s="661" t="s">
        <v>1148</v>
      </c>
      <c r="F64" s="664">
        <v>4</v>
      </c>
      <c r="G64" s="664">
        <v>437</v>
      </c>
      <c r="H64" s="677">
        <v>1</v>
      </c>
      <c r="I64" s="664"/>
      <c r="J64" s="664"/>
      <c r="K64" s="677">
        <v>0</v>
      </c>
      <c r="L64" s="664">
        <v>4</v>
      </c>
      <c r="M64" s="665">
        <v>437</v>
      </c>
    </row>
    <row r="65" spans="1:13" ht="14.4" customHeight="1" x14ac:dyDescent="0.3">
      <c r="A65" s="660" t="s">
        <v>565</v>
      </c>
      <c r="B65" s="661" t="s">
        <v>1451</v>
      </c>
      <c r="C65" s="661" t="s">
        <v>949</v>
      </c>
      <c r="D65" s="661" t="s">
        <v>950</v>
      </c>
      <c r="E65" s="661" t="s">
        <v>951</v>
      </c>
      <c r="F65" s="664"/>
      <c r="G65" s="664"/>
      <c r="H65" s="677">
        <v>0</v>
      </c>
      <c r="I65" s="664">
        <v>2</v>
      </c>
      <c r="J65" s="664">
        <v>117.33999591297585</v>
      </c>
      <c r="K65" s="677">
        <v>1</v>
      </c>
      <c r="L65" s="664">
        <v>2</v>
      </c>
      <c r="M65" s="665">
        <v>117.33999591297585</v>
      </c>
    </row>
    <row r="66" spans="1:13" ht="14.4" customHeight="1" x14ac:dyDescent="0.3">
      <c r="A66" s="660" t="s">
        <v>565</v>
      </c>
      <c r="B66" s="661" t="s">
        <v>1451</v>
      </c>
      <c r="C66" s="661" t="s">
        <v>953</v>
      </c>
      <c r="D66" s="661" t="s">
        <v>954</v>
      </c>
      <c r="E66" s="661" t="s">
        <v>955</v>
      </c>
      <c r="F66" s="664"/>
      <c r="G66" s="664"/>
      <c r="H66" s="677">
        <v>0</v>
      </c>
      <c r="I66" s="664">
        <v>2</v>
      </c>
      <c r="J66" s="664">
        <v>112.4191601183485</v>
      </c>
      <c r="K66" s="677">
        <v>1</v>
      </c>
      <c r="L66" s="664">
        <v>2</v>
      </c>
      <c r="M66" s="665">
        <v>112.4191601183485</v>
      </c>
    </row>
    <row r="67" spans="1:13" ht="14.4" customHeight="1" x14ac:dyDescent="0.3">
      <c r="A67" s="660" t="s">
        <v>565</v>
      </c>
      <c r="B67" s="661" t="s">
        <v>1456</v>
      </c>
      <c r="C67" s="661" t="s">
        <v>977</v>
      </c>
      <c r="D67" s="661" t="s">
        <v>1457</v>
      </c>
      <c r="E67" s="661" t="s">
        <v>1458</v>
      </c>
      <c r="F67" s="664"/>
      <c r="G67" s="664"/>
      <c r="H67" s="677">
        <v>0</v>
      </c>
      <c r="I67" s="664">
        <v>1</v>
      </c>
      <c r="J67" s="664">
        <v>47.09</v>
      </c>
      <c r="K67" s="677">
        <v>1</v>
      </c>
      <c r="L67" s="664">
        <v>1</v>
      </c>
      <c r="M67" s="665">
        <v>47.09</v>
      </c>
    </row>
    <row r="68" spans="1:13" ht="14.4" customHeight="1" thickBot="1" x14ac:dyDescent="0.35">
      <c r="A68" s="666" t="s">
        <v>565</v>
      </c>
      <c r="B68" s="667" t="s">
        <v>1479</v>
      </c>
      <c r="C68" s="667" t="s">
        <v>1294</v>
      </c>
      <c r="D68" s="667" t="s">
        <v>1295</v>
      </c>
      <c r="E68" s="667" t="s">
        <v>1480</v>
      </c>
      <c r="F68" s="670"/>
      <c r="G68" s="670"/>
      <c r="H68" s="678">
        <v>0</v>
      </c>
      <c r="I68" s="670">
        <v>1</v>
      </c>
      <c r="J68" s="670">
        <v>49.559715106921132</v>
      </c>
      <c r="K68" s="678">
        <v>1</v>
      </c>
      <c r="L68" s="670">
        <v>1</v>
      </c>
      <c r="M68" s="671">
        <v>49.559715106921132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246</v>
      </c>
      <c r="C3" s="460">
        <f>SUM(C6:C1048576)</f>
        <v>176</v>
      </c>
      <c r="D3" s="460">
        <f>SUM(D6:D1048576)</f>
        <v>204</v>
      </c>
      <c r="E3" s="461">
        <f>SUM(E6:E1048576)</f>
        <v>0</v>
      </c>
      <c r="F3" s="458">
        <f>IF(SUM($B3:$E3)=0,"",B3/SUM($B3:$E3))</f>
        <v>0.39297124600638977</v>
      </c>
      <c r="G3" s="456">
        <f t="shared" ref="G3:I3" si="0">IF(SUM($B3:$E3)=0,"",C3/SUM($B3:$E3))</f>
        <v>0.28115015974440893</v>
      </c>
      <c r="H3" s="456">
        <f t="shared" si="0"/>
        <v>0.32587859424920129</v>
      </c>
      <c r="I3" s="457">
        <f t="shared" si="0"/>
        <v>0</v>
      </c>
      <c r="J3" s="460">
        <f>SUM(J6:J1048576)</f>
        <v>55</v>
      </c>
      <c r="K3" s="460">
        <f>SUM(K6:K1048576)</f>
        <v>74</v>
      </c>
      <c r="L3" s="460">
        <f>SUM(L6:L1048576)</f>
        <v>204</v>
      </c>
      <c r="M3" s="461">
        <f>SUM(M6:M1048576)</f>
        <v>0</v>
      </c>
      <c r="N3" s="458">
        <f>IF(SUM($J3:$M3)=0,"",J3/SUM($J3:$M3))</f>
        <v>0.16516516516516516</v>
      </c>
      <c r="O3" s="456">
        <f t="shared" ref="O3:Q3" si="1">IF(SUM($J3:$M3)=0,"",K3/SUM($J3:$M3))</f>
        <v>0.22222222222222221</v>
      </c>
      <c r="P3" s="456">
        <f t="shared" si="1"/>
        <v>0.61261261261261257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1482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1483</v>
      </c>
      <c r="B7" s="709">
        <v>123</v>
      </c>
      <c r="C7" s="664">
        <v>117</v>
      </c>
      <c r="D7" s="664">
        <v>158</v>
      </c>
      <c r="E7" s="665"/>
      <c r="F7" s="706">
        <v>0.30904522613065327</v>
      </c>
      <c r="G7" s="677">
        <v>0.29396984924623115</v>
      </c>
      <c r="H7" s="677">
        <v>0.39698492462311558</v>
      </c>
      <c r="I7" s="712">
        <v>0</v>
      </c>
      <c r="J7" s="709">
        <v>24</v>
      </c>
      <c r="K7" s="664">
        <v>50</v>
      </c>
      <c r="L7" s="664">
        <v>158</v>
      </c>
      <c r="M7" s="665"/>
      <c r="N7" s="706">
        <v>0.10344827586206896</v>
      </c>
      <c r="O7" s="677">
        <v>0.21551724137931033</v>
      </c>
      <c r="P7" s="677">
        <v>0.68103448275862066</v>
      </c>
      <c r="Q7" s="700">
        <v>0</v>
      </c>
    </row>
    <row r="8" spans="1:17" ht="14.4" customHeight="1" x14ac:dyDescent="0.3">
      <c r="A8" s="703" t="s">
        <v>1484</v>
      </c>
      <c r="B8" s="709">
        <v>23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9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thickBot="1" x14ac:dyDescent="0.35">
      <c r="A9" s="704" t="s">
        <v>1485</v>
      </c>
      <c r="B9" s="710">
        <v>100</v>
      </c>
      <c r="C9" s="670">
        <v>59</v>
      </c>
      <c r="D9" s="670">
        <v>46</v>
      </c>
      <c r="E9" s="671"/>
      <c r="F9" s="707">
        <v>0.48780487804878048</v>
      </c>
      <c r="G9" s="678">
        <v>0.28780487804878047</v>
      </c>
      <c r="H9" s="678">
        <v>0.22439024390243903</v>
      </c>
      <c r="I9" s="713">
        <v>0</v>
      </c>
      <c r="J9" s="710">
        <v>22</v>
      </c>
      <c r="K9" s="670">
        <v>24</v>
      </c>
      <c r="L9" s="670">
        <v>46</v>
      </c>
      <c r="M9" s="671"/>
      <c r="N9" s="707">
        <v>0.2391304347826087</v>
      </c>
      <c r="O9" s="678">
        <v>0.2608695652173913</v>
      </c>
      <c r="P9" s="678">
        <v>0.5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31</v>
      </c>
      <c r="B5" s="645" t="s">
        <v>552</v>
      </c>
      <c r="C5" s="648">
        <v>582913.2699999999</v>
      </c>
      <c r="D5" s="648">
        <v>1207</v>
      </c>
      <c r="E5" s="648">
        <v>463249.81999999995</v>
      </c>
      <c r="F5" s="714">
        <v>0.794714829532016</v>
      </c>
      <c r="G5" s="648">
        <v>951</v>
      </c>
      <c r="H5" s="714">
        <v>0.78790389395194693</v>
      </c>
      <c r="I5" s="648">
        <v>119663.44999999997</v>
      </c>
      <c r="J5" s="714">
        <v>0.205285170467984</v>
      </c>
      <c r="K5" s="648">
        <v>256</v>
      </c>
      <c r="L5" s="714">
        <v>0.21209610604805301</v>
      </c>
      <c r="M5" s="648" t="s">
        <v>74</v>
      </c>
      <c r="N5" s="277"/>
    </row>
    <row r="6" spans="1:14" ht="14.4" customHeight="1" x14ac:dyDescent="0.3">
      <c r="A6" s="644">
        <v>31</v>
      </c>
      <c r="B6" s="645" t="s">
        <v>1486</v>
      </c>
      <c r="C6" s="648">
        <v>317092.24</v>
      </c>
      <c r="D6" s="648">
        <v>567</v>
      </c>
      <c r="E6" s="648">
        <v>249003.01000000004</v>
      </c>
      <c r="F6" s="714">
        <v>0.78526995804123134</v>
      </c>
      <c r="G6" s="648">
        <v>378</v>
      </c>
      <c r="H6" s="714">
        <v>0.66666666666666663</v>
      </c>
      <c r="I6" s="648">
        <v>68089.229999999967</v>
      </c>
      <c r="J6" s="714">
        <v>0.21473004195876874</v>
      </c>
      <c r="K6" s="648">
        <v>189</v>
      </c>
      <c r="L6" s="714">
        <v>0.33333333333333331</v>
      </c>
      <c r="M6" s="648" t="s">
        <v>1</v>
      </c>
      <c r="N6" s="277"/>
    </row>
    <row r="7" spans="1:14" ht="14.4" customHeight="1" x14ac:dyDescent="0.3">
      <c r="A7" s="644">
        <v>31</v>
      </c>
      <c r="B7" s="645" t="s">
        <v>1487</v>
      </c>
      <c r="C7" s="648">
        <v>265821.02999999991</v>
      </c>
      <c r="D7" s="648">
        <v>640</v>
      </c>
      <c r="E7" s="648">
        <v>214246.80999999988</v>
      </c>
      <c r="F7" s="714">
        <v>0.80598141539064816</v>
      </c>
      <c r="G7" s="648">
        <v>573</v>
      </c>
      <c r="H7" s="714">
        <v>0.89531249999999996</v>
      </c>
      <c r="I7" s="648">
        <v>51574.22</v>
      </c>
      <c r="J7" s="714">
        <v>0.1940185846093517</v>
      </c>
      <c r="K7" s="648">
        <v>67</v>
      </c>
      <c r="L7" s="714">
        <v>0.1046875</v>
      </c>
      <c r="M7" s="648" t="s">
        <v>1</v>
      </c>
      <c r="N7" s="277"/>
    </row>
    <row r="8" spans="1:14" ht="14.4" customHeight="1" x14ac:dyDescent="0.3">
      <c r="A8" s="644" t="s">
        <v>551</v>
      </c>
      <c r="B8" s="645" t="s">
        <v>3</v>
      </c>
      <c r="C8" s="648">
        <v>582913.2699999999</v>
      </c>
      <c r="D8" s="648">
        <v>1207</v>
      </c>
      <c r="E8" s="648">
        <v>463249.81999999995</v>
      </c>
      <c r="F8" s="714">
        <v>0.794714829532016</v>
      </c>
      <c r="G8" s="648">
        <v>951</v>
      </c>
      <c r="H8" s="714">
        <v>0.78790389395194693</v>
      </c>
      <c r="I8" s="648">
        <v>119663.44999999997</v>
      </c>
      <c r="J8" s="714">
        <v>0.205285170467984</v>
      </c>
      <c r="K8" s="648">
        <v>256</v>
      </c>
      <c r="L8" s="714">
        <v>0.21209610604805301</v>
      </c>
      <c r="M8" s="648" t="s">
        <v>556</v>
      </c>
      <c r="N8" s="277"/>
    </row>
    <row r="10" spans="1:14" ht="14.4" customHeight="1" x14ac:dyDescent="0.3">
      <c r="A10" s="644">
        <v>31</v>
      </c>
      <c r="B10" s="645" t="s">
        <v>552</v>
      </c>
      <c r="C10" s="648" t="s">
        <v>553</v>
      </c>
      <c r="D10" s="648" t="s">
        <v>553</v>
      </c>
      <c r="E10" s="648" t="s">
        <v>553</v>
      </c>
      <c r="F10" s="714" t="s">
        <v>553</v>
      </c>
      <c r="G10" s="648" t="s">
        <v>553</v>
      </c>
      <c r="H10" s="714" t="s">
        <v>553</v>
      </c>
      <c r="I10" s="648" t="s">
        <v>553</v>
      </c>
      <c r="J10" s="714" t="s">
        <v>553</v>
      </c>
      <c r="K10" s="648" t="s">
        <v>553</v>
      </c>
      <c r="L10" s="714" t="s">
        <v>553</v>
      </c>
      <c r="M10" s="648" t="s">
        <v>74</v>
      </c>
      <c r="N10" s="277"/>
    </row>
    <row r="11" spans="1:14" ht="14.4" customHeight="1" x14ac:dyDescent="0.3">
      <c r="A11" s="644">
        <v>89301311</v>
      </c>
      <c r="B11" s="645" t="s">
        <v>1486</v>
      </c>
      <c r="C11" s="648">
        <v>190719.31999999995</v>
      </c>
      <c r="D11" s="648">
        <v>323</v>
      </c>
      <c r="E11" s="648">
        <v>139579.06999999995</v>
      </c>
      <c r="F11" s="714">
        <v>0.73185595460386488</v>
      </c>
      <c r="G11" s="648">
        <v>187</v>
      </c>
      <c r="H11" s="714">
        <v>0.57894736842105265</v>
      </c>
      <c r="I11" s="648">
        <v>51140.249999999993</v>
      </c>
      <c r="J11" s="714">
        <v>0.26814404539613507</v>
      </c>
      <c r="K11" s="648">
        <v>136</v>
      </c>
      <c r="L11" s="714">
        <v>0.42105263157894735</v>
      </c>
      <c r="M11" s="648" t="s">
        <v>1</v>
      </c>
      <c r="N11" s="277"/>
    </row>
    <row r="12" spans="1:14" ht="14.4" customHeight="1" x14ac:dyDescent="0.3">
      <c r="A12" s="644">
        <v>89301311</v>
      </c>
      <c r="B12" s="645" t="s">
        <v>1487</v>
      </c>
      <c r="C12" s="648">
        <v>152740.95000000001</v>
      </c>
      <c r="D12" s="648">
        <v>396</v>
      </c>
      <c r="E12" s="648">
        <v>129178.13</v>
      </c>
      <c r="F12" s="714">
        <v>0.84573344607323708</v>
      </c>
      <c r="G12" s="648">
        <v>373</v>
      </c>
      <c r="H12" s="714">
        <v>0.94191919191919193</v>
      </c>
      <c r="I12" s="648">
        <v>23562.82</v>
      </c>
      <c r="J12" s="714">
        <v>0.15426655392676292</v>
      </c>
      <c r="K12" s="648">
        <v>23</v>
      </c>
      <c r="L12" s="714">
        <v>5.808080808080808E-2</v>
      </c>
      <c r="M12" s="648" t="s">
        <v>1</v>
      </c>
      <c r="N12" s="277"/>
    </row>
    <row r="13" spans="1:14" ht="14.4" customHeight="1" x14ac:dyDescent="0.3">
      <c r="A13" s="644" t="s">
        <v>1488</v>
      </c>
      <c r="B13" s="645" t="s">
        <v>1489</v>
      </c>
      <c r="C13" s="648">
        <v>343460.26999999996</v>
      </c>
      <c r="D13" s="648">
        <v>719</v>
      </c>
      <c r="E13" s="648">
        <v>268757.19999999995</v>
      </c>
      <c r="F13" s="714">
        <v>0.78249865697712284</v>
      </c>
      <c r="G13" s="648">
        <v>560</v>
      </c>
      <c r="H13" s="714">
        <v>0.77885952712100137</v>
      </c>
      <c r="I13" s="648">
        <v>74703.069999999992</v>
      </c>
      <c r="J13" s="714">
        <v>0.21750134302287716</v>
      </c>
      <c r="K13" s="648">
        <v>159</v>
      </c>
      <c r="L13" s="714">
        <v>0.2211404728789986</v>
      </c>
      <c r="M13" s="648" t="s">
        <v>560</v>
      </c>
      <c r="N13" s="277"/>
    </row>
    <row r="14" spans="1:14" ht="14.4" customHeight="1" x14ac:dyDescent="0.3">
      <c r="A14" s="644" t="s">
        <v>553</v>
      </c>
      <c r="B14" s="645" t="s">
        <v>553</v>
      </c>
      <c r="C14" s="648" t="s">
        <v>553</v>
      </c>
      <c r="D14" s="648" t="s">
        <v>553</v>
      </c>
      <c r="E14" s="648" t="s">
        <v>553</v>
      </c>
      <c r="F14" s="714" t="s">
        <v>553</v>
      </c>
      <c r="G14" s="648" t="s">
        <v>553</v>
      </c>
      <c r="H14" s="714" t="s">
        <v>553</v>
      </c>
      <c r="I14" s="648" t="s">
        <v>553</v>
      </c>
      <c r="J14" s="714" t="s">
        <v>553</v>
      </c>
      <c r="K14" s="648" t="s">
        <v>553</v>
      </c>
      <c r="L14" s="714" t="s">
        <v>553</v>
      </c>
      <c r="M14" s="648" t="s">
        <v>561</v>
      </c>
      <c r="N14" s="277"/>
    </row>
    <row r="15" spans="1:14" ht="14.4" customHeight="1" x14ac:dyDescent="0.3">
      <c r="A15" s="644">
        <v>89301312</v>
      </c>
      <c r="B15" s="645" t="s">
        <v>1486</v>
      </c>
      <c r="C15" s="648">
        <v>126186.65000000008</v>
      </c>
      <c r="D15" s="648">
        <v>243</v>
      </c>
      <c r="E15" s="648">
        <v>109423.94000000008</v>
      </c>
      <c r="F15" s="714">
        <v>0.8671594023615018</v>
      </c>
      <c r="G15" s="648">
        <v>191</v>
      </c>
      <c r="H15" s="714">
        <v>0.78600823045267487</v>
      </c>
      <c r="I15" s="648">
        <v>16762.710000000003</v>
      </c>
      <c r="J15" s="714">
        <v>0.13284059763849815</v>
      </c>
      <c r="K15" s="648">
        <v>52</v>
      </c>
      <c r="L15" s="714">
        <v>0.2139917695473251</v>
      </c>
      <c r="M15" s="648" t="s">
        <v>1</v>
      </c>
      <c r="N15" s="277"/>
    </row>
    <row r="16" spans="1:14" ht="14.4" customHeight="1" x14ac:dyDescent="0.3">
      <c r="A16" s="644">
        <v>89301312</v>
      </c>
      <c r="B16" s="645" t="s">
        <v>1487</v>
      </c>
      <c r="C16" s="648">
        <v>108602.52999999997</v>
      </c>
      <c r="D16" s="648">
        <v>237</v>
      </c>
      <c r="E16" s="648">
        <v>80591.129999999976</v>
      </c>
      <c r="F16" s="714">
        <v>0.74207414873299915</v>
      </c>
      <c r="G16" s="648">
        <v>193</v>
      </c>
      <c r="H16" s="714">
        <v>0.81434599156118148</v>
      </c>
      <c r="I16" s="648">
        <v>28011.399999999998</v>
      </c>
      <c r="J16" s="714">
        <v>0.25792585126700091</v>
      </c>
      <c r="K16" s="648">
        <v>44</v>
      </c>
      <c r="L16" s="714">
        <v>0.18565400843881857</v>
      </c>
      <c r="M16" s="648" t="s">
        <v>1</v>
      </c>
      <c r="N16" s="277"/>
    </row>
    <row r="17" spans="1:14" ht="14.4" customHeight="1" x14ac:dyDescent="0.3">
      <c r="A17" s="644" t="s">
        <v>1490</v>
      </c>
      <c r="B17" s="645" t="s">
        <v>1491</v>
      </c>
      <c r="C17" s="648">
        <v>234789.18000000005</v>
      </c>
      <c r="D17" s="648">
        <v>480</v>
      </c>
      <c r="E17" s="648">
        <v>190015.07000000007</v>
      </c>
      <c r="F17" s="714">
        <v>0.80930079486627116</v>
      </c>
      <c r="G17" s="648">
        <v>384</v>
      </c>
      <c r="H17" s="714">
        <v>0.8</v>
      </c>
      <c r="I17" s="648">
        <v>44774.11</v>
      </c>
      <c r="J17" s="714">
        <v>0.19069920513372887</v>
      </c>
      <c r="K17" s="648">
        <v>96</v>
      </c>
      <c r="L17" s="714">
        <v>0.2</v>
      </c>
      <c r="M17" s="648" t="s">
        <v>560</v>
      </c>
      <c r="N17" s="277"/>
    </row>
    <row r="18" spans="1:14" ht="14.4" customHeight="1" x14ac:dyDescent="0.3">
      <c r="A18" s="644" t="s">
        <v>553</v>
      </c>
      <c r="B18" s="645" t="s">
        <v>553</v>
      </c>
      <c r="C18" s="648" t="s">
        <v>553</v>
      </c>
      <c r="D18" s="648" t="s">
        <v>553</v>
      </c>
      <c r="E18" s="648" t="s">
        <v>553</v>
      </c>
      <c r="F18" s="714" t="s">
        <v>553</v>
      </c>
      <c r="G18" s="648" t="s">
        <v>553</v>
      </c>
      <c r="H18" s="714" t="s">
        <v>553</v>
      </c>
      <c r="I18" s="648" t="s">
        <v>553</v>
      </c>
      <c r="J18" s="714" t="s">
        <v>553</v>
      </c>
      <c r="K18" s="648" t="s">
        <v>553</v>
      </c>
      <c r="L18" s="714" t="s">
        <v>553</v>
      </c>
      <c r="M18" s="648" t="s">
        <v>561</v>
      </c>
      <c r="N18" s="277"/>
    </row>
    <row r="19" spans="1:14" ht="14.4" customHeight="1" x14ac:dyDescent="0.3">
      <c r="A19" s="644">
        <v>89301313</v>
      </c>
      <c r="B19" s="645" t="s">
        <v>1486</v>
      </c>
      <c r="C19" s="648">
        <v>186.27</v>
      </c>
      <c r="D19" s="648">
        <v>1</v>
      </c>
      <c r="E19" s="648" t="s">
        <v>553</v>
      </c>
      <c r="F19" s="714">
        <v>0</v>
      </c>
      <c r="G19" s="648" t="s">
        <v>553</v>
      </c>
      <c r="H19" s="714">
        <v>0</v>
      </c>
      <c r="I19" s="648">
        <v>186.27</v>
      </c>
      <c r="J19" s="714">
        <v>1</v>
      </c>
      <c r="K19" s="648">
        <v>1</v>
      </c>
      <c r="L19" s="714">
        <v>1</v>
      </c>
      <c r="M19" s="648" t="s">
        <v>1</v>
      </c>
      <c r="N19" s="277"/>
    </row>
    <row r="20" spans="1:14" ht="14.4" customHeight="1" x14ac:dyDescent="0.3">
      <c r="A20" s="644">
        <v>89301313</v>
      </c>
      <c r="B20" s="645" t="s">
        <v>1487</v>
      </c>
      <c r="C20" s="648">
        <v>4477.55</v>
      </c>
      <c r="D20" s="648">
        <v>7</v>
      </c>
      <c r="E20" s="648">
        <v>4477.55</v>
      </c>
      <c r="F20" s="714">
        <v>1</v>
      </c>
      <c r="G20" s="648">
        <v>7</v>
      </c>
      <c r="H20" s="714">
        <v>1</v>
      </c>
      <c r="I20" s="648" t="s">
        <v>553</v>
      </c>
      <c r="J20" s="714">
        <v>0</v>
      </c>
      <c r="K20" s="648" t="s">
        <v>553</v>
      </c>
      <c r="L20" s="714">
        <v>0</v>
      </c>
      <c r="M20" s="648" t="s">
        <v>1</v>
      </c>
      <c r="N20" s="277"/>
    </row>
    <row r="21" spans="1:14" ht="14.4" customHeight="1" x14ac:dyDescent="0.3">
      <c r="A21" s="644" t="s">
        <v>1492</v>
      </c>
      <c r="B21" s="645" t="s">
        <v>1493</v>
      </c>
      <c r="C21" s="648">
        <v>4663.8200000000006</v>
      </c>
      <c r="D21" s="648">
        <v>8</v>
      </c>
      <c r="E21" s="648">
        <v>4477.55</v>
      </c>
      <c r="F21" s="714">
        <v>0.96006063698856292</v>
      </c>
      <c r="G21" s="648">
        <v>7</v>
      </c>
      <c r="H21" s="714">
        <v>0.875</v>
      </c>
      <c r="I21" s="648">
        <v>186.27</v>
      </c>
      <c r="J21" s="714">
        <v>3.9939363011436975E-2</v>
      </c>
      <c r="K21" s="648">
        <v>1</v>
      </c>
      <c r="L21" s="714">
        <v>0.125</v>
      </c>
      <c r="M21" s="648" t="s">
        <v>560</v>
      </c>
      <c r="N21" s="277"/>
    </row>
    <row r="22" spans="1:14" ht="14.4" customHeight="1" x14ac:dyDescent="0.3">
      <c r="A22" s="644" t="s">
        <v>553</v>
      </c>
      <c r="B22" s="645" t="s">
        <v>553</v>
      </c>
      <c r="C22" s="648" t="s">
        <v>553</v>
      </c>
      <c r="D22" s="648" t="s">
        <v>553</v>
      </c>
      <c r="E22" s="648" t="s">
        <v>553</v>
      </c>
      <c r="F22" s="714" t="s">
        <v>553</v>
      </c>
      <c r="G22" s="648" t="s">
        <v>553</v>
      </c>
      <c r="H22" s="714" t="s">
        <v>553</v>
      </c>
      <c r="I22" s="648" t="s">
        <v>553</v>
      </c>
      <c r="J22" s="714" t="s">
        <v>553</v>
      </c>
      <c r="K22" s="648" t="s">
        <v>553</v>
      </c>
      <c r="L22" s="714" t="s">
        <v>553</v>
      </c>
      <c r="M22" s="648" t="s">
        <v>561</v>
      </c>
      <c r="N22" s="277"/>
    </row>
    <row r="23" spans="1:14" ht="14.4" customHeight="1" x14ac:dyDescent="0.3">
      <c r="A23" s="644" t="s">
        <v>551</v>
      </c>
      <c r="B23" s="645" t="s">
        <v>555</v>
      </c>
      <c r="C23" s="648">
        <v>582913.27</v>
      </c>
      <c r="D23" s="648">
        <v>1207</v>
      </c>
      <c r="E23" s="648">
        <v>463249.82</v>
      </c>
      <c r="F23" s="714">
        <v>0.794714829532016</v>
      </c>
      <c r="G23" s="648">
        <v>951</v>
      </c>
      <c r="H23" s="714">
        <v>0.78790389395194693</v>
      </c>
      <c r="I23" s="648">
        <v>119663.45</v>
      </c>
      <c r="J23" s="714">
        <v>0.20528517046798403</v>
      </c>
      <c r="K23" s="648">
        <v>256</v>
      </c>
      <c r="L23" s="714">
        <v>0.21209610604805301</v>
      </c>
      <c r="M23" s="648" t="s">
        <v>556</v>
      </c>
      <c r="N23" s="277"/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1494</v>
      </c>
      <c r="B5" s="708">
        <v>4890.0200000000004</v>
      </c>
      <c r="C5" s="655">
        <v>1</v>
      </c>
      <c r="D5" s="719">
        <v>7</v>
      </c>
      <c r="E5" s="722" t="s">
        <v>1494</v>
      </c>
      <c r="F5" s="708">
        <v>4890.0200000000004</v>
      </c>
      <c r="G5" s="676">
        <v>1</v>
      </c>
      <c r="H5" s="658">
        <v>6</v>
      </c>
      <c r="I5" s="699">
        <v>0.8571428571428571</v>
      </c>
      <c r="J5" s="725">
        <v>0</v>
      </c>
      <c r="K5" s="676">
        <v>0</v>
      </c>
      <c r="L5" s="658">
        <v>1</v>
      </c>
      <c r="M5" s="699">
        <v>0.14285714285714285</v>
      </c>
    </row>
    <row r="6" spans="1:13" ht="14.4" customHeight="1" x14ac:dyDescent="0.3">
      <c r="A6" s="716" t="s">
        <v>1495</v>
      </c>
      <c r="B6" s="709">
        <v>12758.460000000001</v>
      </c>
      <c r="C6" s="661">
        <v>1</v>
      </c>
      <c r="D6" s="720">
        <v>11</v>
      </c>
      <c r="E6" s="723" t="s">
        <v>1495</v>
      </c>
      <c r="F6" s="709">
        <v>9701</v>
      </c>
      <c r="G6" s="677">
        <v>0.76035822505223982</v>
      </c>
      <c r="H6" s="664">
        <v>7</v>
      </c>
      <c r="I6" s="700">
        <v>0.63636363636363635</v>
      </c>
      <c r="J6" s="726">
        <v>3057.4600000000005</v>
      </c>
      <c r="K6" s="677">
        <v>0.23964177494776018</v>
      </c>
      <c r="L6" s="664">
        <v>4</v>
      </c>
      <c r="M6" s="700">
        <v>0.36363636363636365</v>
      </c>
    </row>
    <row r="7" spans="1:13" ht="14.4" customHeight="1" x14ac:dyDescent="0.3">
      <c r="A7" s="716" t="s">
        <v>1496</v>
      </c>
      <c r="B7" s="709">
        <v>24277.15</v>
      </c>
      <c r="C7" s="661">
        <v>1</v>
      </c>
      <c r="D7" s="720">
        <v>104</v>
      </c>
      <c r="E7" s="723" t="s">
        <v>1496</v>
      </c>
      <c r="F7" s="709">
        <v>19684.97</v>
      </c>
      <c r="G7" s="677">
        <v>0.81084352982125163</v>
      </c>
      <c r="H7" s="664">
        <v>82</v>
      </c>
      <c r="I7" s="700">
        <v>0.78846153846153844</v>
      </c>
      <c r="J7" s="726">
        <v>4592.18</v>
      </c>
      <c r="K7" s="677">
        <v>0.18915647017874834</v>
      </c>
      <c r="L7" s="664">
        <v>22</v>
      </c>
      <c r="M7" s="700">
        <v>0.21153846153846154</v>
      </c>
    </row>
    <row r="8" spans="1:13" ht="14.4" customHeight="1" x14ac:dyDescent="0.3">
      <c r="A8" s="716" t="s">
        <v>1497</v>
      </c>
      <c r="B8" s="709">
        <v>191655.99999999997</v>
      </c>
      <c r="C8" s="661">
        <v>1</v>
      </c>
      <c r="D8" s="720">
        <v>387</v>
      </c>
      <c r="E8" s="723" t="s">
        <v>1497</v>
      </c>
      <c r="F8" s="709">
        <v>141540.10999999999</v>
      </c>
      <c r="G8" s="677">
        <v>0.73851123888633807</v>
      </c>
      <c r="H8" s="664">
        <v>289</v>
      </c>
      <c r="I8" s="700">
        <v>0.74677002583979324</v>
      </c>
      <c r="J8" s="726">
        <v>50115.889999999992</v>
      </c>
      <c r="K8" s="677">
        <v>0.26148876111366198</v>
      </c>
      <c r="L8" s="664">
        <v>98</v>
      </c>
      <c r="M8" s="700">
        <v>0.25322997416020671</v>
      </c>
    </row>
    <row r="9" spans="1:13" ht="14.4" customHeight="1" x14ac:dyDescent="0.3">
      <c r="A9" s="716" t="s">
        <v>1498</v>
      </c>
      <c r="B9" s="709">
        <v>16697.48</v>
      </c>
      <c r="C9" s="661">
        <v>1</v>
      </c>
      <c r="D9" s="720">
        <v>34</v>
      </c>
      <c r="E9" s="723" t="s">
        <v>1498</v>
      </c>
      <c r="F9" s="709">
        <v>11656.74</v>
      </c>
      <c r="G9" s="677">
        <v>0.69811372734089217</v>
      </c>
      <c r="H9" s="664">
        <v>22</v>
      </c>
      <c r="I9" s="700">
        <v>0.6470588235294118</v>
      </c>
      <c r="J9" s="726">
        <v>5040.74</v>
      </c>
      <c r="K9" s="677">
        <v>0.30188627265910783</v>
      </c>
      <c r="L9" s="664">
        <v>12</v>
      </c>
      <c r="M9" s="700">
        <v>0.35294117647058826</v>
      </c>
    </row>
    <row r="10" spans="1:13" ht="14.4" customHeight="1" x14ac:dyDescent="0.3">
      <c r="A10" s="716" t="s">
        <v>1499</v>
      </c>
      <c r="B10" s="709">
        <v>25540.829999999994</v>
      </c>
      <c r="C10" s="661">
        <v>1</v>
      </c>
      <c r="D10" s="720">
        <v>41</v>
      </c>
      <c r="E10" s="723" t="s">
        <v>1499</v>
      </c>
      <c r="F10" s="709">
        <v>22305.089999999997</v>
      </c>
      <c r="G10" s="677">
        <v>0.87331108660133605</v>
      </c>
      <c r="H10" s="664">
        <v>34</v>
      </c>
      <c r="I10" s="700">
        <v>0.82926829268292679</v>
      </c>
      <c r="J10" s="726">
        <v>3235.74</v>
      </c>
      <c r="K10" s="677">
        <v>0.12668891339866403</v>
      </c>
      <c r="L10" s="664">
        <v>7</v>
      </c>
      <c r="M10" s="700">
        <v>0.17073170731707318</v>
      </c>
    </row>
    <row r="11" spans="1:13" ht="14.4" customHeight="1" x14ac:dyDescent="0.3">
      <c r="A11" s="716" t="s">
        <v>1500</v>
      </c>
      <c r="B11" s="709">
        <v>15196.06</v>
      </c>
      <c r="C11" s="661">
        <v>1</v>
      </c>
      <c r="D11" s="720">
        <v>31</v>
      </c>
      <c r="E11" s="723" t="s">
        <v>1500</v>
      </c>
      <c r="F11" s="709">
        <v>10557.59</v>
      </c>
      <c r="G11" s="677">
        <v>0.69475837815854902</v>
      </c>
      <c r="H11" s="664">
        <v>24</v>
      </c>
      <c r="I11" s="700">
        <v>0.77419354838709675</v>
      </c>
      <c r="J11" s="726">
        <v>4638.4699999999993</v>
      </c>
      <c r="K11" s="677">
        <v>0.30524162184145098</v>
      </c>
      <c r="L11" s="664">
        <v>7</v>
      </c>
      <c r="M11" s="700">
        <v>0.22580645161290322</v>
      </c>
    </row>
    <row r="12" spans="1:13" ht="14.4" customHeight="1" x14ac:dyDescent="0.3">
      <c r="A12" s="716" t="s">
        <v>1501</v>
      </c>
      <c r="B12" s="709">
        <v>8457.44</v>
      </c>
      <c r="C12" s="661">
        <v>1</v>
      </c>
      <c r="D12" s="720">
        <v>33</v>
      </c>
      <c r="E12" s="723" t="s">
        <v>1501</v>
      </c>
      <c r="F12" s="709">
        <v>8457.44</v>
      </c>
      <c r="G12" s="677">
        <v>1</v>
      </c>
      <c r="H12" s="664">
        <v>32</v>
      </c>
      <c r="I12" s="700">
        <v>0.96969696969696972</v>
      </c>
      <c r="J12" s="726">
        <v>0</v>
      </c>
      <c r="K12" s="677">
        <v>0</v>
      </c>
      <c r="L12" s="664">
        <v>1</v>
      </c>
      <c r="M12" s="700">
        <v>3.0303030303030304E-2</v>
      </c>
    </row>
    <row r="13" spans="1:13" ht="14.4" customHeight="1" x14ac:dyDescent="0.3">
      <c r="A13" s="716" t="s">
        <v>1502</v>
      </c>
      <c r="B13" s="709">
        <v>5194.4299999999994</v>
      </c>
      <c r="C13" s="661">
        <v>1</v>
      </c>
      <c r="D13" s="720">
        <v>27</v>
      </c>
      <c r="E13" s="723" t="s">
        <v>1502</v>
      </c>
      <c r="F13" s="709">
        <v>3284.6</v>
      </c>
      <c r="G13" s="677">
        <v>0.63233117011876183</v>
      </c>
      <c r="H13" s="664">
        <v>18</v>
      </c>
      <c r="I13" s="700">
        <v>0.66666666666666663</v>
      </c>
      <c r="J13" s="726">
        <v>1909.8299999999997</v>
      </c>
      <c r="K13" s="677">
        <v>0.36766882988123817</v>
      </c>
      <c r="L13" s="664">
        <v>9</v>
      </c>
      <c r="M13" s="700">
        <v>0.33333333333333331</v>
      </c>
    </row>
    <row r="14" spans="1:13" ht="14.4" customHeight="1" x14ac:dyDescent="0.3">
      <c r="A14" s="716" t="s">
        <v>1503</v>
      </c>
      <c r="B14" s="709">
        <v>34320.630000000005</v>
      </c>
      <c r="C14" s="661">
        <v>1</v>
      </c>
      <c r="D14" s="720">
        <v>56</v>
      </c>
      <c r="E14" s="723" t="s">
        <v>1503</v>
      </c>
      <c r="F14" s="709">
        <v>29617.61</v>
      </c>
      <c r="G14" s="677">
        <v>0.86296813316072563</v>
      </c>
      <c r="H14" s="664">
        <v>47</v>
      </c>
      <c r="I14" s="700">
        <v>0.8392857142857143</v>
      </c>
      <c r="J14" s="726">
        <v>4703.0200000000004</v>
      </c>
      <c r="K14" s="677">
        <v>0.13703186683927421</v>
      </c>
      <c r="L14" s="664">
        <v>9</v>
      </c>
      <c r="M14" s="700">
        <v>0.16071428571428573</v>
      </c>
    </row>
    <row r="15" spans="1:13" ht="14.4" customHeight="1" x14ac:dyDescent="0.3">
      <c r="A15" s="716" t="s">
        <v>1504</v>
      </c>
      <c r="B15" s="709">
        <v>14507.029999999999</v>
      </c>
      <c r="C15" s="661">
        <v>1</v>
      </c>
      <c r="D15" s="720">
        <v>33</v>
      </c>
      <c r="E15" s="723" t="s">
        <v>1504</v>
      </c>
      <c r="F15" s="709">
        <v>13527.369999999999</v>
      </c>
      <c r="G15" s="677">
        <v>0.93246998179503315</v>
      </c>
      <c r="H15" s="664">
        <v>29</v>
      </c>
      <c r="I15" s="700">
        <v>0.87878787878787878</v>
      </c>
      <c r="J15" s="726">
        <v>979.66</v>
      </c>
      <c r="K15" s="677">
        <v>6.7530018204966832E-2</v>
      </c>
      <c r="L15" s="664">
        <v>4</v>
      </c>
      <c r="M15" s="700">
        <v>0.12121212121212122</v>
      </c>
    </row>
    <row r="16" spans="1:13" ht="14.4" customHeight="1" x14ac:dyDescent="0.3">
      <c r="A16" s="716" t="s">
        <v>1505</v>
      </c>
      <c r="B16" s="709">
        <v>38728.11</v>
      </c>
      <c r="C16" s="661">
        <v>1</v>
      </c>
      <c r="D16" s="720">
        <v>55</v>
      </c>
      <c r="E16" s="723" t="s">
        <v>1505</v>
      </c>
      <c r="F16" s="709">
        <v>24734.480000000003</v>
      </c>
      <c r="G16" s="677">
        <v>0.63866994800417587</v>
      </c>
      <c r="H16" s="664">
        <v>36</v>
      </c>
      <c r="I16" s="700">
        <v>0.65454545454545454</v>
      </c>
      <c r="J16" s="726">
        <v>13993.63</v>
      </c>
      <c r="K16" s="677">
        <v>0.36133005199582419</v>
      </c>
      <c r="L16" s="664">
        <v>19</v>
      </c>
      <c r="M16" s="700">
        <v>0.34545454545454546</v>
      </c>
    </row>
    <row r="17" spans="1:13" ht="14.4" customHeight="1" x14ac:dyDescent="0.3">
      <c r="A17" s="716" t="s">
        <v>1506</v>
      </c>
      <c r="B17" s="709">
        <v>11259.099999999999</v>
      </c>
      <c r="C17" s="661">
        <v>1</v>
      </c>
      <c r="D17" s="720">
        <v>18</v>
      </c>
      <c r="E17" s="723" t="s">
        <v>1506</v>
      </c>
      <c r="F17" s="709">
        <v>9672.2799999999988</v>
      </c>
      <c r="G17" s="677">
        <v>0.85906333543533675</v>
      </c>
      <c r="H17" s="664">
        <v>15</v>
      </c>
      <c r="I17" s="700">
        <v>0.83333333333333337</v>
      </c>
      <c r="J17" s="726">
        <v>1586.82</v>
      </c>
      <c r="K17" s="677">
        <v>0.14093666456466325</v>
      </c>
      <c r="L17" s="664">
        <v>3</v>
      </c>
      <c r="M17" s="700">
        <v>0.16666666666666666</v>
      </c>
    </row>
    <row r="18" spans="1:13" ht="14.4" customHeight="1" x14ac:dyDescent="0.3">
      <c r="A18" s="716" t="s">
        <v>1507</v>
      </c>
      <c r="B18" s="709">
        <v>24656.59</v>
      </c>
      <c r="C18" s="661">
        <v>1</v>
      </c>
      <c r="D18" s="720">
        <v>51</v>
      </c>
      <c r="E18" s="723" t="s">
        <v>1507</v>
      </c>
      <c r="F18" s="709">
        <v>23044.639999999999</v>
      </c>
      <c r="G18" s="677">
        <v>0.9346239686834229</v>
      </c>
      <c r="H18" s="664">
        <v>46</v>
      </c>
      <c r="I18" s="700">
        <v>0.90196078431372551</v>
      </c>
      <c r="J18" s="726">
        <v>1611.9499999999998</v>
      </c>
      <c r="K18" s="677">
        <v>6.5376031316577016E-2</v>
      </c>
      <c r="L18" s="664">
        <v>5</v>
      </c>
      <c r="M18" s="700">
        <v>9.8039215686274508E-2</v>
      </c>
    </row>
    <row r="19" spans="1:13" ht="14.4" customHeight="1" x14ac:dyDescent="0.3">
      <c r="A19" s="716" t="s">
        <v>1508</v>
      </c>
      <c r="B19" s="709">
        <v>15450.55</v>
      </c>
      <c r="C19" s="661">
        <v>1</v>
      </c>
      <c r="D19" s="720">
        <v>36</v>
      </c>
      <c r="E19" s="723" t="s">
        <v>1508</v>
      </c>
      <c r="F19" s="709">
        <v>13142.68</v>
      </c>
      <c r="G19" s="677">
        <v>0.85062861839869786</v>
      </c>
      <c r="H19" s="664">
        <v>31</v>
      </c>
      <c r="I19" s="700">
        <v>0.86111111111111116</v>
      </c>
      <c r="J19" s="726">
        <v>2307.87</v>
      </c>
      <c r="K19" s="677">
        <v>0.14937138160130223</v>
      </c>
      <c r="L19" s="664">
        <v>5</v>
      </c>
      <c r="M19" s="700">
        <v>0.1388888888888889</v>
      </c>
    </row>
    <row r="20" spans="1:13" ht="14.4" customHeight="1" thickBot="1" x14ac:dyDescent="0.35">
      <c r="A20" s="717" t="s">
        <v>1509</v>
      </c>
      <c r="B20" s="710">
        <v>139323.39000000001</v>
      </c>
      <c r="C20" s="667">
        <v>1</v>
      </c>
      <c r="D20" s="721">
        <v>283</v>
      </c>
      <c r="E20" s="724" t="s">
        <v>1509</v>
      </c>
      <c r="F20" s="710">
        <v>117433.2</v>
      </c>
      <c r="G20" s="678">
        <v>0.8428821607053919</v>
      </c>
      <c r="H20" s="670">
        <v>233</v>
      </c>
      <c r="I20" s="701">
        <v>0.82332155477031799</v>
      </c>
      <c r="J20" s="727">
        <v>21890.190000000002</v>
      </c>
      <c r="K20" s="678">
        <v>0.15711783929460804</v>
      </c>
      <c r="L20" s="670">
        <v>50</v>
      </c>
      <c r="M20" s="701">
        <v>0.17667844522968199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2030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582913.27</v>
      </c>
      <c r="N3" s="70">
        <f>SUBTOTAL(9,N7:N1048576)</f>
        <v>2063</v>
      </c>
      <c r="O3" s="70">
        <f>SUBTOTAL(9,O7:O1048576)</f>
        <v>1207</v>
      </c>
      <c r="P3" s="70">
        <f>SUBTOTAL(9,P7:P1048576)</f>
        <v>463249.81999999972</v>
      </c>
      <c r="Q3" s="71">
        <f>IF(M3=0,0,P3/M3)</f>
        <v>0.79471482953201544</v>
      </c>
      <c r="R3" s="70">
        <f>SUBTOTAL(9,R7:R1048576)</f>
        <v>1595</v>
      </c>
      <c r="S3" s="71">
        <f>IF(N3=0,0,R3/N3)</f>
        <v>0.77314590402326711</v>
      </c>
      <c r="T3" s="70">
        <f>SUBTOTAL(9,T7:T1048576)</f>
        <v>951</v>
      </c>
      <c r="U3" s="72">
        <f>IF(O3=0,0,T3/O3)</f>
        <v>0.78790389395194693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31</v>
      </c>
      <c r="B7" s="734" t="s">
        <v>552</v>
      </c>
      <c r="C7" s="734">
        <v>89301311</v>
      </c>
      <c r="D7" s="735" t="s">
        <v>2027</v>
      </c>
      <c r="E7" s="736" t="s">
        <v>1495</v>
      </c>
      <c r="F7" s="734" t="s">
        <v>1486</v>
      </c>
      <c r="G7" s="734" t="s">
        <v>1510</v>
      </c>
      <c r="H7" s="734" t="s">
        <v>553</v>
      </c>
      <c r="I7" s="734" t="s">
        <v>1043</v>
      </c>
      <c r="J7" s="734" t="s">
        <v>1044</v>
      </c>
      <c r="K7" s="734" t="s">
        <v>1045</v>
      </c>
      <c r="L7" s="737">
        <v>147.31</v>
      </c>
      <c r="M7" s="737">
        <v>147.31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31</v>
      </c>
      <c r="B8" s="661" t="s">
        <v>552</v>
      </c>
      <c r="C8" s="661">
        <v>89301311</v>
      </c>
      <c r="D8" s="740" t="s">
        <v>2027</v>
      </c>
      <c r="E8" s="741" t="s">
        <v>1496</v>
      </c>
      <c r="F8" s="661" t="s">
        <v>1486</v>
      </c>
      <c r="G8" s="661" t="s">
        <v>1511</v>
      </c>
      <c r="H8" s="661" t="s">
        <v>935</v>
      </c>
      <c r="I8" s="661" t="s">
        <v>1061</v>
      </c>
      <c r="J8" s="661" t="s">
        <v>1422</v>
      </c>
      <c r="K8" s="661" t="s">
        <v>1423</v>
      </c>
      <c r="L8" s="662">
        <v>154.36000000000001</v>
      </c>
      <c r="M8" s="662">
        <v>308.72000000000003</v>
      </c>
      <c r="N8" s="661">
        <v>2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31</v>
      </c>
      <c r="B9" s="661" t="s">
        <v>552</v>
      </c>
      <c r="C9" s="661">
        <v>89301311</v>
      </c>
      <c r="D9" s="740" t="s">
        <v>2027</v>
      </c>
      <c r="E9" s="741" t="s">
        <v>1496</v>
      </c>
      <c r="F9" s="661" t="s">
        <v>1486</v>
      </c>
      <c r="G9" s="661" t="s">
        <v>1512</v>
      </c>
      <c r="H9" s="661" t="s">
        <v>553</v>
      </c>
      <c r="I9" s="661" t="s">
        <v>685</v>
      </c>
      <c r="J9" s="661" t="s">
        <v>1513</v>
      </c>
      <c r="K9" s="661" t="s">
        <v>1514</v>
      </c>
      <c r="L9" s="662">
        <v>0</v>
      </c>
      <c r="M9" s="662">
        <v>0</v>
      </c>
      <c r="N9" s="661">
        <v>1</v>
      </c>
      <c r="O9" s="742">
        <v>0.5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31</v>
      </c>
      <c r="B10" s="661" t="s">
        <v>552</v>
      </c>
      <c r="C10" s="661">
        <v>89301311</v>
      </c>
      <c r="D10" s="740" t="s">
        <v>2027</v>
      </c>
      <c r="E10" s="741" t="s">
        <v>1496</v>
      </c>
      <c r="F10" s="661" t="s">
        <v>1486</v>
      </c>
      <c r="G10" s="661" t="s">
        <v>1515</v>
      </c>
      <c r="H10" s="661" t="s">
        <v>553</v>
      </c>
      <c r="I10" s="661" t="s">
        <v>1516</v>
      </c>
      <c r="J10" s="661" t="s">
        <v>1517</v>
      </c>
      <c r="K10" s="661" t="s">
        <v>1428</v>
      </c>
      <c r="L10" s="662">
        <v>66.819999999999993</v>
      </c>
      <c r="M10" s="662">
        <v>133.63999999999999</v>
      </c>
      <c r="N10" s="661">
        <v>2</v>
      </c>
      <c r="O10" s="742">
        <v>0.5</v>
      </c>
      <c r="P10" s="662">
        <v>133.63999999999999</v>
      </c>
      <c r="Q10" s="677">
        <v>1</v>
      </c>
      <c r="R10" s="661">
        <v>2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31</v>
      </c>
      <c r="B11" s="661" t="s">
        <v>552</v>
      </c>
      <c r="C11" s="661">
        <v>89301311</v>
      </c>
      <c r="D11" s="740" t="s">
        <v>2027</v>
      </c>
      <c r="E11" s="741" t="s">
        <v>1496</v>
      </c>
      <c r="F11" s="661" t="s">
        <v>1486</v>
      </c>
      <c r="G11" s="661" t="s">
        <v>1518</v>
      </c>
      <c r="H11" s="661" t="s">
        <v>935</v>
      </c>
      <c r="I11" s="661" t="s">
        <v>973</v>
      </c>
      <c r="J11" s="661" t="s">
        <v>1454</v>
      </c>
      <c r="K11" s="661" t="s">
        <v>1455</v>
      </c>
      <c r="L11" s="662">
        <v>424.24</v>
      </c>
      <c r="M11" s="662">
        <v>424.24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31</v>
      </c>
      <c r="B12" s="661" t="s">
        <v>552</v>
      </c>
      <c r="C12" s="661">
        <v>89301311</v>
      </c>
      <c r="D12" s="740" t="s">
        <v>2027</v>
      </c>
      <c r="E12" s="741" t="s">
        <v>1496</v>
      </c>
      <c r="F12" s="661" t="s">
        <v>1486</v>
      </c>
      <c r="G12" s="661" t="s">
        <v>1519</v>
      </c>
      <c r="H12" s="661" t="s">
        <v>553</v>
      </c>
      <c r="I12" s="661" t="s">
        <v>731</v>
      </c>
      <c r="J12" s="661" t="s">
        <v>732</v>
      </c>
      <c r="K12" s="661" t="s">
        <v>1520</v>
      </c>
      <c r="L12" s="662">
        <v>0</v>
      </c>
      <c r="M12" s="662">
        <v>0</v>
      </c>
      <c r="N12" s="661">
        <v>1</v>
      </c>
      <c r="O12" s="742">
        <v>1</v>
      </c>
      <c r="P12" s="662">
        <v>0</v>
      </c>
      <c r="Q12" s="677"/>
      <c r="R12" s="661">
        <v>1</v>
      </c>
      <c r="S12" s="677">
        <v>1</v>
      </c>
      <c r="T12" s="742">
        <v>1</v>
      </c>
      <c r="U12" s="700">
        <v>1</v>
      </c>
    </row>
    <row r="13" spans="1:21" ht="14.4" customHeight="1" x14ac:dyDescent="0.3">
      <c r="A13" s="660">
        <v>31</v>
      </c>
      <c r="B13" s="661" t="s">
        <v>552</v>
      </c>
      <c r="C13" s="661">
        <v>89301311</v>
      </c>
      <c r="D13" s="740" t="s">
        <v>2027</v>
      </c>
      <c r="E13" s="741" t="s">
        <v>1496</v>
      </c>
      <c r="F13" s="661" t="s">
        <v>1486</v>
      </c>
      <c r="G13" s="661" t="s">
        <v>1510</v>
      </c>
      <c r="H13" s="661" t="s">
        <v>553</v>
      </c>
      <c r="I13" s="661" t="s">
        <v>1043</v>
      </c>
      <c r="J13" s="661" t="s">
        <v>1044</v>
      </c>
      <c r="K13" s="661" t="s">
        <v>1045</v>
      </c>
      <c r="L13" s="662">
        <v>147.31</v>
      </c>
      <c r="M13" s="662">
        <v>294.62</v>
      </c>
      <c r="N13" s="661">
        <v>2</v>
      </c>
      <c r="O13" s="742">
        <v>0.5</v>
      </c>
      <c r="P13" s="662">
        <v>294.62</v>
      </c>
      <c r="Q13" s="677">
        <v>1</v>
      </c>
      <c r="R13" s="661">
        <v>2</v>
      </c>
      <c r="S13" s="677">
        <v>1</v>
      </c>
      <c r="T13" s="742">
        <v>0.5</v>
      </c>
      <c r="U13" s="700">
        <v>1</v>
      </c>
    </row>
    <row r="14" spans="1:21" ht="14.4" customHeight="1" x14ac:dyDescent="0.3">
      <c r="A14" s="660">
        <v>31</v>
      </c>
      <c r="B14" s="661" t="s">
        <v>552</v>
      </c>
      <c r="C14" s="661">
        <v>89301311</v>
      </c>
      <c r="D14" s="740" t="s">
        <v>2027</v>
      </c>
      <c r="E14" s="741" t="s">
        <v>1496</v>
      </c>
      <c r="F14" s="661" t="s">
        <v>1486</v>
      </c>
      <c r="G14" s="661" t="s">
        <v>1521</v>
      </c>
      <c r="H14" s="661" t="s">
        <v>935</v>
      </c>
      <c r="I14" s="661" t="s">
        <v>1522</v>
      </c>
      <c r="J14" s="661" t="s">
        <v>1523</v>
      </c>
      <c r="K14" s="661" t="s">
        <v>1524</v>
      </c>
      <c r="L14" s="662">
        <v>815.1</v>
      </c>
      <c r="M14" s="662">
        <v>4075.5</v>
      </c>
      <c r="N14" s="661">
        <v>5</v>
      </c>
      <c r="O14" s="742">
        <v>1.5</v>
      </c>
      <c r="P14" s="662">
        <v>3260.4</v>
      </c>
      <c r="Q14" s="677">
        <v>0.8</v>
      </c>
      <c r="R14" s="661">
        <v>4</v>
      </c>
      <c r="S14" s="677">
        <v>0.8</v>
      </c>
      <c r="T14" s="742">
        <v>1</v>
      </c>
      <c r="U14" s="700">
        <v>0.66666666666666663</v>
      </c>
    </row>
    <row r="15" spans="1:21" ht="14.4" customHeight="1" x14ac:dyDescent="0.3">
      <c r="A15" s="660">
        <v>31</v>
      </c>
      <c r="B15" s="661" t="s">
        <v>552</v>
      </c>
      <c r="C15" s="661">
        <v>89301311</v>
      </c>
      <c r="D15" s="740" t="s">
        <v>2027</v>
      </c>
      <c r="E15" s="741" t="s">
        <v>1496</v>
      </c>
      <c r="F15" s="661" t="s">
        <v>1486</v>
      </c>
      <c r="G15" s="661" t="s">
        <v>1521</v>
      </c>
      <c r="H15" s="661" t="s">
        <v>935</v>
      </c>
      <c r="I15" s="661" t="s">
        <v>1525</v>
      </c>
      <c r="J15" s="661" t="s">
        <v>1523</v>
      </c>
      <c r="K15" s="661" t="s">
        <v>1526</v>
      </c>
      <c r="L15" s="662">
        <v>923.74</v>
      </c>
      <c r="M15" s="662">
        <v>923.74</v>
      </c>
      <c r="N15" s="661">
        <v>1</v>
      </c>
      <c r="O15" s="742">
        <v>0.5</v>
      </c>
      <c r="P15" s="662">
        <v>923.74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31</v>
      </c>
      <c r="B16" s="661" t="s">
        <v>552</v>
      </c>
      <c r="C16" s="661">
        <v>89301311</v>
      </c>
      <c r="D16" s="740" t="s">
        <v>2027</v>
      </c>
      <c r="E16" s="741" t="s">
        <v>1496</v>
      </c>
      <c r="F16" s="661" t="s">
        <v>1486</v>
      </c>
      <c r="G16" s="661" t="s">
        <v>1527</v>
      </c>
      <c r="H16" s="661" t="s">
        <v>553</v>
      </c>
      <c r="I16" s="661" t="s">
        <v>654</v>
      </c>
      <c r="J16" s="661" t="s">
        <v>1528</v>
      </c>
      <c r="K16" s="661" t="s">
        <v>1529</v>
      </c>
      <c r="L16" s="662">
        <v>0</v>
      </c>
      <c r="M16" s="662">
        <v>0</v>
      </c>
      <c r="N16" s="661">
        <v>10</v>
      </c>
      <c r="O16" s="742">
        <v>8.5</v>
      </c>
      <c r="P16" s="662">
        <v>0</v>
      </c>
      <c r="Q16" s="677"/>
      <c r="R16" s="661">
        <v>5</v>
      </c>
      <c r="S16" s="677">
        <v>0.5</v>
      </c>
      <c r="T16" s="742">
        <v>4</v>
      </c>
      <c r="U16" s="700">
        <v>0.47058823529411764</v>
      </c>
    </row>
    <row r="17" spans="1:21" ht="14.4" customHeight="1" x14ac:dyDescent="0.3">
      <c r="A17" s="660">
        <v>31</v>
      </c>
      <c r="B17" s="661" t="s">
        <v>552</v>
      </c>
      <c r="C17" s="661">
        <v>89301311</v>
      </c>
      <c r="D17" s="740" t="s">
        <v>2027</v>
      </c>
      <c r="E17" s="741" t="s">
        <v>1496</v>
      </c>
      <c r="F17" s="661" t="s">
        <v>1486</v>
      </c>
      <c r="G17" s="661" t="s">
        <v>1530</v>
      </c>
      <c r="H17" s="661" t="s">
        <v>553</v>
      </c>
      <c r="I17" s="661" t="s">
        <v>1531</v>
      </c>
      <c r="J17" s="661" t="s">
        <v>1532</v>
      </c>
      <c r="K17" s="661" t="s">
        <v>1533</v>
      </c>
      <c r="L17" s="662">
        <v>31.32</v>
      </c>
      <c r="M17" s="662">
        <v>31.32</v>
      </c>
      <c r="N17" s="661">
        <v>1</v>
      </c>
      <c r="O17" s="742">
        <v>0.5</v>
      </c>
      <c r="P17" s="662">
        <v>31.32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31</v>
      </c>
      <c r="B18" s="661" t="s">
        <v>552</v>
      </c>
      <c r="C18" s="661">
        <v>89301311</v>
      </c>
      <c r="D18" s="740" t="s">
        <v>2027</v>
      </c>
      <c r="E18" s="741" t="s">
        <v>1496</v>
      </c>
      <c r="F18" s="661" t="s">
        <v>1486</v>
      </c>
      <c r="G18" s="661" t="s">
        <v>1534</v>
      </c>
      <c r="H18" s="661" t="s">
        <v>553</v>
      </c>
      <c r="I18" s="661" t="s">
        <v>1535</v>
      </c>
      <c r="J18" s="661" t="s">
        <v>1536</v>
      </c>
      <c r="K18" s="661" t="s">
        <v>1537</v>
      </c>
      <c r="L18" s="662">
        <v>75.22</v>
      </c>
      <c r="M18" s="662">
        <v>75.22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31</v>
      </c>
      <c r="B19" s="661" t="s">
        <v>552</v>
      </c>
      <c r="C19" s="661">
        <v>89301311</v>
      </c>
      <c r="D19" s="740" t="s">
        <v>2027</v>
      </c>
      <c r="E19" s="741" t="s">
        <v>1496</v>
      </c>
      <c r="F19" s="661" t="s">
        <v>1487</v>
      </c>
      <c r="G19" s="661" t="s">
        <v>1538</v>
      </c>
      <c r="H19" s="661" t="s">
        <v>553</v>
      </c>
      <c r="I19" s="661" t="s">
        <v>1539</v>
      </c>
      <c r="J19" s="661" t="s">
        <v>1540</v>
      </c>
      <c r="K19" s="661" t="s">
        <v>1541</v>
      </c>
      <c r="L19" s="662">
        <v>35.75</v>
      </c>
      <c r="M19" s="662">
        <v>572</v>
      </c>
      <c r="N19" s="661">
        <v>16</v>
      </c>
      <c r="O19" s="742">
        <v>8</v>
      </c>
      <c r="P19" s="662">
        <v>572</v>
      </c>
      <c r="Q19" s="677">
        <v>1</v>
      </c>
      <c r="R19" s="661">
        <v>16</v>
      </c>
      <c r="S19" s="677">
        <v>1</v>
      </c>
      <c r="T19" s="742">
        <v>8</v>
      </c>
      <c r="U19" s="700">
        <v>1</v>
      </c>
    </row>
    <row r="20" spans="1:21" ht="14.4" customHeight="1" x14ac:dyDescent="0.3">
      <c r="A20" s="660">
        <v>31</v>
      </c>
      <c r="B20" s="661" t="s">
        <v>552</v>
      </c>
      <c r="C20" s="661">
        <v>89301311</v>
      </c>
      <c r="D20" s="740" t="s">
        <v>2027</v>
      </c>
      <c r="E20" s="741" t="s">
        <v>1496</v>
      </c>
      <c r="F20" s="661" t="s">
        <v>1487</v>
      </c>
      <c r="G20" s="661" t="s">
        <v>1542</v>
      </c>
      <c r="H20" s="661" t="s">
        <v>553</v>
      </c>
      <c r="I20" s="661" t="s">
        <v>1543</v>
      </c>
      <c r="J20" s="661" t="s">
        <v>1544</v>
      </c>
      <c r="K20" s="661" t="s">
        <v>1545</v>
      </c>
      <c r="L20" s="662">
        <v>410</v>
      </c>
      <c r="M20" s="662">
        <v>4100</v>
      </c>
      <c r="N20" s="661">
        <v>10</v>
      </c>
      <c r="O20" s="742">
        <v>10</v>
      </c>
      <c r="P20" s="662">
        <v>4100</v>
      </c>
      <c r="Q20" s="677">
        <v>1</v>
      </c>
      <c r="R20" s="661">
        <v>10</v>
      </c>
      <c r="S20" s="677">
        <v>1</v>
      </c>
      <c r="T20" s="742">
        <v>10</v>
      </c>
      <c r="U20" s="700">
        <v>1</v>
      </c>
    </row>
    <row r="21" spans="1:21" ht="14.4" customHeight="1" x14ac:dyDescent="0.3">
      <c r="A21" s="660">
        <v>31</v>
      </c>
      <c r="B21" s="661" t="s">
        <v>552</v>
      </c>
      <c r="C21" s="661">
        <v>89301311</v>
      </c>
      <c r="D21" s="740" t="s">
        <v>2027</v>
      </c>
      <c r="E21" s="741" t="s">
        <v>1496</v>
      </c>
      <c r="F21" s="661" t="s">
        <v>1487</v>
      </c>
      <c r="G21" s="661" t="s">
        <v>1546</v>
      </c>
      <c r="H21" s="661" t="s">
        <v>553</v>
      </c>
      <c r="I21" s="661" t="s">
        <v>1547</v>
      </c>
      <c r="J21" s="661" t="s">
        <v>1548</v>
      </c>
      <c r="K21" s="661" t="s">
        <v>1549</v>
      </c>
      <c r="L21" s="662">
        <v>492.18</v>
      </c>
      <c r="M21" s="662">
        <v>492.18</v>
      </c>
      <c r="N21" s="661">
        <v>1</v>
      </c>
      <c r="O21" s="742">
        <v>1</v>
      </c>
      <c r="P21" s="662">
        <v>492.18</v>
      </c>
      <c r="Q21" s="677">
        <v>1</v>
      </c>
      <c r="R21" s="661">
        <v>1</v>
      </c>
      <c r="S21" s="677">
        <v>1</v>
      </c>
      <c r="T21" s="742">
        <v>1</v>
      </c>
      <c r="U21" s="700">
        <v>1</v>
      </c>
    </row>
    <row r="22" spans="1:21" ht="14.4" customHeight="1" x14ac:dyDescent="0.3">
      <c r="A22" s="660">
        <v>31</v>
      </c>
      <c r="B22" s="661" t="s">
        <v>552</v>
      </c>
      <c r="C22" s="661">
        <v>89301311</v>
      </c>
      <c r="D22" s="740" t="s">
        <v>2027</v>
      </c>
      <c r="E22" s="741" t="s">
        <v>1496</v>
      </c>
      <c r="F22" s="661" t="s">
        <v>1487</v>
      </c>
      <c r="G22" s="661" t="s">
        <v>1550</v>
      </c>
      <c r="H22" s="661" t="s">
        <v>553</v>
      </c>
      <c r="I22" s="661" t="s">
        <v>1551</v>
      </c>
      <c r="J22" s="661" t="s">
        <v>1552</v>
      </c>
      <c r="K22" s="661" t="s">
        <v>1553</v>
      </c>
      <c r="L22" s="662">
        <v>200</v>
      </c>
      <c r="M22" s="662">
        <v>800</v>
      </c>
      <c r="N22" s="661">
        <v>4</v>
      </c>
      <c r="O22" s="742">
        <v>2</v>
      </c>
      <c r="P22" s="662">
        <v>400</v>
      </c>
      <c r="Q22" s="677">
        <v>0.5</v>
      </c>
      <c r="R22" s="661">
        <v>2</v>
      </c>
      <c r="S22" s="677">
        <v>0.5</v>
      </c>
      <c r="T22" s="742">
        <v>1</v>
      </c>
      <c r="U22" s="700">
        <v>0.5</v>
      </c>
    </row>
    <row r="23" spans="1:21" ht="14.4" customHeight="1" x14ac:dyDescent="0.3">
      <c r="A23" s="660">
        <v>31</v>
      </c>
      <c r="B23" s="661" t="s">
        <v>552</v>
      </c>
      <c r="C23" s="661">
        <v>89301311</v>
      </c>
      <c r="D23" s="740" t="s">
        <v>2027</v>
      </c>
      <c r="E23" s="741" t="s">
        <v>1497</v>
      </c>
      <c r="F23" s="661" t="s">
        <v>1486</v>
      </c>
      <c r="G23" s="661" t="s">
        <v>1554</v>
      </c>
      <c r="H23" s="661" t="s">
        <v>553</v>
      </c>
      <c r="I23" s="661" t="s">
        <v>1555</v>
      </c>
      <c r="J23" s="661" t="s">
        <v>1556</v>
      </c>
      <c r="K23" s="661" t="s">
        <v>748</v>
      </c>
      <c r="L23" s="662">
        <v>58.27</v>
      </c>
      <c r="M23" s="662">
        <v>116.54</v>
      </c>
      <c r="N23" s="661">
        <v>2</v>
      </c>
      <c r="O23" s="742">
        <v>0.5</v>
      </c>
      <c r="P23" s="662">
        <v>116.54</v>
      </c>
      <c r="Q23" s="677">
        <v>1</v>
      </c>
      <c r="R23" s="661">
        <v>2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31</v>
      </c>
      <c r="B24" s="661" t="s">
        <v>552</v>
      </c>
      <c r="C24" s="661">
        <v>89301311</v>
      </c>
      <c r="D24" s="740" t="s">
        <v>2027</v>
      </c>
      <c r="E24" s="741" t="s">
        <v>1497</v>
      </c>
      <c r="F24" s="661" t="s">
        <v>1486</v>
      </c>
      <c r="G24" s="661" t="s">
        <v>1511</v>
      </c>
      <c r="H24" s="661" t="s">
        <v>553</v>
      </c>
      <c r="I24" s="661" t="s">
        <v>1557</v>
      </c>
      <c r="J24" s="661" t="s">
        <v>1558</v>
      </c>
      <c r="K24" s="661" t="s">
        <v>1559</v>
      </c>
      <c r="L24" s="662">
        <v>150.04</v>
      </c>
      <c r="M24" s="662">
        <v>150.04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31</v>
      </c>
      <c r="B25" s="661" t="s">
        <v>552</v>
      </c>
      <c r="C25" s="661">
        <v>89301311</v>
      </c>
      <c r="D25" s="740" t="s">
        <v>2027</v>
      </c>
      <c r="E25" s="741" t="s">
        <v>1497</v>
      </c>
      <c r="F25" s="661" t="s">
        <v>1486</v>
      </c>
      <c r="G25" s="661" t="s">
        <v>1511</v>
      </c>
      <c r="H25" s="661" t="s">
        <v>935</v>
      </c>
      <c r="I25" s="661" t="s">
        <v>1061</v>
      </c>
      <c r="J25" s="661" t="s">
        <v>1422</v>
      </c>
      <c r="K25" s="661" t="s">
        <v>1423</v>
      </c>
      <c r="L25" s="662">
        <v>150.04</v>
      </c>
      <c r="M25" s="662">
        <v>150.04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31</v>
      </c>
      <c r="B26" s="661" t="s">
        <v>552</v>
      </c>
      <c r="C26" s="661">
        <v>89301311</v>
      </c>
      <c r="D26" s="740" t="s">
        <v>2027</v>
      </c>
      <c r="E26" s="741" t="s">
        <v>1497</v>
      </c>
      <c r="F26" s="661" t="s">
        <v>1486</v>
      </c>
      <c r="G26" s="661" t="s">
        <v>1511</v>
      </c>
      <c r="H26" s="661" t="s">
        <v>935</v>
      </c>
      <c r="I26" s="661" t="s">
        <v>1560</v>
      </c>
      <c r="J26" s="661" t="s">
        <v>1561</v>
      </c>
      <c r="K26" s="661" t="s">
        <v>1562</v>
      </c>
      <c r="L26" s="662">
        <v>145.02000000000001</v>
      </c>
      <c r="M26" s="662">
        <v>580.08000000000004</v>
      </c>
      <c r="N26" s="661">
        <v>4</v>
      </c>
      <c r="O26" s="742">
        <v>2</v>
      </c>
      <c r="P26" s="662">
        <v>145.02000000000001</v>
      </c>
      <c r="Q26" s="677">
        <v>0.25</v>
      </c>
      <c r="R26" s="661">
        <v>1</v>
      </c>
      <c r="S26" s="677">
        <v>0.25</v>
      </c>
      <c r="T26" s="742">
        <v>0.5</v>
      </c>
      <c r="U26" s="700">
        <v>0.25</v>
      </c>
    </row>
    <row r="27" spans="1:21" ht="14.4" customHeight="1" x14ac:dyDescent="0.3">
      <c r="A27" s="660">
        <v>31</v>
      </c>
      <c r="B27" s="661" t="s">
        <v>552</v>
      </c>
      <c r="C27" s="661">
        <v>89301311</v>
      </c>
      <c r="D27" s="740" t="s">
        <v>2027</v>
      </c>
      <c r="E27" s="741" t="s">
        <v>1497</v>
      </c>
      <c r="F27" s="661" t="s">
        <v>1486</v>
      </c>
      <c r="G27" s="661" t="s">
        <v>1511</v>
      </c>
      <c r="H27" s="661" t="s">
        <v>553</v>
      </c>
      <c r="I27" s="661" t="s">
        <v>1563</v>
      </c>
      <c r="J27" s="661" t="s">
        <v>1564</v>
      </c>
      <c r="K27" s="661" t="s">
        <v>1565</v>
      </c>
      <c r="L27" s="662">
        <v>145.02000000000001</v>
      </c>
      <c r="M27" s="662">
        <v>290.04000000000002</v>
      </c>
      <c r="N27" s="661">
        <v>2</v>
      </c>
      <c r="O27" s="742">
        <v>1.5</v>
      </c>
      <c r="P27" s="662">
        <v>145.02000000000001</v>
      </c>
      <c r="Q27" s="677">
        <v>0.5</v>
      </c>
      <c r="R27" s="661">
        <v>1</v>
      </c>
      <c r="S27" s="677">
        <v>0.5</v>
      </c>
      <c r="T27" s="742">
        <v>0.5</v>
      </c>
      <c r="U27" s="700">
        <v>0.33333333333333331</v>
      </c>
    </row>
    <row r="28" spans="1:21" ht="14.4" customHeight="1" x14ac:dyDescent="0.3">
      <c r="A28" s="660">
        <v>31</v>
      </c>
      <c r="B28" s="661" t="s">
        <v>552</v>
      </c>
      <c r="C28" s="661">
        <v>89301311</v>
      </c>
      <c r="D28" s="740" t="s">
        <v>2027</v>
      </c>
      <c r="E28" s="741" t="s">
        <v>1497</v>
      </c>
      <c r="F28" s="661" t="s">
        <v>1486</v>
      </c>
      <c r="G28" s="661" t="s">
        <v>1566</v>
      </c>
      <c r="H28" s="661" t="s">
        <v>553</v>
      </c>
      <c r="I28" s="661" t="s">
        <v>1567</v>
      </c>
      <c r="J28" s="661" t="s">
        <v>831</v>
      </c>
      <c r="K28" s="661" t="s">
        <v>1568</v>
      </c>
      <c r="L28" s="662">
        <v>189.43</v>
      </c>
      <c r="M28" s="662">
        <v>189.43</v>
      </c>
      <c r="N28" s="661">
        <v>1</v>
      </c>
      <c r="O28" s="742">
        <v>1</v>
      </c>
      <c r="P28" s="662">
        <v>189.43</v>
      </c>
      <c r="Q28" s="677">
        <v>1</v>
      </c>
      <c r="R28" s="661">
        <v>1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31</v>
      </c>
      <c r="B29" s="661" t="s">
        <v>552</v>
      </c>
      <c r="C29" s="661">
        <v>89301311</v>
      </c>
      <c r="D29" s="740" t="s">
        <v>2027</v>
      </c>
      <c r="E29" s="741" t="s">
        <v>1497</v>
      </c>
      <c r="F29" s="661" t="s">
        <v>1486</v>
      </c>
      <c r="G29" s="661" t="s">
        <v>1512</v>
      </c>
      <c r="H29" s="661" t="s">
        <v>553</v>
      </c>
      <c r="I29" s="661" t="s">
        <v>685</v>
      </c>
      <c r="J29" s="661" t="s">
        <v>1513</v>
      </c>
      <c r="K29" s="661" t="s">
        <v>1514</v>
      </c>
      <c r="L29" s="662">
        <v>0</v>
      </c>
      <c r="M29" s="662">
        <v>0</v>
      </c>
      <c r="N29" s="661">
        <v>3</v>
      </c>
      <c r="O29" s="742">
        <v>1</v>
      </c>
      <c r="P29" s="662">
        <v>0</v>
      </c>
      <c r="Q29" s="677"/>
      <c r="R29" s="661">
        <v>3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31</v>
      </c>
      <c r="B30" s="661" t="s">
        <v>552</v>
      </c>
      <c r="C30" s="661">
        <v>89301311</v>
      </c>
      <c r="D30" s="740" t="s">
        <v>2027</v>
      </c>
      <c r="E30" s="741" t="s">
        <v>1497</v>
      </c>
      <c r="F30" s="661" t="s">
        <v>1486</v>
      </c>
      <c r="G30" s="661" t="s">
        <v>1569</v>
      </c>
      <c r="H30" s="661" t="s">
        <v>553</v>
      </c>
      <c r="I30" s="661" t="s">
        <v>1028</v>
      </c>
      <c r="J30" s="661" t="s">
        <v>1029</v>
      </c>
      <c r="K30" s="661" t="s">
        <v>1428</v>
      </c>
      <c r="L30" s="662">
        <v>170.52</v>
      </c>
      <c r="M30" s="662">
        <v>170.52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31</v>
      </c>
      <c r="B31" s="661" t="s">
        <v>552</v>
      </c>
      <c r="C31" s="661">
        <v>89301311</v>
      </c>
      <c r="D31" s="740" t="s">
        <v>2027</v>
      </c>
      <c r="E31" s="741" t="s">
        <v>1497</v>
      </c>
      <c r="F31" s="661" t="s">
        <v>1486</v>
      </c>
      <c r="G31" s="661" t="s">
        <v>1518</v>
      </c>
      <c r="H31" s="661" t="s">
        <v>935</v>
      </c>
      <c r="I31" s="661" t="s">
        <v>973</v>
      </c>
      <c r="J31" s="661" t="s">
        <v>1454</v>
      </c>
      <c r="K31" s="661" t="s">
        <v>1455</v>
      </c>
      <c r="L31" s="662">
        <v>424.24</v>
      </c>
      <c r="M31" s="662">
        <v>1272.72</v>
      </c>
      <c r="N31" s="661">
        <v>3</v>
      </c>
      <c r="O31" s="742">
        <v>0.5</v>
      </c>
      <c r="P31" s="662">
        <v>1272.72</v>
      </c>
      <c r="Q31" s="677">
        <v>1</v>
      </c>
      <c r="R31" s="661">
        <v>3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31</v>
      </c>
      <c r="B32" s="661" t="s">
        <v>552</v>
      </c>
      <c r="C32" s="661">
        <v>89301311</v>
      </c>
      <c r="D32" s="740" t="s">
        <v>2027</v>
      </c>
      <c r="E32" s="741" t="s">
        <v>1497</v>
      </c>
      <c r="F32" s="661" t="s">
        <v>1486</v>
      </c>
      <c r="G32" s="661" t="s">
        <v>1570</v>
      </c>
      <c r="H32" s="661" t="s">
        <v>553</v>
      </c>
      <c r="I32" s="661" t="s">
        <v>1571</v>
      </c>
      <c r="J32" s="661" t="s">
        <v>924</v>
      </c>
      <c r="K32" s="661" t="s">
        <v>1572</v>
      </c>
      <c r="L32" s="662">
        <v>0</v>
      </c>
      <c r="M32" s="662">
        <v>0</v>
      </c>
      <c r="N32" s="661">
        <v>3</v>
      </c>
      <c r="O32" s="742">
        <v>1.5</v>
      </c>
      <c r="P32" s="662">
        <v>0</v>
      </c>
      <c r="Q32" s="677"/>
      <c r="R32" s="661">
        <v>1</v>
      </c>
      <c r="S32" s="677">
        <v>0.33333333333333331</v>
      </c>
      <c r="T32" s="742">
        <v>0.5</v>
      </c>
      <c r="U32" s="700">
        <v>0.33333333333333331</v>
      </c>
    </row>
    <row r="33" spans="1:21" ht="14.4" customHeight="1" x14ac:dyDescent="0.3">
      <c r="A33" s="660">
        <v>31</v>
      </c>
      <c r="B33" s="661" t="s">
        <v>552</v>
      </c>
      <c r="C33" s="661">
        <v>89301311</v>
      </c>
      <c r="D33" s="740" t="s">
        <v>2027</v>
      </c>
      <c r="E33" s="741" t="s">
        <v>1497</v>
      </c>
      <c r="F33" s="661" t="s">
        <v>1486</v>
      </c>
      <c r="G33" s="661" t="s">
        <v>1519</v>
      </c>
      <c r="H33" s="661" t="s">
        <v>553</v>
      </c>
      <c r="I33" s="661" t="s">
        <v>1573</v>
      </c>
      <c r="J33" s="661" t="s">
        <v>732</v>
      </c>
      <c r="K33" s="661" t="s">
        <v>1574</v>
      </c>
      <c r="L33" s="662">
        <v>0</v>
      </c>
      <c r="M33" s="662">
        <v>0</v>
      </c>
      <c r="N33" s="661">
        <v>1</v>
      </c>
      <c r="O33" s="742">
        <v>1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31</v>
      </c>
      <c r="B34" s="661" t="s">
        <v>552</v>
      </c>
      <c r="C34" s="661">
        <v>89301311</v>
      </c>
      <c r="D34" s="740" t="s">
        <v>2027</v>
      </c>
      <c r="E34" s="741" t="s">
        <v>1497</v>
      </c>
      <c r="F34" s="661" t="s">
        <v>1486</v>
      </c>
      <c r="G34" s="661" t="s">
        <v>1510</v>
      </c>
      <c r="H34" s="661" t="s">
        <v>553</v>
      </c>
      <c r="I34" s="661" t="s">
        <v>1043</v>
      </c>
      <c r="J34" s="661" t="s">
        <v>1044</v>
      </c>
      <c r="K34" s="661" t="s">
        <v>1045</v>
      </c>
      <c r="L34" s="662">
        <v>147.31</v>
      </c>
      <c r="M34" s="662">
        <v>441.93</v>
      </c>
      <c r="N34" s="661">
        <v>3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31</v>
      </c>
      <c r="B35" s="661" t="s">
        <v>552</v>
      </c>
      <c r="C35" s="661">
        <v>89301311</v>
      </c>
      <c r="D35" s="740" t="s">
        <v>2027</v>
      </c>
      <c r="E35" s="741" t="s">
        <v>1497</v>
      </c>
      <c r="F35" s="661" t="s">
        <v>1486</v>
      </c>
      <c r="G35" s="661" t="s">
        <v>1575</v>
      </c>
      <c r="H35" s="661" t="s">
        <v>553</v>
      </c>
      <c r="I35" s="661" t="s">
        <v>1576</v>
      </c>
      <c r="J35" s="661" t="s">
        <v>1577</v>
      </c>
      <c r="K35" s="661" t="s">
        <v>1578</v>
      </c>
      <c r="L35" s="662">
        <v>0</v>
      </c>
      <c r="M35" s="662">
        <v>0</v>
      </c>
      <c r="N35" s="661">
        <v>1</v>
      </c>
      <c r="O35" s="742">
        <v>0.5</v>
      </c>
      <c r="P35" s="662">
        <v>0</v>
      </c>
      <c r="Q35" s="677"/>
      <c r="R35" s="661">
        <v>1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31</v>
      </c>
      <c r="B36" s="661" t="s">
        <v>552</v>
      </c>
      <c r="C36" s="661">
        <v>89301311</v>
      </c>
      <c r="D36" s="740" t="s">
        <v>2027</v>
      </c>
      <c r="E36" s="741" t="s">
        <v>1497</v>
      </c>
      <c r="F36" s="661" t="s">
        <v>1486</v>
      </c>
      <c r="G36" s="661" t="s">
        <v>1579</v>
      </c>
      <c r="H36" s="661" t="s">
        <v>553</v>
      </c>
      <c r="I36" s="661" t="s">
        <v>1020</v>
      </c>
      <c r="J36" s="661" t="s">
        <v>1021</v>
      </c>
      <c r="K36" s="661" t="s">
        <v>1580</v>
      </c>
      <c r="L36" s="662">
        <v>36.97</v>
      </c>
      <c r="M36" s="662">
        <v>36.97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31</v>
      </c>
      <c r="B37" s="661" t="s">
        <v>552</v>
      </c>
      <c r="C37" s="661">
        <v>89301311</v>
      </c>
      <c r="D37" s="740" t="s">
        <v>2027</v>
      </c>
      <c r="E37" s="741" t="s">
        <v>1497</v>
      </c>
      <c r="F37" s="661" t="s">
        <v>1486</v>
      </c>
      <c r="G37" s="661" t="s">
        <v>1581</v>
      </c>
      <c r="H37" s="661" t="s">
        <v>553</v>
      </c>
      <c r="I37" s="661" t="s">
        <v>1582</v>
      </c>
      <c r="J37" s="661" t="s">
        <v>1583</v>
      </c>
      <c r="K37" s="661" t="s">
        <v>1584</v>
      </c>
      <c r="L37" s="662">
        <v>0</v>
      </c>
      <c r="M37" s="662">
        <v>0</v>
      </c>
      <c r="N37" s="661">
        <v>2</v>
      </c>
      <c r="O37" s="742">
        <v>0.5</v>
      </c>
      <c r="P37" s="662">
        <v>0</v>
      </c>
      <c r="Q37" s="677"/>
      <c r="R37" s="661">
        <v>2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31</v>
      </c>
      <c r="B38" s="661" t="s">
        <v>552</v>
      </c>
      <c r="C38" s="661">
        <v>89301311</v>
      </c>
      <c r="D38" s="740" t="s">
        <v>2027</v>
      </c>
      <c r="E38" s="741" t="s">
        <v>1497</v>
      </c>
      <c r="F38" s="661" t="s">
        <v>1486</v>
      </c>
      <c r="G38" s="661" t="s">
        <v>1521</v>
      </c>
      <c r="H38" s="661" t="s">
        <v>935</v>
      </c>
      <c r="I38" s="661" t="s">
        <v>1585</v>
      </c>
      <c r="J38" s="661" t="s">
        <v>1523</v>
      </c>
      <c r="K38" s="661" t="s">
        <v>1586</v>
      </c>
      <c r="L38" s="662">
        <v>543.39</v>
      </c>
      <c r="M38" s="662">
        <v>49448.489999999991</v>
      </c>
      <c r="N38" s="661">
        <v>91</v>
      </c>
      <c r="O38" s="742">
        <v>21</v>
      </c>
      <c r="P38" s="662">
        <v>31516.619999999988</v>
      </c>
      <c r="Q38" s="677">
        <v>0.63736263736263721</v>
      </c>
      <c r="R38" s="661">
        <v>58</v>
      </c>
      <c r="S38" s="677">
        <v>0.63736263736263732</v>
      </c>
      <c r="T38" s="742">
        <v>14</v>
      </c>
      <c r="U38" s="700">
        <v>0.66666666666666663</v>
      </c>
    </row>
    <row r="39" spans="1:21" ht="14.4" customHeight="1" x14ac:dyDescent="0.3">
      <c r="A39" s="660">
        <v>31</v>
      </c>
      <c r="B39" s="661" t="s">
        <v>552</v>
      </c>
      <c r="C39" s="661">
        <v>89301311</v>
      </c>
      <c r="D39" s="740" t="s">
        <v>2027</v>
      </c>
      <c r="E39" s="741" t="s">
        <v>1497</v>
      </c>
      <c r="F39" s="661" t="s">
        <v>1486</v>
      </c>
      <c r="G39" s="661" t="s">
        <v>1521</v>
      </c>
      <c r="H39" s="661" t="s">
        <v>935</v>
      </c>
      <c r="I39" s="661" t="s">
        <v>1522</v>
      </c>
      <c r="J39" s="661" t="s">
        <v>1523</v>
      </c>
      <c r="K39" s="661" t="s">
        <v>1524</v>
      </c>
      <c r="L39" s="662">
        <v>815.1</v>
      </c>
      <c r="M39" s="662">
        <v>40755</v>
      </c>
      <c r="N39" s="661">
        <v>50</v>
      </c>
      <c r="O39" s="742">
        <v>11.5</v>
      </c>
      <c r="P39" s="662">
        <v>26898.3</v>
      </c>
      <c r="Q39" s="677">
        <v>0.66</v>
      </c>
      <c r="R39" s="661">
        <v>33</v>
      </c>
      <c r="S39" s="677">
        <v>0.66</v>
      </c>
      <c r="T39" s="742">
        <v>8</v>
      </c>
      <c r="U39" s="700">
        <v>0.69565217391304346</v>
      </c>
    </row>
    <row r="40" spans="1:21" ht="14.4" customHeight="1" x14ac:dyDescent="0.3">
      <c r="A40" s="660">
        <v>31</v>
      </c>
      <c r="B40" s="661" t="s">
        <v>552</v>
      </c>
      <c r="C40" s="661">
        <v>89301311</v>
      </c>
      <c r="D40" s="740" t="s">
        <v>2027</v>
      </c>
      <c r="E40" s="741" t="s">
        <v>1497</v>
      </c>
      <c r="F40" s="661" t="s">
        <v>1486</v>
      </c>
      <c r="G40" s="661" t="s">
        <v>1521</v>
      </c>
      <c r="H40" s="661" t="s">
        <v>935</v>
      </c>
      <c r="I40" s="661" t="s">
        <v>1525</v>
      </c>
      <c r="J40" s="661" t="s">
        <v>1523</v>
      </c>
      <c r="K40" s="661" t="s">
        <v>1526</v>
      </c>
      <c r="L40" s="662">
        <v>923.74</v>
      </c>
      <c r="M40" s="662">
        <v>1847.48</v>
      </c>
      <c r="N40" s="661">
        <v>2</v>
      </c>
      <c r="O40" s="742">
        <v>1</v>
      </c>
      <c r="P40" s="662">
        <v>1847.48</v>
      </c>
      <c r="Q40" s="677">
        <v>1</v>
      </c>
      <c r="R40" s="661">
        <v>2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31</v>
      </c>
      <c r="B41" s="661" t="s">
        <v>552</v>
      </c>
      <c r="C41" s="661">
        <v>89301311</v>
      </c>
      <c r="D41" s="740" t="s">
        <v>2027</v>
      </c>
      <c r="E41" s="741" t="s">
        <v>1497</v>
      </c>
      <c r="F41" s="661" t="s">
        <v>1486</v>
      </c>
      <c r="G41" s="661" t="s">
        <v>1587</v>
      </c>
      <c r="H41" s="661" t="s">
        <v>935</v>
      </c>
      <c r="I41" s="661" t="s">
        <v>1588</v>
      </c>
      <c r="J41" s="661" t="s">
        <v>942</v>
      </c>
      <c r="K41" s="661" t="s">
        <v>1589</v>
      </c>
      <c r="L41" s="662">
        <v>24.22</v>
      </c>
      <c r="M41" s="662">
        <v>24.22</v>
      </c>
      <c r="N41" s="661">
        <v>1</v>
      </c>
      <c r="O41" s="742">
        <v>1</v>
      </c>
      <c r="P41" s="662">
        <v>24.22</v>
      </c>
      <c r="Q41" s="677">
        <v>1</v>
      </c>
      <c r="R41" s="661">
        <v>1</v>
      </c>
      <c r="S41" s="677">
        <v>1</v>
      </c>
      <c r="T41" s="742">
        <v>1</v>
      </c>
      <c r="U41" s="700">
        <v>1</v>
      </c>
    </row>
    <row r="42" spans="1:21" ht="14.4" customHeight="1" x14ac:dyDescent="0.3">
      <c r="A42" s="660">
        <v>31</v>
      </c>
      <c r="B42" s="661" t="s">
        <v>552</v>
      </c>
      <c r="C42" s="661">
        <v>89301311</v>
      </c>
      <c r="D42" s="740" t="s">
        <v>2027</v>
      </c>
      <c r="E42" s="741" t="s">
        <v>1497</v>
      </c>
      <c r="F42" s="661" t="s">
        <v>1486</v>
      </c>
      <c r="G42" s="661" t="s">
        <v>1590</v>
      </c>
      <c r="H42" s="661" t="s">
        <v>553</v>
      </c>
      <c r="I42" s="661" t="s">
        <v>827</v>
      </c>
      <c r="J42" s="661" t="s">
        <v>1591</v>
      </c>
      <c r="K42" s="661" t="s">
        <v>1592</v>
      </c>
      <c r="L42" s="662">
        <v>99.11</v>
      </c>
      <c r="M42" s="662">
        <v>99.11</v>
      </c>
      <c r="N42" s="661">
        <v>1</v>
      </c>
      <c r="O42" s="742">
        <v>0.5</v>
      </c>
      <c r="P42" s="662">
        <v>99.11</v>
      </c>
      <c r="Q42" s="677">
        <v>1</v>
      </c>
      <c r="R42" s="661">
        <v>1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31</v>
      </c>
      <c r="B43" s="661" t="s">
        <v>552</v>
      </c>
      <c r="C43" s="661">
        <v>89301311</v>
      </c>
      <c r="D43" s="740" t="s">
        <v>2027</v>
      </c>
      <c r="E43" s="741" t="s">
        <v>1497</v>
      </c>
      <c r="F43" s="661" t="s">
        <v>1486</v>
      </c>
      <c r="G43" s="661" t="s">
        <v>1593</v>
      </c>
      <c r="H43" s="661" t="s">
        <v>553</v>
      </c>
      <c r="I43" s="661" t="s">
        <v>1594</v>
      </c>
      <c r="J43" s="661" t="s">
        <v>1595</v>
      </c>
      <c r="K43" s="661" t="s">
        <v>1596</v>
      </c>
      <c r="L43" s="662">
        <v>0</v>
      </c>
      <c r="M43" s="662">
        <v>0</v>
      </c>
      <c r="N43" s="661">
        <v>2</v>
      </c>
      <c r="O43" s="742">
        <v>1</v>
      </c>
      <c r="P43" s="662"/>
      <c r="Q43" s="677"/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31</v>
      </c>
      <c r="B44" s="661" t="s">
        <v>552</v>
      </c>
      <c r="C44" s="661">
        <v>89301311</v>
      </c>
      <c r="D44" s="740" t="s">
        <v>2027</v>
      </c>
      <c r="E44" s="741" t="s">
        <v>1497</v>
      </c>
      <c r="F44" s="661" t="s">
        <v>1486</v>
      </c>
      <c r="G44" s="661" t="s">
        <v>1597</v>
      </c>
      <c r="H44" s="661" t="s">
        <v>553</v>
      </c>
      <c r="I44" s="661" t="s">
        <v>707</v>
      </c>
      <c r="J44" s="661" t="s">
        <v>708</v>
      </c>
      <c r="K44" s="661" t="s">
        <v>1598</v>
      </c>
      <c r="L44" s="662">
        <v>107.25</v>
      </c>
      <c r="M44" s="662">
        <v>107.25</v>
      </c>
      <c r="N44" s="661">
        <v>1</v>
      </c>
      <c r="O44" s="742">
        <v>1</v>
      </c>
      <c r="P44" s="662">
        <v>107.25</v>
      </c>
      <c r="Q44" s="677">
        <v>1</v>
      </c>
      <c r="R44" s="661">
        <v>1</v>
      </c>
      <c r="S44" s="677">
        <v>1</v>
      </c>
      <c r="T44" s="742">
        <v>1</v>
      </c>
      <c r="U44" s="700">
        <v>1</v>
      </c>
    </row>
    <row r="45" spans="1:21" ht="14.4" customHeight="1" x14ac:dyDescent="0.3">
      <c r="A45" s="660">
        <v>31</v>
      </c>
      <c r="B45" s="661" t="s">
        <v>552</v>
      </c>
      <c r="C45" s="661">
        <v>89301311</v>
      </c>
      <c r="D45" s="740" t="s">
        <v>2027</v>
      </c>
      <c r="E45" s="741" t="s">
        <v>1497</v>
      </c>
      <c r="F45" s="661" t="s">
        <v>1486</v>
      </c>
      <c r="G45" s="661" t="s">
        <v>1527</v>
      </c>
      <c r="H45" s="661" t="s">
        <v>553</v>
      </c>
      <c r="I45" s="661" t="s">
        <v>654</v>
      </c>
      <c r="J45" s="661" t="s">
        <v>1528</v>
      </c>
      <c r="K45" s="661" t="s">
        <v>1529</v>
      </c>
      <c r="L45" s="662">
        <v>0</v>
      </c>
      <c r="M45" s="662">
        <v>0</v>
      </c>
      <c r="N45" s="661">
        <v>223</v>
      </c>
      <c r="O45" s="742">
        <v>103</v>
      </c>
      <c r="P45" s="662">
        <v>0</v>
      </c>
      <c r="Q45" s="677"/>
      <c r="R45" s="661">
        <v>110</v>
      </c>
      <c r="S45" s="677">
        <v>0.49327354260089684</v>
      </c>
      <c r="T45" s="742">
        <v>44</v>
      </c>
      <c r="U45" s="700">
        <v>0.42718446601941745</v>
      </c>
    </row>
    <row r="46" spans="1:21" ht="14.4" customHeight="1" x14ac:dyDescent="0.3">
      <c r="A46" s="660">
        <v>31</v>
      </c>
      <c r="B46" s="661" t="s">
        <v>552</v>
      </c>
      <c r="C46" s="661">
        <v>89301311</v>
      </c>
      <c r="D46" s="740" t="s">
        <v>2027</v>
      </c>
      <c r="E46" s="741" t="s">
        <v>1497</v>
      </c>
      <c r="F46" s="661" t="s">
        <v>1486</v>
      </c>
      <c r="G46" s="661" t="s">
        <v>1599</v>
      </c>
      <c r="H46" s="661" t="s">
        <v>553</v>
      </c>
      <c r="I46" s="661" t="s">
        <v>1024</v>
      </c>
      <c r="J46" s="661" t="s">
        <v>1025</v>
      </c>
      <c r="K46" s="661" t="s">
        <v>1600</v>
      </c>
      <c r="L46" s="662">
        <v>186.27</v>
      </c>
      <c r="M46" s="662">
        <v>1676.43</v>
      </c>
      <c r="N46" s="661">
        <v>9</v>
      </c>
      <c r="O46" s="742">
        <v>4</v>
      </c>
      <c r="P46" s="662">
        <v>931.35</v>
      </c>
      <c r="Q46" s="677">
        <v>0.55555555555555558</v>
      </c>
      <c r="R46" s="661">
        <v>5</v>
      </c>
      <c r="S46" s="677">
        <v>0.55555555555555558</v>
      </c>
      <c r="T46" s="742">
        <v>2</v>
      </c>
      <c r="U46" s="700">
        <v>0.5</v>
      </c>
    </row>
    <row r="47" spans="1:21" ht="14.4" customHeight="1" x14ac:dyDescent="0.3">
      <c r="A47" s="660">
        <v>31</v>
      </c>
      <c r="B47" s="661" t="s">
        <v>552</v>
      </c>
      <c r="C47" s="661">
        <v>89301311</v>
      </c>
      <c r="D47" s="740" t="s">
        <v>2027</v>
      </c>
      <c r="E47" s="741" t="s">
        <v>1497</v>
      </c>
      <c r="F47" s="661" t="s">
        <v>1487</v>
      </c>
      <c r="G47" s="661" t="s">
        <v>1538</v>
      </c>
      <c r="H47" s="661" t="s">
        <v>553</v>
      </c>
      <c r="I47" s="661" t="s">
        <v>1539</v>
      </c>
      <c r="J47" s="661" t="s">
        <v>1540</v>
      </c>
      <c r="K47" s="661" t="s">
        <v>1541</v>
      </c>
      <c r="L47" s="662">
        <v>35.75</v>
      </c>
      <c r="M47" s="662">
        <v>5326.75</v>
      </c>
      <c r="N47" s="661">
        <v>149</v>
      </c>
      <c r="O47" s="742">
        <v>72</v>
      </c>
      <c r="P47" s="662">
        <v>4754.75</v>
      </c>
      <c r="Q47" s="677">
        <v>0.89261744966442957</v>
      </c>
      <c r="R47" s="661">
        <v>133</v>
      </c>
      <c r="S47" s="677">
        <v>0.89261744966442957</v>
      </c>
      <c r="T47" s="742">
        <v>69</v>
      </c>
      <c r="U47" s="700">
        <v>0.95833333333333337</v>
      </c>
    </row>
    <row r="48" spans="1:21" ht="14.4" customHeight="1" x14ac:dyDescent="0.3">
      <c r="A48" s="660">
        <v>31</v>
      </c>
      <c r="B48" s="661" t="s">
        <v>552</v>
      </c>
      <c r="C48" s="661">
        <v>89301311</v>
      </c>
      <c r="D48" s="740" t="s">
        <v>2027</v>
      </c>
      <c r="E48" s="741" t="s">
        <v>1497</v>
      </c>
      <c r="F48" s="661" t="s">
        <v>1487</v>
      </c>
      <c r="G48" s="661" t="s">
        <v>1542</v>
      </c>
      <c r="H48" s="661" t="s">
        <v>553</v>
      </c>
      <c r="I48" s="661" t="s">
        <v>1543</v>
      </c>
      <c r="J48" s="661" t="s">
        <v>1544</v>
      </c>
      <c r="K48" s="661" t="s">
        <v>1545</v>
      </c>
      <c r="L48" s="662">
        <v>410</v>
      </c>
      <c r="M48" s="662">
        <v>24190</v>
      </c>
      <c r="N48" s="661">
        <v>59</v>
      </c>
      <c r="O48" s="742">
        <v>59</v>
      </c>
      <c r="P48" s="662">
        <v>23780</v>
      </c>
      <c r="Q48" s="677">
        <v>0.98305084745762716</v>
      </c>
      <c r="R48" s="661">
        <v>58</v>
      </c>
      <c r="S48" s="677">
        <v>0.98305084745762716</v>
      </c>
      <c r="T48" s="742">
        <v>58</v>
      </c>
      <c r="U48" s="700">
        <v>0.98305084745762716</v>
      </c>
    </row>
    <row r="49" spans="1:21" ht="14.4" customHeight="1" x14ac:dyDescent="0.3">
      <c r="A49" s="660">
        <v>31</v>
      </c>
      <c r="B49" s="661" t="s">
        <v>552</v>
      </c>
      <c r="C49" s="661">
        <v>89301311</v>
      </c>
      <c r="D49" s="740" t="s">
        <v>2027</v>
      </c>
      <c r="E49" s="741" t="s">
        <v>1497</v>
      </c>
      <c r="F49" s="661" t="s">
        <v>1487</v>
      </c>
      <c r="G49" s="661" t="s">
        <v>1546</v>
      </c>
      <c r="H49" s="661" t="s">
        <v>553</v>
      </c>
      <c r="I49" s="661" t="s">
        <v>1601</v>
      </c>
      <c r="J49" s="661" t="s">
        <v>1602</v>
      </c>
      <c r="K49" s="661" t="s">
        <v>1603</v>
      </c>
      <c r="L49" s="662">
        <v>3000</v>
      </c>
      <c r="M49" s="662">
        <v>3000</v>
      </c>
      <c r="N49" s="661">
        <v>1</v>
      </c>
      <c r="O49" s="742">
        <v>1</v>
      </c>
      <c r="P49" s="662">
        <v>3000</v>
      </c>
      <c r="Q49" s="677">
        <v>1</v>
      </c>
      <c r="R49" s="661">
        <v>1</v>
      </c>
      <c r="S49" s="677">
        <v>1</v>
      </c>
      <c r="T49" s="742">
        <v>1</v>
      </c>
      <c r="U49" s="700">
        <v>1</v>
      </c>
    </row>
    <row r="50" spans="1:21" ht="14.4" customHeight="1" x14ac:dyDescent="0.3">
      <c r="A50" s="660">
        <v>31</v>
      </c>
      <c r="B50" s="661" t="s">
        <v>552</v>
      </c>
      <c r="C50" s="661">
        <v>89301311</v>
      </c>
      <c r="D50" s="740" t="s">
        <v>2027</v>
      </c>
      <c r="E50" s="741" t="s">
        <v>1497</v>
      </c>
      <c r="F50" s="661" t="s">
        <v>1487</v>
      </c>
      <c r="G50" s="661" t="s">
        <v>1546</v>
      </c>
      <c r="H50" s="661" t="s">
        <v>553</v>
      </c>
      <c r="I50" s="661" t="s">
        <v>1604</v>
      </c>
      <c r="J50" s="661" t="s">
        <v>1605</v>
      </c>
      <c r="K50" s="661" t="s">
        <v>1606</v>
      </c>
      <c r="L50" s="662">
        <v>199.5</v>
      </c>
      <c r="M50" s="662">
        <v>399</v>
      </c>
      <c r="N50" s="661">
        <v>2</v>
      </c>
      <c r="O50" s="742">
        <v>2</v>
      </c>
      <c r="P50" s="662">
        <v>399</v>
      </c>
      <c r="Q50" s="677">
        <v>1</v>
      </c>
      <c r="R50" s="661">
        <v>2</v>
      </c>
      <c r="S50" s="677">
        <v>1</v>
      </c>
      <c r="T50" s="742">
        <v>2</v>
      </c>
      <c r="U50" s="700">
        <v>1</v>
      </c>
    </row>
    <row r="51" spans="1:21" ht="14.4" customHeight="1" x14ac:dyDescent="0.3">
      <c r="A51" s="660">
        <v>31</v>
      </c>
      <c r="B51" s="661" t="s">
        <v>552</v>
      </c>
      <c r="C51" s="661">
        <v>89301311</v>
      </c>
      <c r="D51" s="740" t="s">
        <v>2027</v>
      </c>
      <c r="E51" s="741" t="s">
        <v>1497</v>
      </c>
      <c r="F51" s="661" t="s">
        <v>1487</v>
      </c>
      <c r="G51" s="661" t="s">
        <v>1546</v>
      </c>
      <c r="H51" s="661" t="s">
        <v>553</v>
      </c>
      <c r="I51" s="661" t="s">
        <v>1547</v>
      </c>
      <c r="J51" s="661" t="s">
        <v>1548</v>
      </c>
      <c r="K51" s="661" t="s">
        <v>1549</v>
      </c>
      <c r="L51" s="662">
        <v>492.18</v>
      </c>
      <c r="M51" s="662">
        <v>6398.3400000000011</v>
      </c>
      <c r="N51" s="661">
        <v>13</v>
      </c>
      <c r="O51" s="742">
        <v>13</v>
      </c>
      <c r="P51" s="662">
        <v>5906.1600000000008</v>
      </c>
      <c r="Q51" s="677">
        <v>0.92307692307692302</v>
      </c>
      <c r="R51" s="661">
        <v>12</v>
      </c>
      <c r="S51" s="677">
        <v>0.92307692307692313</v>
      </c>
      <c r="T51" s="742">
        <v>12</v>
      </c>
      <c r="U51" s="700">
        <v>0.92307692307692313</v>
      </c>
    </row>
    <row r="52" spans="1:21" ht="14.4" customHeight="1" x14ac:dyDescent="0.3">
      <c r="A52" s="660">
        <v>31</v>
      </c>
      <c r="B52" s="661" t="s">
        <v>552</v>
      </c>
      <c r="C52" s="661">
        <v>89301311</v>
      </c>
      <c r="D52" s="740" t="s">
        <v>2027</v>
      </c>
      <c r="E52" s="741" t="s">
        <v>1497</v>
      </c>
      <c r="F52" s="661" t="s">
        <v>1487</v>
      </c>
      <c r="G52" s="661" t="s">
        <v>1546</v>
      </c>
      <c r="H52" s="661" t="s">
        <v>553</v>
      </c>
      <c r="I52" s="661" t="s">
        <v>1607</v>
      </c>
      <c r="J52" s="661" t="s">
        <v>1608</v>
      </c>
      <c r="K52" s="661" t="s">
        <v>1609</v>
      </c>
      <c r="L52" s="662">
        <v>347.81</v>
      </c>
      <c r="M52" s="662">
        <v>347.81</v>
      </c>
      <c r="N52" s="661">
        <v>1</v>
      </c>
      <c r="O52" s="742">
        <v>1</v>
      </c>
      <c r="P52" s="662">
        <v>347.81</v>
      </c>
      <c r="Q52" s="677">
        <v>1</v>
      </c>
      <c r="R52" s="661">
        <v>1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31</v>
      </c>
      <c r="B53" s="661" t="s">
        <v>552</v>
      </c>
      <c r="C53" s="661">
        <v>89301311</v>
      </c>
      <c r="D53" s="740" t="s">
        <v>2027</v>
      </c>
      <c r="E53" s="741" t="s">
        <v>1497</v>
      </c>
      <c r="F53" s="661" t="s">
        <v>1487</v>
      </c>
      <c r="G53" s="661" t="s">
        <v>1546</v>
      </c>
      <c r="H53" s="661" t="s">
        <v>553</v>
      </c>
      <c r="I53" s="661" t="s">
        <v>1610</v>
      </c>
      <c r="J53" s="661" t="s">
        <v>1611</v>
      </c>
      <c r="K53" s="661" t="s">
        <v>1612</v>
      </c>
      <c r="L53" s="662">
        <v>2296.87</v>
      </c>
      <c r="M53" s="662">
        <v>2296.87</v>
      </c>
      <c r="N53" s="661">
        <v>1</v>
      </c>
      <c r="O53" s="742">
        <v>1</v>
      </c>
      <c r="P53" s="662">
        <v>2296.87</v>
      </c>
      <c r="Q53" s="677">
        <v>1</v>
      </c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31</v>
      </c>
      <c r="B54" s="661" t="s">
        <v>552</v>
      </c>
      <c r="C54" s="661">
        <v>89301311</v>
      </c>
      <c r="D54" s="740" t="s">
        <v>2027</v>
      </c>
      <c r="E54" s="741" t="s">
        <v>1497</v>
      </c>
      <c r="F54" s="661" t="s">
        <v>1487</v>
      </c>
      <c r="G54" s="661" t="s">
        <v>1546</v>
      </c>
      <c r="H54" s="661" t="s">
        <v>553</v>
      </c>
      <c r="I54" s="661" t="s">
        <v>1613</v>
      </c>
      <c r="J54" s="661" t="s">
        <v>1614</v>
      </c>
      <c r="K54" s="661" t="s">
        <v>1615</v>
      </c>
      <c r="L54" s="662">
        <v>750</v>
      </c>
      <c r="M54" s="662">
        <v>750</v>
      </c>
      <c r="N54" s="661">
        <v>1</v>
      </c>
      <c r="O54" s="742">
        <v>1</v>
      </c>
      <c r="P54" s="662">
        <v>750</v>
      </c>
      <c r="Q54" s="677">
        <v>1</v>
      </c>
      <c r="R54" s="661">
        <v>1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31</v>
      </c>
      <c r="B55" s="661" t="s">
        <v>552</v>
      </c>
      <c r="C55" s="661">
        <v>89301311</v>
      </c>
      <c r="D55" s="740" t="s">
        <v>2027</v>
      </c>
      <c r="E55" s="741" t="s">
        <v>1497</v>
      </c>
      <c r="F55" s="661" t="s">
        <v>1487</v>
      </c>
      <c r="G55" s="661" t="s">
        <v>1546</v>
      </c>
      <c r="H55" s="661" t="s">
        <v>553</v>
      </c>
      <c r="I55" s="661" t="s">
        <v>1097</v>
      </c>
      <c r="J55" s="661" t="s">
        <v>1616</v>
      </c>
      <c r="K55" s="661" t="s">
        <v>1617</v>
      </c>
      <c r="L55" s="662">
        <v>2202.1999999999998</v>
      </c>
      <c r="M55" s="662">
        <v>2202.1999999999998</v>
      </c>
      <c r="N55" s="661">
        <v>1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31</v>
      </c>
      <c r="B56" s="661" t="s">
        <v>552</v>
      </c>
      <c r="C56" s="661">
        <v>89301311</v>
      </c>
      <c r="D56" s="740" t="s">
        <v>2027</v>
      </c>
      <c r="E56" s="741" t="s">
        <v>1497</v>
      </c>
      <c r="F56" s="661" t="s">
        <v>1487</v>
      </c>
      <c r="G56" s="661" t="s">
        <v>1546</v>
      </c>
      <c r="H56" s="661" t="s">
        <v>553</v>
      </c>
      <c r="I56" s="661" t="s">
        <v>1618</v>
      </c>
      <c r="J56" s="661" t="s">
        <v>1619</v>
      </c>
      <c r="K56" s="661" t="s">
        <v>1620</v>
      </c>
      <c r="L56" s="662">
        <v>971.25</v>
      </c>
      <c r="M56" s="662">
        <v>5827.5</v>
      </c>
      <c r="N56" s="661">
        <v>6</v>
      </c>
      <c r="O56" s="742">
        <v>6</v>
      </c>
      <c r="P56" s="662">
        <v>5827.5</v>
      </c>
      <c r="Q56" s="677">
        <v>1</v>
      </c>
      <c r="R56" s="661">
        <v>6</v>
      </c>
      <c r="S56" s="677">
        <v>1</v>
      </c>
      <c r="T56" s="742">
        <v>6</v>
      </c>
      <c r="U56" s="700">
        <v>1</v>
      </c>
    </row>
    <row r="57" spans="1:21" ht="14.4" customHeight="1" x14ac:dyDescent="0.3">
      <c r="A57" s="660">
        <v>31</v>
      </c>
      <c r="B57" s="661" t="s">
        <v>552</v>
      </c>
      <c r="C57" s="661">
        <v>89301311</v>
      </c>
      <c r="D57" s="740" t="s">
        <v>2027</v>
      </c>
      <c r="E57" s="741" t="s">
        <v>1497</v>
      </c>
      <c r="F57" s="661" t="s">
        <v>1487</v>
      </c>
      <c r="G57" s="661" t="s">
        <v>1546</v>
      </c>
      <c r="H57" s="661" t="s">
        <v>553</v>
      </c>
      <c r="I57" s="661" t="s">
        <v>1621</v>
      </c>
      <c r="J57" s="661" t="s">
        <v>1622</v>
      </c>
      <c r="K57" s="661" t="s">
        <v>1623</v>
      </c>
      <c r="L57" s="662">
        <v>1978.94</v>
      </c>
      <c r="M57" s="662">
        <v>5936.82</v>
      </c>
      <c r="N57" s="661">
        <v>3</v>
      </c>
      <c r="O57" s="742">
        <v>3</v>
      </c>
      <c r="P57" s="662">
        <v>3957.88</v>
      </c>
      <c r="Q57" s="677">
        <v>0.66666666666666674</v>
      </c>
      <c r="R57" s="661">
        <v>2</v>
      </c>
      <c r="S57" s="677">
        <v>0.66666666666666663</v>
      </c>
      <c r="T57" s="742">
        <v>2</v>
      </c>
      <c r="U57" s="700">
        <v>0.66666666666666663</v>
      </c>
    </row>
    <row r="58" spans="1:21" ht="14.4" customHeight="1" x14ac:dyDescent="0.3">
      <c r="A58" s="660">
        <v>31</v>
      </c>
      <c r="B58" s="661" t="s">
        <v>552</v>
      </c>
      <c r="C58" s="661">
        <v>89301311</v>
      </c>
      <c r="D58" s="740" t="s">
        <v>2027</v>
      </c>
      <c r="E58" s="741" t="s">
        <v>1497</v>
      </c>
      <c r="F58" s="661" t="s">
        <v>1487</v>
      </c>
      <c r="G58" s="661" t="s">
        <v>1546</v>
      </c>
      <c r="H58" s="661" t="s">
        <v>553</v>
      </c>
      <c r="I58" s="661" t="s">
        <v>1624</v>
      </c>
      <c r="J58" s="661" t="s">
        <v>1625</v>
      </c>
      <c r="K58" s="661" t="s">
        <v>1626</v>
      </c>
      <c r="L58" s="662">
        <v>350</v>
      </c>
      <c r="M58" s="662">
        <v>350</v>
      </c>
      <c r="N58" s="661">
        <v>1</v>
      </c>
      <c r="O58" s="742">
        <v>1</v>
      </c>
      <c r="P58" s="662">
        <v>350</v>
      </c>
      <c r="Q58" s="677">
        <v>1</v>
      </c>
      <c r="R58" s="661">
        <v>1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31</v>
      </c>
      <c r="B59" s="661" t="s">
        <v>552</v>
      </c>
      <c r="C59" s="661">
        <v>89301311</v>
      </c>
      <c r="D59" s="740" t="s">
        <v>2027</v>
      </c>
      <c r="E59" s="741" t="s">
        <v>1497</v>
      </c>
      <c r="F59" s="661" t="s">
        <v>1487</v>
      </c>
      <c r="G59" s="661" t="s">
        <v>1550</v>
      </c>
      <c r="H59" s="661" t="s">
        <v>553</v>
      </c>
      <c r="I59" s="661" t="s">
        <v>1627</v>
      </c>
      <c r="J59" s="661" t="s">
        <v>1628</v>
      </c>
      <c r="K59" s="661" t="s">
        <v>1629</v>
      </c>
      <c r="L59" s="662">
        <v>260</v>
      </c>
      <c r="M59" s="662">
        <v>1040</v>
      </c>
      <c r="N59" s="661">
        <v>4</v>
      </c>
      <c r="O59" s="742">
        <v>2</v>
      </c>
      <c r="P59" s="662">
        <v>1040</v>
      </c>
      <c r="Q59" s="677">
        <v>1</v>
      </c>
      <c r="R59" s="661">
        <v>4</v>
      </c>
      <c r="S59" s="677">
        <v>1</v>
      </c>
      <c r="T59" s="742">
        <v>2</v>
      </c>
      <c r="U59" s="700">
        <v>1</v>
      </c>
    </row>
    <row r="60" spans="1:21" ht="14.4" customHeight="1" x14ac:dyDescent="0.3">
      <c r="A60" s="660">
        <v>31</v>
      </c>
      <c r="B60" s="661" t="s">
        <v>552</v>
      </c>
      <c r="C60" s="661">
        <v>89301311</v>
      </c>
      <c r="D60" s="740" t="s">
        <v>2027</v>
      </c>
      <c r="E60" s="741" t="s">
        <v>1497</v>
      </c>
      <c r="F60" s="661" t="s">
        <v>1487</v>
      </c>
      <c r="G60" s="661" t="s">
        <v>1550</v>
      </c>
      <c r="H60" s="661" t="s">
        <v>553</v>
      </c>
      <c r="I60" s="661" t="s">
        <v>1551</v>
      </c>
      <c r="J60" s="661" t="s">
        <v>1552</v>
      </c>
      <c r="K60" s="661" t="s">
        <v>1553</v>
      </c>
      <c r="L60" s="662">
        <v>200</v>
      </c>
      <c r="M60" s="662">
        <v>19000</v>
      </c>
      <c r="N60" s="661">
        <v>95</v>
      </c>
      <c r="O60" s="742">
        <v>48</v>
      </c>
      <c r="P60" s="662">
        <v>16600</v>
      </c>
      <c r="Q60" s="677">
        <v>0.87368421052631584</v>
      </c>
      <c r="R60" s="661">
        <v>83</v>
      </c>
      <c r="S60" s="677">
        <v>0.87368421052631584</v>
      </c>
      <c r="T60" s="742">
        <v>42</v>
      </c>
      <c r="U60" s="700">
        <v>0.875</v>
      </c>
    </row>
    <row r="61" spans="1:21" ht="14.4" customHeight="1" x14ac:dyDescent="0.3">
      <c r="A61" s="660">
        <v>31</v>
      </c>
      <c r="B61" s="661" t="s">
        <v>552</v>
      </c>
      <c r="C61" s="661">
        <v>89301311</v>
      </c>
      <c r="D61" s="740" t="s">
        <v>2027</v>
      </c>
      <c r="E61" s="741" t="s">
        <v>1497</v>
      </c>
      <c r="F61" s="661" t="s">
        <v>1487</v>
      </c>
      <c r="G61" s="661" t="s">
        <v>1550</v>
      </c>
      <c r="H61" s="661" t="s">
        <v>553</v>
      </c>
      <c r="I61" s="661" t="s">
        <v>1630</v>
      </c>
      <c r="J61" s="661" t="s">
        <v>1631</v>
      </c>
      <c r="K61" s="661" t="s">
        <v>1632</v>
      </c>
      <c r="L61" s="662">
        <v>7000</v>
      </c>
      <c r="M61" s="662">
        <v>7000</v>
      </c>
      <c r="N61" s="661">
        <v>1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31</v>
      </c>
      <c r="B62" s="661" t="s">
        <v>552</v>
      </c>
      <c r="C62" s="661">
        <v>89301311</v>
      </c>
      <c r="D62" s="740" t="s">
        <v>2027</v>
      </c>
      <c r="E62" s="741" t="s">
        <v>1499</v>
      </c>
      <c r="F62" s="661" t="s">
        <v>1486</v>
      </c>
      <c r="G62" s="661" t="s">
        <v>1521</v>
      </c>
      <c r="H62" s="661" t="s">
        <v>935</v>
      </c>
      <c r="I62" s="661" t="s">
        <v>1585</v>
      </c>
      <c r="J62" s="661" t="s">
        <v>1523</v>
      </c>
      <c r="K62" s="661" t="s">
        <v>1586</v>
      </c>
      <c r="L62" s="662">
        <v>543.39</v>
      </c>
      <c r="M62" s="662">
        <v>5977.29</v>
      </c>
      <c r="N62" s="661">
        <v>11</v>
      </c>
      <c r="O62" s="742">
        <v>2.5</v>
      </c>
      <c r="P62" s="662">
        <v>4347.12</v>
      </c>
      <c r="Q62" s="677">
        <v>0.72727272727272729</v>
      </c>
      <c r="R62" s="661">
        <v>8</v>
      </c>
      <c r="S62" s="677">
        <v>0.72727272727272729</v>
      </c>
      <c r="T62" s="742">
        <v>2</v>
      </c>
      <c r="U62" s="700">
        <v>0.8</v>
      </c>
    </row>
    <row r="63" spans="1:21" ht="14.4" customHeight="1" x14ac:dyDescent="0.3">
      <c r="A63" s="660">
        <v>31</v>
      </c>
      <c r="B63" s="661" t="s">
        <v>552</v>
      </c>
      <c r="C63" s="661">
        <v>89301311</v>
      </c>
      <c r="D63" s="740" t="s">
        <v>2027</v>
      </c>
      <c r="E63" s="741" t="s">
        <v>1499</v>
      </c>
      <c r="F63" s="661" t="s">
        <v>1486</v>
      </c>
      <c r="G63" s="661" t="s">
        <v>1527</v>
      </c>
      <c r="H63" s="661" t="s">
        <v>553</v>
      </c>
      <c r="I63" s="661" t="s">
        <v>654</v>
      </c>
      <c r="J63" s="661" t="s">
        <v>1528</v>
      </c>
      <c r="K63" s="661" t="s">
        <v>1529</v>
      </c>
      <c r="L63" s="662">
        <v>0</v>
      </c>
      <c r="M63" s="662">
        <v>0</v>
      </c>
      <c r="N63" s="661">
        <v>9</v>
      </c>
      <c r="O63" s="742">
        <v>6</v>
      </c>
      <c r="P63" s="662">
        <v>0</v>
      </c>
      <c r="Q63" s="677"/>
      <c r="R63" s="661">
        <v>7</v>
      </c>
      <c r="S63" s="677">
        <v>0.77777777777777779</v>
      </c>
      <c r="T63" s="742">
        <v>5</v>
      </c>
      <c r="U63" s="700">
        <v>0.83333333333333337</v>
      </c>
    </row>
    <row r="64" spans="1:21" ht="14.4" customHeight="1" x14ac:dyDescent="0.3">
      <c r="A64" s="660">
        <v>31</v>
      </c>
      <c r="B64" s="661" t="s">
        <v>552</v>
      </c>
      <c r="C64" s="661">
        <v>89301311</v>
      </c>
      <c r="D64" s="740" t="s">
        <v>2027</v>
      </c>
      <c r="E64" s="741" t="s">
        <v>1499</v>
      </c>
      <c r="F64" s="661" t="s">
        <v>1486</v>
      </c>
      <c r="G64" s="661" t="s">
        <v>1599</v>
      </c>
      <c r="H64" s="661" t="s">
        <v>553</v>
      </c>
      <c r="I64" s="661" t="s">
        <v>1024</v>
      </c>
      <c r="J64" s="661" t="s">
        <v>1025</v>
      </c>
      <c r="K64" s="661" t="s">
        <v>1600</v>
      </c>
      <c r="L64" s="662">
        <v>186.27</v>
      </c>
      <c r="M64" s="662">
        <v>186.27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31</v>
      </c>
      <c r="B65" s="661" t="s">
        <v>552</v>
      </c>
      <c r="C65" s="661">
        <v>89301311</v>
      </c>
      <c r="D65" s="740" t="s">
        <v>2027</v>
      </c>
      <c r="E65" s="741" t="s">
        <v>1499</v>
      </c>
      <c r="F65" s="661" t="s">
        <v>1486</v>
      </c>
      <c r="G65" s="661" t="s">
        <v>1530</v>
      </c>
      <c r="H65" s="661" t="s">
        <v>553</v>
      </c>
      <c r="I65" s="661" t="s">
        <v>1633</v>
      </c>
      <c r="J65" s="661" t="s">
        <v>1634</v>
      </c>
      <c r="K65" s="661" t="s">
        <v>1452</v>
      </c>
      <c r="L65" s="662">
        <v>31.32</v>
      </c>
      <c r="M65" s="662">
        <v>31.32</v>
      </c>
      <c r="N65" s="661">
        <v>1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31</v>
      </c>
      <c r="B66" s="661" t="s">
        <v>552</v>
      </c>
      <c r="C66" s="661">
        <v>89301311</v>
      </c>
      <c r="D66" s="740" t="s">
        <v>2027</v>
      </c>
      <c r="E66" s="741" t="s">
        <v>1500</v>
      </c>
      <c r="F66" s="661" t="s">
        <v>1486</v>
      </c>
      <c r="G66" s="661" t="s">
        <v>1515</v>
      </c>
      <c r="H66" s="661" t="s">
        <v>553</v>
      </c>
      <c r="I66" s="661" t="s">
        <v>1032</v>
      </c>
      <c r="J66" s="661" t="s">
        <v>1033</v>
      </c>
      <c r="K66" s="661" t="s">
        <v>1428</v>
      </c>
      <c r="L66" s="662">
        <v>66.819999999999993</v>
      </c>
      <c r="M66" s="662">
        <v>133.63999999999999</v>
      </c>
      <c r="N66" s="661">
        <v>2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31</v>
      </c>
      <c r="B67" s="661" t="s">
        <v>552</v>
      </c>
      <c r="C67" s="661">
        <v>89301311</v>
      </c>
      <c r="D67" s="740" t="s">
        <v>2027</v>
      </c>
      <c r="E67" s="741" t="s">
        <v>1500</v>
      </c>
      <c r="F67" s="661" t="s">
        <v>1486</v>
      </c>
      <c r="G67" s="661" t="s">
        <v>1510</v>
      </c>
      <c r="H67" s="661" t="s">
        <v>553</v>
      </c>
      <c r="I67" s="661" t="s">
        <v>1043</v>
      </c>
      <c r="J67" s="661" t="s">
        <v>1044</v>
      </c>
      <c r="K67" s="661" t="s">
        <v>1045</v>
      </c>
      <c r="L67" s="662">
        <v>147.31</v>
      </c>
      <c r="M67" s="662">
        <v>294.62</v>
      </c>
      <c r="N67" s="661">
        <v>2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31</v>
      </c>
      <c r="B68" s="661" t="s">
        <v>552</v>
      </c>
      <c r="C68" s="661">
        <v>89301311</v>
      </c>
      <c r="D68" s="740" t="s">
        <v>2027</v>
      </c>
      <c r="E68" s="741" t="s">
        <v>1500</v>
      </c>
      <c r="F68" s="661" t="s">
        <v>1486</v>
      </c>
      <c r="G68" s="661" t="s">
        <v>1521</v>
      </c>
      <c r="H68" s="661" t="s">
        <v>935</v>
      </c>
      <c r="I68" s="661" t="s">
        <v>1585</v>
      </c>
      <c r="J68" s="661" t="s">
        <v>1523</v>
      </c>
      <c r="K68" s="661" t="s">
        <v>1586</v>
      </c>
      <c r="L68" s="662">
        <v>543.39</v>
      </c>
      <c r="M68" s="662">
        <v>1086.78</v>
      </c>
      <c r="N68" s="661">
        <v>2</v>
      </c>
      <c r="O68" s="742">
        <v>1</v>
      </c>
      <c r="P68" s="662">
        <v>1086.78</v>
      </c>
      <c r="Q68" s="677">
        <v>1</v>
      </c>
      <c r="R68" s="661">
        <v>2</v>
      </c>
      <c r="S68" s="677">
        <v>1</v>
      </c>
      <c r="T68" s="742">
        <v>1</v>
      </c>
      <c r="U68" s="700">
        <v>1</v>
      </c>
    </row>
    <row r="69" spans="1:21" ht="14.4" customHeight="1" x14ac:dyDescent="0.3">
      <c r="A69" s="660">
        <v>31</v>
      </c>
      <c r="B69" s="661" t="s">
        <v>552</v>
      </c>
      <c r="C69" s="661">
        <v>89301311</v>
      </c>
      <c r="D69" s="740" t="s">
        <v>2027</v>
      </c>
      <c r="E69" s="741" t="s">
        <v>1500</v>
      </c>
      <c r="F69" s="661" t="s">
        <v>1486</v>
      </c>
      <c r="G69" s="661" t="s">
        <v>1521</v>
      </c>
      <c r="H69" s="661" t="s">
        <v>935</v>
      </c>
      <c r="I69" s="661" t="s">
        <v>1522</v>
      </c>
      <c r="J69" s="661" t="s">
        <v>1523</v>
      </c>
      <c r="K69" s="661" t="s">
        <v>1524</v>
      </c>
      <c r="L69" s="662">
        <v>815.1</v>
      </c>
      <c r="M69" s="662">
        <v>1630.2</v>
      </c>
      <c r="N69" s="661">
        <v>2</v>
      </c>
      <c r="O69" s="742">
        <v>0.5</v>
      </c>
      <c r="P69" s="662">
        <v>1630.2</v>
      </c>
      <c r="Q69" s="677">
        <v>1</v>
      </c>
      <c r="R69" s="661">
        <v>2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31</v>
      </c>
      <c r="B70" s="661" t="s">
        <v>552</v>
      </c>
      <c r="C70" s="661">
        <v>89301311</v>
      </c>
      <c r="D70" s="740" t="s">
        <v>2027</v>
      </c>
      <c r="E70" s="741" t="s">
        <v>1500</v>
      </c>
      <c r="F70" s="661" t="s">
        <v>1486</v>
      </c>
      <c r="G70" s="661" t="s">
        <v>1587</v>
      </c>
      <c r="H70" s="661" t="s">
        <v>935</v>
      </c>
      <c r="I70" s="661" t="s">
        <v>941</v>
      </c>
      <c r="J70" s="661" t="s">
        <v>942</v>
      </c>
      <c r="K70" s="661" t="s">
        <v>1447</v>
      </c>
      <c r="L70" s="662">
        <v>48.42</v>
      </c>
      <c r="M70" s="662">
        <v>48.42</v>
      </c>
      <c r="N70" s="661">
        <v>1</v>
      </c>
      <c r="O70" s="742">
        <v>0.5</v>
      </c>
      <c r="P70" s="662">
        <v>48.42</v>
      </c>
      <c r="Q70" s="677">
        <v>1</v>
      </c>
      <c r="R70" s="661">
        <v>1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31</v>
      </c>
      <c r="B71" s="661" t="s">
        <v>552</v>
      </c>
      <c r="C71" s="661">
        <v>89301311</v>
      </c>
      <c r="D71" s="740" t="s">
        <v>2027</v>
      </c>
      <c r="E71" s="741" t="s">
        <v>1500</v>
      </c>
      <c r="F71" s="661" t="s">
        <v>1486</v>
      </c>
      <c r="G71" s="661" t="s">
        <v>1527</v>
      </c>
      <c r="H71" s="661" t="s">
        <v>553</v>
      </c>
      <c r="I71" s="661" t="s">
        <v>654</v>
      </c>
      <c r="J71" s="661" t="s">
        <v>1528</v>
      </c>
      <c r="K71" s="661" t="s">
        <v>1529</v>
      </c>
      <c r="L71" s="662">
        <v>0</v>
      </c>
      <c r="M71" s="662">
        <v>0</v>
      </c>
      <c r="N71" s="661">
        <v>6</v>
      </c>
      <c r="O71" s="742">
        <v>5</v>
      </c>
      <c r="P71" s="662">
        <v>0</v>
      </c>
      <c r="Q71" s="677"/>
      <c r="R71" s="661">
        <v>6</v>
      </c>
      <c r="S71" s="677">
        <v>1</v>
      </c>
      <c r="T71" s="742">
        <v>5</v>
      </c>
      <c r="U71" s="700">
        <v>1</v>
      </c>
    </row>
    <row r="72" spans="1:21" ht="14.4" customHeight="1" x14ac:dyDescent="0.3">
      <c r="A72" s="660">
        <v>31</v>
      </c>
      <c r="B72" s="661" t="s">
        <v>552</v>
      </c>
      <c r="C72" s="661">
        <v>89301311</v>
      </c>
      <c r="D72" s="740" t="s">
        <v>2027</v>
      </c>
      <c r="E72" s="741" t="s">
        <v>1501</v>
      </c>
      <c r="F72" s="661" t="s">
        <v>1486</v>
      </c>
      <c r="G72" s="661" t="s">
        <v>1521</v>
      </c>
      <c r="H72" s="661" t="s">
        <v>935</v>
      </c>
      <c r="I72" s="661" t="s">
        <v>1585</v>
      </c>
      <c r="J72" s="661" t="s">
        <v>1523</v>
      </c>
      <c r="K72" s="661" t="s">
        <v>1586</v>
      </c>
      <c r="L72" s="662">
        <v>543.39</v>
      </c>
      <c r="M72" s="662">
        <v>543.39</v>
      </c>
      <c r="N72" s="661">
        <v>1</v>
      </c>
      <c r="O72" s="742">
        <v>0.5</v>
      </c>
      <c r="P72" s="662">
        <v>543.39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31</v>
      </c>
      <c r="B73" s="661" t="s">
        <v>552</v>
      </c>
      <c r="C73" s="661">
        <v>89301311</v>
      </c>
      <c r="D73" s="740" t="s">
        <v>2027</v>
      </c>
      <c r="E73" s="741" t="s">
        <v>1501</v>
      </c>
      <c r="F73" s="661" t="s">
        <v>1486</v>
      </c>
      <c r="G73" s="661" t="s">
        <v>1527</v>
      </c>
      <c r="H73" s="661" t="s">
        <v>553</v>
      </c>
      <c r="I73" s="661" t="s">
        <v>654</v>
      </c>
      <c r="J73" s="661" t="s">
        <v>1528</v>
      </c>
      <c r="K73" s="661" t="s">
        <v>1529</v>
      </c>
      <c r="L73" s="662">
        <v>0</v>
      </c>
      <c r="M73" s="662">
        <v>0</v>
      </c>
      <c r="N73" s="661">
        <v>4</v>
      </c>
      <c r="O73" s="742">
        <v>3.5</v>
      </c>
      <c r="P73" s="662">
        <v>0</v>
      </c>
      <c r="Q73" s="677"/>
      <c r="R73" s="661">
        <v>3</v>
      </c>
      <c r="S73" s="677">
        <v>0.75</v>
      </c>
      <c r="T73" s="742">
        <v>2.5</v>
      </c>
      <c r="U73" s="700">
        <v>0.7142857142857143</v>
      </c>
    </row>
    <row r="74" spans="1:21" ht="14.4" customHeight="1" x14ac:dyDescent="0.3">
      <c r="A74" s="660">
        <v>31</v>
      </c>
      <c r="B74" s="661" t="s">
        <v>552</v>
      </c>
      <c r="C74" s="661">
        <v>89301311</v>
      </c>
      <c r="D74" s="740" t="s">
        <v>2027</v>
      </c>
      <c r="E74" s="741" t="s">
        <v>1501</v>
      </c>
      <c r="F74" s="661" t="s">
        <v>1487</v>
      </c>
      <c r="G74" s="661" t="s">
        <v>1542</v>
      </c>
      <c r="H74" s="661" t="s">
        <v>553</v>
      </c>
      <c r="I74" s="661" t="s">
        <v>1543</v>
      </c>
      <c r="J74" s="661" t="s">
        <v>1544</v>
      </c>
      <c r="K74" s="661" t="s">
        <v>1545</v>
      </c>
      <c r="L74" s="662">
        <v>410</v>
      </c>
      <c r="M74" s="662">
        <v>2050</v>
      </c>
      <c r="N74" s="661">
        <v>5</v>
      </c>
      <c r="O74" s="742">
        <v>5</v>
      </c>
      <c r="P74" s="662">
        <v>2050</v>
      </c>
      <c r="Q74" s="677">
        <v>1</v>
      </c>
      <c r="R74" s="661">
        <v>5</v>
      </c>
      <c r="S74" s="677">
        <v>1</v>
      </c>
      <c r="T74" s="742">
        <v>5</v>
      </c>
      <c r="U74" s="700">
        <v>1</v>
      </c>
    </row>
    <row r="75" spans="1:21" ht="14.4" customHeight="1" x14ac:dyDescent="0.3">
      <c r="A75" s="660">
        <v>31</v>
      </c>
      <c r="B75" s="661" t="s">
        <v>552</v>
      </c>
      <c r="C75" s="661">
        <v>89301311</v>
      </c>
      <c r="D75" s="740" t="s">
        <v>2027</v>
      </c>
      <c r="E75" s="741" t="s">
        <v>1503</v>
      </c>
      <c r="F75" s="661" t="s">
        <v>1486</v>
      </c>
      <c r="G75" s="661" t="s">
        <v>1521</v>
      </c>
      <c r="H75" s="661" t="s">
        <v>935</v>
      </c>
      <c r="I75" s="661" t="s">
        <v>1585</v>
      </c>
      <c r="J75" s="661" t="s">
        <v>1523</v>
      </c>
      <c r="K75" s="661" t="s">
        <v>1586</v>
      </c>
      <c r="L75" s="662">
        <v>543.39</v>
      </c>
      <c r="M75" s="662">
        <v>2716.95</v>
      </c>
      <c r="N75" s="661">
        <v>5</v>
      </c>
      <c r="O75" s="742">
        <v>1.5</v>
      </c>
      <c r="P75" s="662">
        <v>1086.78</v>
      </c>
      <c r="Q75" s="677">
        <v>0.4</v>
      </c>
      <c r="R75" s="661">
        <v>2</v>
      </c>
      <c r="S75" s="677">
        <v>0.4</v>
      </c>
      <c r="T75" s="742">
        <v>1</v>
      </c>
      <c r="U75" s="700">
        <v>0.66666666666666663</v>
      </c>
    </row>
    <row r="76" spans="1:21" ht="14.4" customHeight="1" x14ac:dyDescent="0.3">
      <c r="A76" s="660">
        <v>31</v>
      </c>
      <c r="B76" s="661" t="s">
        <v>552</v>
      </c>
      <c r="C76" s="661">
        <v>89301311</v>
      </c>
      <c r="D76" s="740" t="s">
        <v>2027</v>
      </c>
      <c r="E76" s="741" t="s">
        <v>1503</v>
      </c>
      <c r="F76" s="661" t="s">
        <v>1486</v>
      </c>
      <c r="G76" s="661" t="s">
        <v>1521</v>
      </c>
      <c r="H76" s="661" t="s">
        <v>935</v>
      </c>
      <c r="I76" s="661" t="s">
        <v>1522</v>
      </c>
      <c r="J76" s="661" t="s">
        <v>1523</v>
      </c>
      <c r="K76" s="661" t="s">
        <v>1524</v>
      </c>
      <c r="L76" s="662">
        <v>815.1</v>
      </c>
      <c r="M76" s="662">
        <v>2445.3000000000002</v>
      </c>
      <c r="N76" s="661">
        <v>3</v>
      </c>
      <c r="O76" s="742">
        <v>0.5</v>
      </c>
      <c r="P76" s="662">
        <v>2445.3000000000002</v>
      </c>
      <c r="Q76" s="677">
        <v>1</v>
      </c>
      <c r="R76" s="661">
        <v>3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31</v>
      </c>
      <c r="B77" s="661" t="s">
        <v>552</v>
      </c>
      <c r="C77" s="661">
        <v>89301311</v>
      </c>
      <c r="D77" s="740" t="s">
        <v>2027</v>
      </c>
      <c r="E77" s="741" t="s">
        <v>1503</v>
      </c>
      <c r="F77" s="661" t="s">
        <v>1486</v>
      </c>
      <c r="G77" s="661" t="s">
        <v>1521</v>
      </c>
      <c r="H77" s="661" t="s">
        <v>935</v>
      </c>
      <c r="I77" s="661" t="s">
        <v>1525</v>
      </c>
      <c r="J77" s="661" t="s">
        <v>1523</v>
      </c>
      <c r="K77" s="661" t="s">
        <v>1526</v>
      </c>
      <c r="L77" s="662">
        <v>923.74</v>
      </c>
      <c r="M77" s="662">
        <v>923.74</v>
      </c>
      <c r="N77" s="661">
        <v>1</v>
      </c>
      <c r="O77" s="742">
        <v>0.5</v>
      </c>
      <c r="P77" s="662">
        <v>923.74</v>
      </c>
      <c r="Q77" s="677">
        <v>1</v>
      </c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31</v>
      </c>
      <c r="B78" s="661" t="s">
        <v>552</v>
      </c>
      <c r="C78" s="661">
        <v>89301311</v>
      </c>
      <c r="D78" s="740" t="s">
        <v>2027</v>
      </c>
      <c r="E78" s="741" t="s">
        <v>1503</v>
      </c>
      <c r="F78" s="661" t="s">
        <v>1486</v>
      </c>
      <c r="G78" s="661" t="s">
        <v>1527</v>
      </c>
      <c r="H78" s="661" t="s">
        <v>553</v>
      </c>
      <c r="I78" s="661" t="s">
        <v>654</v>
      </c>
      <c r="J78" s="661" t="s">
        <v>1528</v>
      </c>
      <c r="K78" s="661" t="s">
        <v>1529</v>
      </c>
      <c r="L78" s="662">
        <v>0</v>
      </c>
      <c r="M78" s="662">
        <v>0</v>
      </c>
      <c r="N78" s="661">
        <v>9</v>
      </c>
      <c r="O78" s="742">
        <v>4.5</v>
      </c>
      <c r="P78" s="662">
        <v>0</v>
      </c>
      <c r="Q78" s="677"/>
      <c r="R78" s="661">
        <v>6</v>
      </c>
      <c r="S78" s="677">
        <v>0.66666666666666663</v>
      </c>
      <c r="T78" s="742">
        <v>3</v>
      </c>
      <c r="U78" s="700">
        <v>0.66666666666666663</v>
      </c>
    </row>
    <row r="79" spans="1:21" ht="14.4" customHeight="1" x14ac:dyDescent="0.3">
      <c r="A79" s="660">
        <v>31</v>
      </c>
      <c r="B79" s="661" t="s">
        <v>552</v>
      </c>
      <c r="C79" s="661">
        <v>89301311</v>
      </c>
      <c r="D79" s="740" t="s">
        <v>2027</v>
      </c>
      <c r="E79" s="741" t="s">
        <v>1503</v>
      </c>
      <c r="F79" s="661" t="s">
        <v>1487</v>
      </c>
      <c r="G79" s="661" t="s">
        <v>1538</v>
      </c>
      <c r="H79" s="661" t="s">
        <v>553</v>
      </c>
      <c r="I79" s="661" t="s">
        <v>1539</v>
      </c>
      <c r="J79" s="661" t="s">
        <v>1540</v>
      </c>
      <c r="K79" s="661" t="s">
        <v>1541</v>
      </c>
      <c r="L79" s="662">
        <v>35.75</v>
      </c>
      <c r="M79" s="662">
        <v>214.5</v>
      </c>
      <c r="N79" s="661">
        <v>6</v>
      </c>
      <c r="O79" s="742">
        <v>3</v>
      </c>
      <c r="P79" s="662">
        <v>214.5</v>
      </c>
      <c r="Q79" s="677">
        <v>1</v>
      </c>
      <c r="R79" s="661">
        <v>6</v>
      </c>
      <c r="S79" s="677">
        <v>1</v>
      </c>
      <c r="T79" s="742">
        <v>3</v>
      </c>
      <c r="U79" s="700">
        <v>1</v>
      </c>
    </row>
    <row r="80" spans="1:21" ht="14.4" customHeight="1" x14ac:dyDescent="0.3">
      <c r="A80" s="660">
        <v>31</v>
      </c>
      <c r="B80" s="661" t="s">
        <v>552</v>
      </c>
      <c r="C80" s="661">
        <v>89301311</v>
      </c>
      <c r="D80" s="740" t="s">
        <v>2027</v>
      </c>
      <c r="E80" s="741" t="s">
        <v>1503</v>
      </c>
      <c r="F80" s="661" t="s">
        <v>1487</v>
      </c>
      <c r="G80" s="661" t="s">
        <v>1542</v>
      </c>
      <c r="H80" s="661" t="s">
        <v>553</v>
      </c>
      <c r="I80" s="661" t="s">
        <v>1543</v>
      </c>
      <c r="J80" s="661" t="s">
        <v>1544</v>
      </c>
      <c r="K80" s="661" t="s">
        <v>1545</v>
      </c>
      <c r="L80" s="662">
        <v>410</v>
      </c>
      <c r="M80" s="662">
        <v>410</v>
      </c>
      <c r="N80" s="661">
        <v>1</v>
      </c>
      <c r="O80" s="742">
        <v>1</v>
      </c>
      <c r="P80" s="662">
        <v>410</v>
      </c>
      <c r="Q80" s="677">
        <v>1</v>
      </c>
      <c r="R80" s="661">
        <v>1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31</v>
      </c>
      <c r="B81" s="661" t="s">
        <v>552</v>
      </c>
      <c r="C81" s="661">
        <v>89301311</v>
      </c>
      <c r="D81" s="740" t="s">
        <v>2027</v>
      </c>
      <c r="E81" s="741" t="s">
        <v>1503</v>
      </c>
      <c r="F81" s="661" t="s">
        <v>1487</v>
      </c>
      <c r="G81" s="661" t="s">
        <v>1546</v>
      </c>
      <c r="H81" s="661" t="s">
        <v>553</v>
      </c>
      <c r="I81" s="661" t="s">
        <v>1601</v>
      </c>
      <c r="J81" s="661" t="s">
        <v>1602</v>
      </c>
      <c r="K81" s="661" t="s">
        <v>1603</v>
      </c>
      <c r="L81" s="662">
        <v>3000</v>
      </c>
      <c r="M81" s="662">
        <v>3000</v>
      </c>
      <c r="N81" s="661">
        <v>1</v>
      </c>
      <c r="O81" s="742">
        <v>1</v>
      </c>
      <c r="P81" s="662">
        <v>3000</v>
      </c>
      <c r="Q81" s="677">
        <v>1</v>
      </c>
      <c r="R81" s="661">
        <v>1</v>
      </c>
      <c r="S81" s="677">
        <v>1</v>
      </c>
      <c r="T81" s="742">
        <v>1</v>
      </c>
      <c r="U81" s="700">
        <v>1</v>
      </c>
    </row>
    <row r="82" spans="1:21" ht="14.4" customHeight="1" x14ac:dyDescent="0.3">
      <c r="A82" s="660">
        <v>31</v>
      </c>
      <c r="B82" s="661" t="s">
        <v>552</v>
      </c>
      <c r="C82" s="661">
        <v>89301311</v>
      </c>
      <c r="D82" s="740" t="s">
        <v>2027</v>
      </c>
      <c r="E82" s="741" t="s">
        <v>1503</v>
      </c>
      <c r="F82" s="661" t="s">
        <v>1487</v>
      </c>
      <c r="G82" s="661" t="s">
        <v>1550</v>
      </c>
      <c r="H82" s="661" t="s">
        <v>553</v>
      </c>
      <c r="I82" s="661" t="s">
        <v>1551</v>
      </c>
      <c r="J82" s="661" t="s">
        <v>1552</v>
      </c>
      <c r="K82" s="661" t="s">
        <v>1553</v>
      </c>
      <c r="L82" s="662">
        <v>200</v>
      </c>
      <c r="M82" s="662">
        <v>1600</v>
      </c>
      <c r="N82" s="661">
        <v>8</v>
      </c>
      <c r="O82" s="742">
        <v>4</v>
      </c>
      <c r="P82" s="662">
        <v>1600</v>
      </c>
      <c r="Q82" s="677">
        <v>1</v>
      </c>
      <c r="R82" s="661">
        <v>8</v>
      </c>
      <c r="S82" s="677">
        <v>1</v>
      </c>
      <c r="T82" s="742">
        <v>4</v>
      </c>
      <c r="U82" s="700">
        <v>1</v>
      </c>
    </row>
    <row r="83" spans="1:21" ht="14.4" customHeight="1" x14ac:dyDescent="0.3">
      <c r="A83" s="660">
        <v>31</v>
      </c>
      <c r="B83" s="661" t="s">
        <v>552</v>
      </c>
      <c r="C83" s="661">
        <v>89301311</v>
      </c>
      <c r="D83" s="740" t="s">
        <v>2027</v>
      </c>
      <c r="E83" s="741" t="s">
        <v>1504</v>
      </c>
      <c r="F83" s="661" t="s">
        <v>1486</v>
      </c>
      <c r="G83" s="661" t="s">
        <v>1521</v>
      </c>
      <c r="H83" s="661" t="s">
        <v>935</v>
      </c>
      <c r="I83" s="661" t="s">
        <v>1585</v>
      </c>
      <c r="J83" s="661" t="s">
        <v>1523</v>
      </c>
      <c r="K83" s="661" t="s">
        <v>1586</v>
      </c>
      <c r="L83" s="662">
        <v>543.39</v>
      </c>
      <c r="M83" s="662">
        <v>3803.73</v>
      </c>
      <c r="N83" s="661">
        <v>7</v>
      </c>
      <c r="O83" s="742">
        <v>1</v>
      </c>
      <c r="P83" s="662">
        <v>3803.73</v>
      </c>
      <c r="Q83" s="677">
        <v>1</v>
      </c>
      <c r="R83" s="661">
        <v>7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31</v>
      </c>
      <c r="B84" s="661" t="s">
        <v>552</v>
      </c>
      <c r="C84" s="661">
        <v>89301311</v>
      </c>
      <c r="D84" s="740" t="s">
        <v>2027</v>
      </c>
      <c r="E84" s="741" t="s">
        <v>1504</v>
      </c>
      <c r="F84" s="661" t="s">
        <v>1486</v>
      </c>
      <c r="G84" s="661" t="s">
        <v>1527</v>
      </c>
      <c r="H84" s="661" t="s">
        <v>553</v>
      </c>
      <c r="I84" s="661" t="s">
        <v>654</v>
      </c>
      <c r="J84" s="661" t="s">
        <v>1528</v>
      </c>
      <c r="K84" s="661" t="s">
        <v>1529</v>
      </c>
      <c r="L84" s="662">
        <v>0</v>
      </c>
      <c r="M84" s="662">
        <v>0</v>
      </c>
      <c r="N84" s="661">
        <v>2</v>
      </c>
      <c r="O84" s="742">
        <v>1</v>
      </c>
      <c r="P84" s="662">
        <v>0</v>
      </c>
      <c r="Q84" s="677"/>
      <c r="R84" s="661">
        <v>2</v>
      </c>
      <c r="S84" s="677">
        <v>1</v>
      </c>
      <c r="T84" s="742">
        <v>1</v>
      </c>
      <c r="U84" s="700">
        <v>1</v>
      </c>
    </row>
    <row r="85" spans="1:21" ht="14.4" customHeight="1" x14ac:dyDescent="0.3">
      <c r="A85" s="660">
        <v>31</v>
      </c>
      <c r="B85" s="661" t="s">
        <v>552</v>
      </c>
      <c r="C85" s="661">
        <v>89301311</v>
      </c>
      <c r="D85" s="740" t="s">
        <v>2027</v>
      </c>
      <c r="E85" s="741" t="s">
        <v>1504</v>
      </c>
      <c r="F85" s="661" t="s">
        <v>1486</v>
      </c>
      <c r="G85" s="661" t="s">
        <v>1599</v>
      </c>
      <c r="H85" s="661" t="s">
        <v>553</v>
      </c>
      <c r="I85" s="661" t="s">
        <v>1024</v>
      </c>
      <c r="J85" s="661" t="s">
        <v>1025</v>
      </c>
      <c r="K85" s="661" t="s">
        <v>1600</v>
      </c>
      <c r="L85" s="662">
        <v>186.27</v>
      </c>
      <c r="M85" s="662">
        <v>186.27</v>
      </c>
      <c r="N85" s="661">
        <v>1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31</v>
      </c>
      <c r="B86" s="661" t="s">
        <v>552</v>
      </c>
      <c r="C86" s="661">
        <v>89301311</v>
      </c>
      <c r="D86" s="740" t="s">
        <v>2027</v>
      </c>
      <c r="E86" s="741" t="s">
        <v>1504</v>
      </c>
      <c r="F86" s="661" t="s">
        <v>1487</v>
      </c>
      <c r="G86" s="661" t="s">
        <v>1538</v>
      </c>
      <c r="H86" s="661" t="s">
        <v>553</v>
      </c>
      <c r="I86" s="661" t="s">
        <v>1539</v>
      </c>
      <c r="J86" s="661" t="s">
        <v>1540</v>
      </c>
      <c r="K86" s="661" t="s">
        <v>1541</v>
      </c>
      <c r="L86" s="662">
        <v>35.75</v>
      </c>
      <c r="M86" s="662">
        <v>357.5</v>
      </c>
      <c r="N86" s="661">
        <v>10</v>
      </c>
      <c r="O86" s="742">
        <v>5</v>
      </c>
      <c r="P86" s="662">
        <v>357.5</v>
      </c>
      <c r="Q86" s="677">
        <v>1</v>
      </c>
      <c r="R86" s="661">
        <v>10</v>
      </c>
      <c r="S86" s="677">
        <v>1</v>
      </c>
      <c r="T86" s="742">
        <v>5</v>
      </c>
      <c r="U86" s="700">
        <v>1</v>
      </c>
    </row>
    <row r="87" spans="1:21" ht="14.4" customHeight="1" x14ac:dyDescent="0.3">
      <c r="A87" s="660">
        <v>31</v>
      </c>
      <c r="B87" s="661" t="s">
        <v>552</v>
      </c>
      <c r="C87" s="661">
        <v>89301311</v>
      </c>
      <c r="D87" s="740" t="s">
        <v>2027</v>
      </c>
      <c r="E87" s="741" t="s">
        <v>1504</v>
      </c>
      <c r="F87" s="661" t="s">
        <v>1487</v>
      </c>
      <c r="G87" s="661" t="s">
        <v>1542</v>
      </c>
      <c r="H87" s="661" t="s">
        <v>553</v>
      </c>
      <c r="I87" s="661" t="s">
        <v>1543</v>
      </c>
      <c r="J87" s="661" t="s">
        <v>1544</v>
      </c>
      <c r="K87" s="661" t="s">
        <v>1545</v>
      </c>
      <c r="L87" s="662">
        <v>410</v>
      </c>
      <c r="M87" s="662">
        <v>820</v>
      </c>
      <c r="N87" s="661">
        <v>2</v>
      </c>
      <c r="O87" s="742">
        <v>2</v>
      </c>
      <c r="P87" s="662">
        <v>820</v>
      </c>
      <c r="Q87" s="677">
        <v>1</v>
      </c>
      <c r="R87" s="661">
        <v>2</v>
      </c>
      <c r="S87" s="677">
        <v>1</v>
      </c>
      <c r="T87" s="742">
        <v>2</v>
      </c>
      <c r="U87" s="700">
        <v>1</v>
      </c>
    </row>
    <row r="88" spans="1:21" ht="14.4" customHeight="1" x14ac:dyDescent="0.3">
      <c r="A88" s="660">
        <v>31</v>
      </c>
      <c r="B88" s="661" t="s">
        <v>552</v>
      </c>
      <c r="C88" s="661">
        <v>89301311</v>
      </c>
      <c r="D88" s="740" t="s">
        <v>2027</v>
      </c>
      <c r="E88" s="741" t="s">
        <v>1504</v>
      </c>
      <c r="F88" s="661" t="s">
        <v>1487</v>
      </c>
      <c r="G88" s="661" t="s">
        <v>1546</v>
      </c>
      <c r="H88" s="661" t="s">
        <v>553</v>
      </c>
      <c r="I88" s="661" t="s">
        <v>1547</v>
      </c>
      <c r="J88" s="661" t="s">
        <v>1548</v>
      </c>
      <c r="K88" s="661" t="s">
        <v>1549</v>
      </c>
      <c r="L88" s="662">
        <v>492.18</v>
      </c>
      <c r="M88" s="662">
        <v>492.18</v>
      </c>
      <c r="N88" s="661">
        <v>1</v>
      </c>
      <c r="O88" s="742">
        <v>1</v>
      </c>
      <c r="P88" s="662">
        <v>492.18</v>
      </c>
      <c r="Q88" s="677">
        <v>1</v>
      </c>
      <c r="R88" s="661">
        <v>1</v>
      </c>
      <c r="S88" s="677">
        <v>1</v>
      </c>
      <c r="T88" s="742">
        <v>1</v>
      </c>
      <c r="U88" s="700">
        <v>1</v>
      </c>
    </row>
    <row r="89" spans="1:21" ht="14.4" customHeight="1" x14ac:dyDescent="0.3">
      <c r="A89" s="660">
        <v>31</v>
      </c>
      <c r="B89" s="661" t="s">
        <v>552</v>
      </c>
      <c r="C89" s="661">
        <v>89301311</v>
      </c>
      <c r="D89" s="740" t="s">
        <v>2027</v>
      </c>
      <c r="E89" s="741" t="s">
        <v>1504</v>
      </c>
      <c r="F89" s="661" t="s">
        <v>1487</v>
      </c>
      <c r="G89" s="661" t="s">
        <v>1550</v>
      </c>
      <c r="H89" s="661" t="s">
        <v>553</v>
      </c>
      <c r="I89" s="661" t="s">
        <v>1551</v>
      </c>
      <c r="J89" s="661" t="s">
        <v>1552</v>
      </c>
      <c r="K89" s="661" t="s">
        <v>1553</v>
      </c>
      <c r="L89" s="662">
        <v>200</v>
      </c>
      <c r="M89" s="662">
        <v>800</v>
      </c>
      <c r="N89" s="661">
        <v>4</v>
      </c>
      <c r="O89" s="742">
        <v>2</v>
      </c>
      <c r="P89" s="662">
        <v>800</v>
      </c>
      <c r="Q89" s="677">
        <v>1</v>
      </c>
      <c r="R89" s="661">
        <v>4</v>
      </c>
      <c r="S89" s="677">
        <v>1</v>
      </c>
      <c r="T89" s="742">
        <v>2</v>
      </c>
      <c r="U89" s="700">
        <v>1</v>
      </c>
    </row>
    <row r="90" spans="1:21" ht="14.4" customHeight="1" x14ac:dyDescent="0.3">
      <c r="A90" s="660">
        <v>31</v>
      </c>
      <c r="B90" s="661" t="s">
        <v>552</v>
      </c>
      <c r="C90" s="661">
        <v>89301311</v>
      </c>
      <c r="D90" s="740" t="s">
        <v>2027</v>
      </c>
      <c r="E90" s="741" t="s">
        <v>1505</v>
      </c>
      <c r="F90" s="661" t="s">
        <v>1486</v>
      </c>
      <c r="G90" s="661" t="s">
        <v>1511</v>
      </c>
      <c r="H90" s="661" t="s">
        <v>935</v>
      </c>
      <c r="I90" s="661" t="s">
        <v>1061</v>
      </c>
      <c r="J90" s="661" t="s">
        <v>1422</v>
      </c>
      <c r="K90" s="661" t="s">
        <v>1423</v>
      </c>
      <c r="L90" s="662">
        <v>150.04</v>
      </c>
      <c r="M90" s="662">
        <v>150.04</v>
      </c>
      <c r="N90" s="661">
        <v>1</v>
      </c>
      <c r="O90" s="742">
        <v>1</v>
      </c>
      <c r="P90" s="662">
        <v>150.04</v>
      </c>
      <c r="Q90" s="677">
        <v>1</v>
      </c>
      <c r="R90" s="661">
        <v>1</v>
      </c>
      <c r="S90" s="677">
        <v>1</v>
      </c>
      <c r="T90" s="742">
        <v>1</v>
      </c>
      <c r="U90" s="700">
        <v>1</v>
      </c>
    </row>
    <row r="91" spans="1:21" ht="14.4" customHeight="1" x14ac:dyDescent="0.3">
      <c r="A91" s="660">
        <v>31</v>
      </c>
      <c r="B91" s="661" t="s">
        <v>552</v>
      </c>
      <c r="C91" s="661">
        <v>89301311</v>
      </c>
      <c r="D91" s="740" t="s">
        <v>2027</v>
      </c>
      <c r="E91" s="741" t="s">
        <v>1505</v>
      </c>
      <c r="F91" s="661" t="s">
        <v>1486</v>
      </c>
      <c r="G91" s="661" t="s">
        <v>1515</v>
      </c>
      <c r="H91" s="661" t="s">
        <v>553</v>
      </c>
      <c r="I91" s="661" t="s">
        <v>1635</v>
      </c>
      <c r="J91" s="661" t="s">
        <v>1636</v>
      </c>
      <c r="K91" s="661" t="s">
        <v>1637</v>
      </c>
      <c r="L91" s="662">
        <v>52.4</v>
      </c>
      <c r="M91" s="662">
        <v>262</v>
      </c>
      <c r="N91" s="661">
        <v>5</v>
      </c>
      <c r="O91" s="742">
        <v>1</v>
      </c>
      <c r="P91" s="662">
        <v>262</v>
      </c>
      <c r="Q91" s="677">
        <v>1</v>
      </c>
      <c r="R91" s="661">
        <v>5</v>
      </c>
      <c r="S91" s="677">
        <v>1</v>
      </c>
      <c r="T91" s="742">
        <v>1</v>
      </c>
      <c r="U91" s="700">
        <v>1</v>
      </c>
    </row>
    <row r="92" spans="1:21" ht="14.4" customHeight="1" x14ac:dyDescent="0.3">
      <c r="A92" s="660">
        <v>31</v>
      </c>
      <c r="B92" s="661" t="s">
        <v>552</v>
      </c>
      <c r="C92" s="661">
        <v>89301311</v>
      </c>
      <c r="D92" s="740" t="s">
        <v>2027</v>
      </c>
      <c r="E92" s="741" t="s">
        <v>1505</v>
      </c>
      <c r="F92" s="661" t="s">
        <v>1486</v>
      </c>
      <c r="G92" s="661" t="s">
        <v>1515</v>
      </c>
      <c r="H92" s="661" t="s">
        <v>553</v>
      </c>
      <c r="I92" s="661" t="s">
        <v>1032</v>
      </c>
      <c r="J92" s="661" t="s">
        <v>1033</v>
      </c>
      <c r="K92" s="661" t="s">
        <v>1428</v>
      </c>
      <c r="L92" s="662">
        <v>66.819999999999993</v>
      </c>
      <c r="M92" s="662">
        <v>133.63999999999999</v>
      </c>
      <c r="N92" s="661">
        <v>2</v>
      </c>
      <c r="O92" s="742">
        <v>0.5</v>
      </c>
      <c r="P92" s="662">
        <v>133.63999999999999</v>
      </c>
      <c r="Q92" s="677">
        <v>1</v>
      </c>
      <c r="R92" s="661">
        <v>2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31</v>
      </c>
      <c r="B93" s="661" t="s">
        <v>552</v>
      </c>
      <c r="C93" s="661">
        <v>89301311</v>
      </c>
      <c r="D93" s="740" t="s">
        <v>2027</v>
      </c>
      <c r="E93" s="741" t="s">
        <v>1505</v>
      </c>
      <c r="F93" s="661" t="s">
        <v>1486</v>
      </c>
      <c r="G93" s="661" t="s">
        <v>1521</v>
      </c>
      <c r="H93" s="661" t="s">
        <v>935</v>
      </c>
      <c r="I93" s="661" t="s">
        <v>1585</v>
      </c>
      <c r="J93" s="661" t="s">
        <v>1523</v>
      </c>
      <c r="K93" s="661" t="s">
        <v>1586</v>
      </c>
      <c r="L93" s="662">
        <v>543.39</v>
      </c>
      <c r="M93" s="662">
        <v>3260.34</v>
      </c>
      <c r="N93" s="661">
        <v>6</v>
      </c>
      <c r="O93" s="742">
        <v>1.5</v>
      </c>
      <c r="P93" s="662">
        <v>3260.34</v>
      </c>
      <c r="Q93" s="677">
        <v>1</v>
      </c>
      <c r="R93" s="661">
        <v>6</v>
      </c>
      <c r="S93" s="677">
        <v>1</v>
      </c>
      <c r="T93" s="742">
        <v>1.5</v>
      </c>
      <c r="U93" s="700">
        <v>1</v>
      </c>
    </row>
    <row r="94" spans="1:21" ht="14.4" customHeight="1" x14ac:dyDescent="0.3">
      <c r="A94" s="660">
        <v>31</v>
      </c>
      <c r="B94" s="661" t="s">
        <v>552</v>
      </c>
      <c r="C94" s="661">
        <v>89301311</v>
      </c>
      <c r="D94" s="740" t="s">
        <v>2027</v>
      </c>
      <c r="E94" s="741" t="s">
        <v>1505</v>
      </c>
      <c r="F94" s="661" t="s">
        <v>1486</v>
      </c>
      <c r="G94" s="661" t="s">
        <v>1521</v>
      </c>
      <c r="H94" s="661" t="s">
        <v>935</v>
      </c>
      <c r="I94" s="661" t="s">
        <v>1522</v>
      </c>
      <c r="J94" s="661" t="s">
        <v>1523</v>
      </c>
      <c r="K94" s="661" t="s">
        <v>1524</v>
      </c>
      <c r="L94" s="662">
        <v>815.1</v>
      </c>
      <c r="M94" s="662">
        <v>1630.2</v>
      </c>
      <c r="N94" s="661">
        <v>2</v>
      </c>
      <c r="O94" s="742">
        <v>0.5</v>
      </c>
      <c r="P94" s="662">
        <v>1630.2</v>
      </c>
      <c r="Q94" s="677">
        <v>1</v>
      </c>
      <c r="R94" s="661">
        <v>2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31</v>
      </c>
      <c r="B95" s="661" t="s">
        <v>552</v>
      </c>
      <c r="C95" s="661">
        <v>89301311</v>
      </c>
      <c r="D95" s="740" t="s">
        <v>2027</v>
      </c>
      <c r="E95" s="741" t="s">
        <v>1505</v>
      </c>
      <c r="F95" s="661" t="s">
        <v>1486</v>
      </c>
      <c r="G95" s="661" t="s">
        <v>1527</v>
      </c>
      <c r="H95" s="661" t="s">
        <v>553</v>
      </c>
      <c r="I95" s="661" t="s">
        <v>654</v>
      </c>
      <c r="J95" s="661" t="s">
        <v>1528</v>
      </c>
      <c r="K95" s="661" t="s">
        <v>1529</v>
      </c>
      <c r="L95" s="662">
        <v>0</v>
      </c>
      <c r="M95" s="662">
        <v>0</v>
      </c>
      <c r="N95" s="661">
        <v>9</v>
      </c>
      <c r="O95" s="742">
        <v>5.5</v>
      </c>
      <c r="P95" s="662">
        <v>0</v>
      </c>
      <c r="Q95" s="677"/>
      <c r="R95" s="661">
        <v>9</v>
      </c>
      <c r="S95" s="677">
        <v>1</v>
      </c>
      <c r="T95" s="742">
        <v>5.5</v>
      </c>
      <c r="U95" s="700">
        <v>1</v>
      </c>
    </row>
    <row r="96" spans="1:21" ht="14.4" customHeight="1" x14ac:dyDescent="0.3">
      <c r="A96" s="660">
        <v>31</v>
      </c>
      <c r="B96" s="661" t="s">
        <v>552</v>
      </c>
      <c r="C96" s="661">
        <v>89301311</v>
      </c>
      <c r="D96" s="740" t="s">
        <v>2027</v>
      </c>
      <c r="E96" s="741" t="s">
        <v>1507</v>
      </c>
      <c r="F96" s="661" t="s">
        <v>1486</v>
      </c>
      <c r="G96" s="661" t="s">
        <v>1515</v>
      </c>
      <c r="H96" s="661" t="s">
        <v>553</v>
      </c>
      <c r="I96" s="661" t="s">
        <v>1635</v>
      </c>
      <c r="J96" s="661" t="s">
        <v>1636</v>
      </c>
      <c r="K96" s="661" t="s">
        <v>1637</v>
      </c>
      <c r="L96" s="662">
        <v>52.4</v>
      </c>
      <c r="M96" s="662">
        <v>104.8</v>
      </c>
      <c r="N96" s="661">
        <v>2</v>
      </c>
      <c r="O96" s="742">
        <v>0.5</v>
      </c>
      <c r="P96" s="662">
        <v>104.8</v>
      </c>
      <c r="Q96" s="677">
        <v>1</v>
      </c>
      <c r="R96" s="661">
        <v>2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31</v>
      </c>
      <c r="B97" s="661" t="s">
        <v>552</v>
      </c>
      <c r="C97" s="661">
        <v>89301311</v>
      </c>
      <c r="D97" s="740" t="s">
        <v>2027</v>
      </c>
      <c r="E97" s="741" t="s">
        <v>1507</v>
      </c>
      <c r="F97" s="661" t="s">
        <v>1486</v>
      </c>
      <c r="G97" s="661" t="s">
        <v>1515</v>
      </c>
      <c r="H97" s="661" t="s">
        <v>553</v>
      </c>
      <c r="I97" s="661" t="s">
        <v>1032</v>
      </c>
      <c r="J97" s="661" t="s">
        <v>1033</v>
      </c>
      <c r="K97" s="661" t="s">
        <v>1428</v>
      </c>
      <c r="L97" s="662">
        <v>66.819999999999993</v>
      </c>
      <c r="M97" s="662">
        <v>133.63999999999999</v>
      </c>
      <c r="N97" s="661">
        <v>2</v>
      </c>
      <c r="O97" s="742">
        <v>0.5</v>
      </c>
      <c r="P97" s="662">
        <v>133.63999999999999</v>
      </c>
      <c r="Q97" s="677">
        <v>1</v>
      </c>
      <c r="R97" s="661">
        <v>2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31</v>
      </c>
      <c r="B98" s="661" t="s">
        <v>552</v>
      </c>
      <c r="C98" s="661">
        <v>89301311</v>
      </c>
      <c r="D98" s="740" t="s">
        <v>2027</v>
      </c>
      <c r="E98" s="741" t="s">
        <v>1507</v>
      </c>
      <c r="F98" s="661" t="s">
        <v>1486</v>
      </c>
      <c r="G98" s="661" t="s">
        <v>1521</v>
      </c>
      <c r="H98" s="661" t="s">
        <v>935</v>
      </c>
      <c r="I98" s="661" t="s">
        <v>1585</v>
      </c>
      <c r="J98" s="661" t="s">
        <v>1523</v>
      </c>
      <c r="K98" s="661" t="s">
        <v>1586</v>
      </c>
      <c r="L98" s="662">
        <v>543.39</v>
      </c>
      <c r="M98" s="662">
        <v>1630.17</v>
      </c>
      <c r="N98" s="661">
        <v>3</v>
      </c>
      <c r="O98" s="742">
        <v>1</v>
      </c>
      <c r="P98" s="662">
        <v>1630.17</v>
      </c>
      <c r="Q98" s="677">
        <v>1</v>
      </c>
      <c r="R98" s="661">
        <v>3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31</v>
      </c>
      <c r="B99" s="661" t="s">
        <v>552</v>
      </c>
      <c r="C99" s="661">
        <v>89301311</v>
      </c>
      <c r="D99" s="740" t="s">
        <v>2027</v>
      </c>
      <c r="E99" s="741" t="s">
        <v>1507</v>
      </c>
      <c r="F99" s="661" t="s">
        <v>1486</v>
      </c>
      <c r="G99" s="661" t="s">
        <v>1527</v>
      </c>
      <c r="H99" s="661" t="s">
        <v>553</v>
      </c>
      <c r="I99" s="661" t="s">
        <v>654</v>
      </c>
      <c r="J99" s="661" t="s">
        <v>1528</v>
      </c>
      <c r="K99" s="661" t="s">
        <v>1529</v>
      </c>
      <c r="L99" s="662">
        <v>0</v>
      </c>
      <c r="M99" s="662">
        <v>0</v>
      </c>
      <c r="N99" s="661">
        <v>5</v>
      </c>
      <c r="O99" s="742">
        <v>2.5</v>
      </c>
      <c r="P99" s="662">
        <v>0</v>
      </c>
      <c r="Q99" s="677"/>
      <c r="R99" s="661">
        <v>4</v>
      </c>
      <c r="S99" s="677">
        <v>0.8</v>
      </c>
      <c r="T99" s="742">
        <v>1.5</v>
      </c>
      <c r="U99" s="700">
        <v>0.6</v>
      </c>
    </row>
    <row r="100" spans="1:21" ht="14.4" customHeight="1" x14ac:dyDescent="0.3">
      <c r="A100" s="660">
        <v>31</v>
      </c>
      <c r="B100" s="661" t="s">
        <v>552</v>
      </c>
      <c r="C100" s="661">
        <v>89301311</v>
      </c>
      <c r="D100" s="740" t="s">
        <v>2027</v>
      </c>
      <c r="E100" s="741" t="s">
        <v>1507</v>
      </c>
      <c r="F100" s="661" t="s">
        <v>1486</v>
      </c>
      <c r="G100" s="661" t="s">
        <v>1599</v>
      </c>
      <c r="H100" s="661" t="s">
        <v>553</v>
      </c>
      <c r="I100" s="661" t="s">
        <v>1024</v>
      </c>
      <c r="J100" s="661" t="s">
        <v>1025</v>
      </c>
      <c r="K100" s="661" t="s">
        <v>1600</v>
      </c>
      <c r="L100" s="662">
        <v>186.27</v>
      </c>
      <c r="M100" s="662">
        <v>186.27</v>
      </c>
      <c r="N100" s="661">
        <v>1</v>
      </c>
      <c r="O100" s="742">
        <v>0.5</v>
      </c>
      <c r="P100" s="662">
        <v>186.27</v>
      </c>
      <c r="Q100" s="677">
        <v>1</v>
      </c>
      <c r="R100" s="661">
        <v>1</v>
      </c>
      <c r="S100" s="677">
        <v>1</v>
      </c>
      <c r="T100" s="742">
        <v>0.5</v>
      </c>
      <c r="U100" s="700">
        <v>1</v>
      </c>
    </row>
    <row r="101" spans="1:21" ht="14.4" customHeight="1" x14ac:dyDescent="0.3">
      <c r="A101" s="660">
        <v>31</v>
      </c>
      <c r="B101" s="661" t="s">
        <v>552</v>
      </c>
      <c r="C101" s="661">
        <v>89301311</v>
      </c>
      <c r="D101" s="740" t="s">
        <v>2027</v>
      </c>
      <c r="E101" s="741" t="s">
        <v>1508</v>
      </c>
      <c r="F101" s="661" t="s">
        <v>1486</v>
      </c>
      <c r="G101" s="661" t="s">
        <v>1521</v>
      </c>
      <c r="H101" s="661" t="s">
        <v>935</v>
      </c>
      <c r="I101" s="661" t="s">
        <v>1638</v>
      </c>
      <c r="J101" s="661" t="s">
        <v>1523</v>
      </c>
      <c r="K101" s="661" t="s">
        <v>1639</v>
      </c>
      <c r="L101" s="662">
        <v>407.55</v>
      </c>
      <c r="M101" s="662">
        <v>1222.6500000000001</v>
      </c>
      <c r="N101" s="661">
        <v>3</v>
      </c>
      <c r="O101" s="742">
        <v>0.5</v>
      </c>
      <c r="P101" s="662">
        <v>1222.6500000000001</v>
      </c>
      <c r="Q101" s="677">
        <v>1</v>
      </c>
      <c r="R101" s="661">
        <v>3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31</v>
      </c>
      <c r="B102" s="661" t="s">
        <v>552</v>
      </c>
      <c r="C102" s="661">
        <v>89301311</v>
      </c>
      <c r="D102" s="740" t="s">
        <v>2027</v>
      </c>
      <c r="E102" s="741" t="s">
        <v>1508</v>
      </c>
      <c r="F102" s="661" t="s">
        <v>1486</v>
      </c>
      <c r="G102" s="661" t="s">
        <v>1527</v>
      </c>
      <c r="H102" s="661" t="s">
        <v>553</v>
      </c>
      <c r="I102" s="661" t="s">
        <v>654</v>
      </c>
      <c r="J102" s="661" t="s">
        <v>1528</v>
      </c>
      <c r="K102" s="661" t="s">
        <v>1529</v>
      </c>
      <c r="L102" s="662">
        <v>0</v>
      </c>
      <c r="M102" s="662">
        <v>0</v>
      </c>
      <c r="N102" s="661">
        <v>5</v>
      </c>
      <c r="O102" s="742">
        <v>4.5</v>
      </c>
      <c r="P102" s="662">
        <v>0</v>
      </c>
      <c r="Q102" s="677"/>
      <c r="R102" s="661">
        <v>5</v>
      </c>
      <c r="S102" s="677">
        <v>1</v>
      </c>
      <c r="T102" s="742">
        <v>4.5</v>
      </c>
      <c r="U102" s="700">
        <v>1</v>
      </c>
    </row>
    <row r="103" spans="1:21" ht="14.4" customHeight="1" x14ac:dyDescent="0.3">
      <c r="A103" s="660">
        <v>31</v>
      </c>
      <c r="B103" s="661" t="s">
        <v>552</v>
      </c>
      <c r="C103" s="661">
        <v>89301311</v>
      </c>
      <c r="D103" s="740" t="s">
        <v>2027</v>
      </c>
      <c r="E103" s="741" t="s">
        <v>1509</v>
      </c>
      <c r="F103" s="661" t="s">
        <v>1486</v>
      </c>
      <c r="G103" s="661" t="s">
        <v>1640</v>
      </c>
      <c r="H103" s="661" t="s">
        <v>553</v>
      </c>
      <c r="I103" s="661" t="s">
        <v>802</v>
      </c>
      <c r="J103" s="661" t="s">
        <v>1641</v>
      </c>
      <c r="K103" s="661" t="s">
        <v>1642</v>
      </c>
      <c r="L103" s="662">
        <v>0</v>
      </c>
      <c r="M103" s="662">
        <v>0</v>
      </c>
      <c r="N103" s="661">
        <v>1</v>
      </c>
      <c r="O103" s="742">
        <v>0.5</v>
      </c>
      <c r="P103" s="662">
        <v>0</v>
      </c>
      <c r="Q103" s="677"/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31</v>
      </c>
      <c r="B104" s="661" t="s">
        <v>552</v>
      </c>
      <c r="C104" s="661">
        <v>89301311</v>
      </c>
      <c r="D104" s="740" t="s">
        <v>2027</v>
      </c>
      <c r="E104" s="741" t="s">
        <v>1509</v>
      </c>
      <c r="F104" s="661" t="s">
        <v>1486</v>
      </c>
      <c r="G104" s="661" t="s">
        <v>1511</v>
      </c>
      <c r="H104" s="661" t="s">
        <v>935</v>
      </c>
      <c r="I104" s="661" t="s">
        <v>1560</v>
      </c>
      <c r="J104" s="661" t="s">
        <v>1561</v>
      </c>
      <c r="K104" s="661" t="s">
        <v>1562</v>
      </c>
      <c r="L104" s="662">
        <v>149.52000000000001</v>
      </c>
      <c r="M104" s="662">
        <v>149.52000000000001</v>
      </c>
      <c r="N104" s="661">
        <v>1</v>
      </c>
      <c r="O104" s="742">
        <v>1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31</v>
      </c>
      <c r="B105" s="661" t="s">
        <v>552</v>
      </c>
      <c r="C105" s="661">
        <v>89301311</v>
      </c>
      <c r="D105" s="740" t="s">
        <v>2027</v>
      </c>
      <c r="E105" s="741" t="s">
        <v>1509</v>
      </c>
      <c r="F105" s="661" t="s">
        <v>1486</v>
      </c>
      <c r="G105" s="661" t="s">
        <v>1569</v>
      </c>
      <c r="H105" s="661" t="s">
        <v>553</v>
      </c>
      <c r="I105" s="661" t="s">
        <v>1028</v>
      </c>
      <c r="J105" s="661" t="s">
        <v>1029</v>
      </c>
      <c r="K105" s="661" t="s">
        <v>1428</v>
      </c>
      <c r="L105" s="662">
        <v>170.52</v>
      </c>
      <c r="M105" s="662">
        <v>170.52</v>
      </c>
      <c r="N105" s="661">
        <v>1</v>
      </c>
      <c r="O105" s="742">
        <v>0.5</v>
      </c>
      <c r="P105" s="662">
        <v>170.52</v>
      </c>
      <c r="Q105" s="677">
        <v>1</v>
      </c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31</v>
      </c>
      <c r="B106" s="661" t="s">
        <v>552</v>
      </c>
      <c r="C106" s="661">
        <v>89301311</v>
      </c>
      <c r="D106" s="740" t="s">
        <v>2027</v>
      </c>
      <c r="E106" s="741" t="s">
        <v>1509</v>
      </c>
      <c r="F106" s="661" t="s">
        <v>1486</v>
      </c>
      <c r="G106" s="661" t="s">
        <v>1643</v>
      </c>
      <c r="H106" s="661" t="s">
        <v>553</v>
      </c>
      <c r="I106" s="661" t="s">
        <v>1644</v>
      </c>
      <c r="J106" s="661" t="s">
        <v>1645</v>
      </c>
      <c r="K106" s="661" t="s">
        <v>1646</v>
      </c>
      <c r="L106" s="662">
        <v>0</v>
      </c>
      <c r="M106" s="662">
        <v>0</v>
      </c>
      <c r="N106" s="661">
        <v>1</v>
      </c>
      <c r="O106" s="742">
        <v>1</v>
      </c>
      <c r="P106" s="662"/>
      <c r="Q106" s="677"/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31</v>
      </c>
      <c r="B107" s="661" t="s">
        <v>552</v>
      </c>
      <c r="C107" s="661">
        <v>89301311</v>
      </c>
      <c r="D107" s="740" t="s">
        <v>2027</v>
      </c>
      <c r="E107" s="741" t="s">
        <v>1509</v>
      </c>
      <c r="F107" s="661" t="s">
        <v>1486</v>
      </c>
      <c r="G107" s="661" t="s">
        <v>1510</v>
      </c>
      <c r="H107" s="661" t="s">
        <v>553</v>
      </c>
      <c r="I107" s="661" t="s">
        <v>1043</v>
      </c>
      <c r="J107" s="661" t="s">
        <v>1044</v>
      </c>
      <c r="K107" s="661" t="s">
        <v>1045</v>
      </c>
      <c r="L107" s="662">
        <v>147.31</v>
      </c>
      <c r="M107" s="662">
        <v>1915.0300000000002</v>
      </c>
      <c r="N107" s="661">
        <v>13</v>
      </c>
      <c r="O107" s="742">
        <v>3.5</v>
      </c>
      <c r="P107" s="662">
        <v>1915.0300000000002</v>
      </c>
      <c r="Q107" s="677">
        <v>1</v>
      </c>
      <c r="R107" s="661">
        <v>13</v>
      </c>
      <c r="S107" s="677">
        <v>1</v>
      </c>
      <c r="T107" s="742">
        <v>3.5</v>
      </c>
      <c r="U107" s="700">
        <v>1</v>
      </c>
    </row>
    <row r="108" spans="1:21" ht="14.4" customHeight="1" x14ac:dyDescent="0.3">
      <c r="A108" s="660">
        <v>31</v>
      </c>
      <c r="B108" s="661" t="s">
        <v>552</v>
      </c>
      <c r="C108" s="661">
        <v>89301311</v>
      </c>
      <c r="D108" s="740" t="s">
        <v>2027</v>
      </c>
      <c r="E108" s="741" t="s">
        <v>1509</v>
      </c>
      <c r="F108" s="661" t="s">
        <v>1486</v>
      </c>
      <c r="G108" s="661" t="s">
        <v>1521</v>
      </c>
      <c r="H108" s="661" t="s">
        <v>935</v>
      </c>
      <c r="I108" s="661" t="s">
        <v>1638</v>
      </c>
      <c r="J108" s="661" t="s">
        <v>1523</v>
      </c>
      <c r="K108" s="661" t="s">
        <v>1639</v>
      </c>
      <c r="L108" s="662">
        <v>407.55</v>
      </c>
      <c r="M108" s="662">
        <v>815.1</v>
      </c>
      <c r="N108" s="661">
        <v>2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31</v>
      </c>
      <c r="B109" s="661" t="s">
        <v>552</v>
      </c>
      <c r="C109" s="661">
        <v>89301311</v>
      </c>
      <c r="D109" s="740" t="s">
        <v>2027</v>
      </c>
      <c r="E109" s="741" t="s">
        <v>1509</v>
      </c>
      <c r="F109" s="661" t="s">
        <v>1486</v>
      </c>
      <c r="G109" s="661" t="s">
        <v>1521</v>
      </c>
      <c r="H109" s="661" t="s">
        <v>935</v>
      </c>
      <c r="I109" s="661" t="s">
        <v>1585</v>
      </c>
      <c r="J109" s="661" t="s">
        <v>1523</v>
      </c>
      <c r="K109" s="661" t="s">
        <v>1586</v>
      </c>
      <c r="L109" s="662">
        <v>543.39</v>
      </c>
      <c r="M109" s="662">
        <v>23909.159999999989</v>
      </c>
      <c r="N109" s="661">
        <v>44</v>
      </c>
      <c r="O109" s="742">
        <v>11.5</v>
      </c>
      <c r="P109" s="662">
        <v>22278.989999999991</v>
      </c>
      <c r="Q109" s="677">
        <v>0.93181818181818188</v>
      </c>
      <c r="R109" s="661">
        <v>41</v>
      </c>
      <c r="S109" s="677">
        <v>0.93181818181818177</v>
      </c>
      <c r="T109" s="742">
        <v>10</v>
      </c>
      <c r="U109" s="700">
        <v>0.86956521739130432</v>
      </c>
    </row>
    <row r="110" spans="1:21" ht="14.4" customHeight="1" x14ac:dyDescent="0.3">
      <c r="A110" s="660">
        <v>31</v>
      </c>
      <c r="B110" s="661" t="s">
        <v>552</v>
      </c>
      <c r="C110" s="661">
        <v>89301311</v>
      </c>
      <c r="D110" s="740" t="s">
        <v>2027</v>
      </c>
      <c r="E110" s="741" t="s">
        <v>1509</v>
      </c>
      <c r="F110" s="661" t="s">
        <v>1486</v>
      </c>
      <c r="G110" s="661" t="s">
        <v>1521</v>
      </c>
      <c r="H110" s="661" t="s">
        <v>935</v>
      </c>
      <c r="I110" s="661" t="s">
        <v>1522</v>
      </c>
      <c r="J110" s="661" t="s">
        <v>1523</v>
      </c>
      <c r="K110" s="661" t="s">
        <v>1524</v>
      </c>
      <c r="L110" s="662">
        <v>815.1</v>
      </c>
      <c r="M110" s="662">
        <v>25268.1</v>
      </c>
      <c r="N110" s="661">
        <v>31</v>
      </c>
      <c r="O110" s="742">
        <v>7</v>
      </c>
      <c r="P110" s="662">
        <v>17117.099999999999</v>
      </c>
      <c r="Q110" s="677">
        <v>0.67741935483870963</v>
      </c>
      <c r="R110" s="661">
        <v>21</v>
      </c>
      <c r="S110" s="677">
        <v>0.67741935483870963</v>
      </c>
      <c r="T110" s="742">
        <v>3.5</v>
      </c>
      <c r="U110" s="700">
        <v>0.5</v>
      </c>
    </row>
    <row r="111" spans="1:21" ht="14.4" customHeight="1" x14ac:dyDescent="0.3">
      <c r="A111" s="660">
        <v>31</v>
      </c>
      <c r="B111" s="661" t="s">
        <v>552</v>
      </c>
      <c r="C111" s="661">
        <v>89301311</v>
      </c>
      <c r="D111" s="740" t="s">
        <v>2027</v>
      </c>
      <c r="E111" s="741" t="s">
        <v>1509</v>
      </c>
      <c r="F111" s="661" t="s">
        <v>1486</v>
      </c>
      <c r="G111" s="661" t="s">
        <v>1521</v>
      </c>
      <c r="H111" s="661" t="s">
        <v>935</v>
      </c>
      <c r="I111" s="661" t="s">
        <v>1647</v>
      </c>
      <c r="J111" s="661" t="s">
        <v>1523</v>
      </c>
      <c r="K111" s="661" t="s">
        <v>1648</v>
      </c>
      <c r="L111" s="662">
        <v>1154.68</v>
      </c>
      <c r="M111" s="662">
        <v>2309.36</v>
      </c>
      <c r="N111" s="661">
        <v>2</v>
      </c>
      <c r="O111" s="742">
        <v>0.5</v>
      </c>
      <c r="P111" s="662">
        <v>2309.36</v>
      </c>
      <c r="Q111" s="677">
        <v>1</v>
      </c>
      <c r="R111" s="661">
        <v>2</v>
      </c>
      <c r="S111" s="677">
        <v>1</v>
      </c>
      <c r="T111" s="742">
        <v>0.5</v>
      </c>
      <c r="U111" s="700">
        <v>1</v>
      </c>
    </row>
    <row r="112" spans="1:21" ht="14.4" customHeight="1" x14ac:dyDescent="0.3">
      <c r="A112" s="660">
        <v>31</v>
      </c>
      <c r="B112" s="661" t="s">
        <v>552</v>
      </c>
      <c r="C112" s="661">
        <v>89301311</v>
      </c>
      <c r="D112" s="740" t="s">
        <v>2027</v>
      </c>
      <c r="E112" s="741" t="s">
        <v>1509</v>
      </c>
      <c r="F112" s="661" t="s">
        <v>1486</v>
      </c>
      <c r="G112" s="661" t="s">
        <v>1587</v>
      </c>
      <c r="H112" s="661" t="s">
        <v>935</v>
      </c>
      <c r="I112" s="661" t="s">
        <v>1588</v>
      </c>
      <c r="J112" s="661" t="s">
        <v>942</v>
      </c>
      <c r="K112" s="661" t="s">
        <v>1589</v>
      </c>
      <c r="L112" s="662">
        <v>24.22</v>
      </c>
      <c r="M112" s="662">
        <v>72.66</v>
      </c>
      <c r="N112" s="661">
        <v>3</v>
      </c>
      <c r="O112" s="742">
        <v>2</v>
      </c>
      <c r="P112" s="662">
        <v>48.44</v>
      </c>
      <c r="Q112" s="677">
        <v>0.66666666666666663</v>
      </c>
      <c r="R112" s="661">
        <v>2</v>
      </c>
      <c r="S112" s="677">
        <v>0.66666666666666663</v>
      </c>
      <c r="T112" s="742">
        <v>1.5</v>
      </c>
      <c r="U112" s="700">
        <v>0.75</v>
      </c>
    </row>
    <row r="113" spans="1:21" ht="14.4" customHeight="1" x14ac:dyDescent="0.3">
      <c r="A113" s="660">
        <v>31</v>
      </c>
      <c r="B113" s="661" t="s">
        <v>552</v>
      </c>
      <c r="C113" s="661">
        <v>89301311</v>
      </c>
      <c r="D113" s="740" t="s">
        <v>2027</v>
      </c>
      <c r="E113" s="741" t="s">
        <v>1509</v>
      </c>
      <c r="F113" s="661" t="s">
        <v>1486</v>
      </c>
      <c r="G113" s="661" t="s">
        <v>1587</v>
      </c>
      <c r="H113" s="661" t="s">
        <v>935</v>
      </c>
      <c r="I113" s="661" t="s">
        <v>941</v>
      </c>
      <c r="J113" s="661" t="s">
        <v>942</v>
      </c>
      <c r="K113" s="661" t="s">
        <v>1447</v>
      </c>
      <c r="L113" s="662">
        <v>48.42</v>
      </c>
      <c r="M113" s="662">
        <v>96.84</v>
      </c>
      <c r="N113" s="661">
        <v>2</v>
      </c>
      <c r="O113" s="742">
        <v>1.5</v>
      </c>
      <c r="P113" s="662">
        <v>96.84</v>
      </c>
      <c r="Q113" s="677">
        <v>1</v>
      </c>
      <c r="R113" s="661">
        <v>2</v>
      </c>
      <c r="S113" s="677">
        <v>1</v>
      </c>
      <c r="T113" s="742">
        <v>1.5</v>
      </c>
      <c r="U113" s="700">
        <v>1</v>
      </c>
    </row>
    <row r="114" spans="1:21" ht="14.4" customHeight="1" x14ac:dyDescent="0.3">
      <c r="A114" s="660">
        <v>31</v>
      </c>
      <c r="B114" s="661" t="s">
        <v>552</v>
      </c>
      <c r="C114" s="661">
        <v>89301311</v>
      </c>
      <c r="D114" s="740" t="s">
        <v>2027</v>
      </c>
      <c r="E114" s="741" t="s">
        <v>1509</v>
      </c>
      <c r="F114" s="661" t="s">
        <v>1486</v>
      </c>
      <c r="G114" s="661" t="s">
        <v>1597</v>
      </c>
      <c r="H114" s="661" t="s">
        <v>553</v>
      </c>
      <c r="I114" s="661" t="s">
        <v>707</v>
      </c>
      <c r="J114" s="661" t="s">
        <v>708</v>
      </c>
      <c r="K114" s="661" t="s">
        <v>1598</v>
      </c>
      <c r="L114" s="662">
        <v>107.25</v>
      </c>
      <c r="M114" s="662">
        <v>214.5</v>
      </c>
      <c r="N114" s="661">
        <v>2</v>
      </c>
      <c r="O114" s="742">
        <v>1.5</v>
      </c>
      <c r="P114" s="662">
        <v>107.25</v>
      </c>
      <c r="Q114" s="677">
        <v>0.5</v>
      </c>
      <c r="R114" s="661">
        <v>1</v>
      </c>
      <c r="S114" s="677">
        <v>0.5</v>
      </c>
      <c r="T114" s="742">
        <v>0.5</v>
      </c>
      <c r="U114" s="700">
        <v>0.33333333333333331</v>
      </c>
    </row>
    <row r="115" spans="1:21" ht="14.4" customHeight="1" x14ac:dyDescent="0.3">
      <c r="A115" s="660">
        <v>31</v>
      </c>
      <c r="B115" s="661" t="s">
        <v>552</v>
      </c>
      <c r="C115" s="661">
        <v>89301311</v>
      </c>
      <c r="D115" s="740" t="s">
        <v>2027</v>
      </c>
      <c r="E115" s="741" t="s">
        <v>1509</v>
      </c>
      <c r="F115" s="661" t="s">
        <v>1486</v>
      </c>
      <c r="G115" s="661" t="s">
        <v>1527</v>
      </c>
      <c r="H115" s="661" t="s">
        <v>553</v>
      </c>
      <c r="I115" s="661" t="s">
        <v>654</v>
      </c>
      <c r="J115" s="661" t="s">
        <v>1528</v>
      </c>
      <c r="K115" s="661" t="s">
        <v>1529</v>
      </c>
      <c r="L115" s="662">
        <v>0</v>
      </c>
      <c r="M115" s="662">
        <v>0</v>
      </c>
      <c r="N115" s="661">
        <v>85</v>
      </c>
      <c r="O115" s="742">
        <v>59.5</v>
      </c>
      <c r="P115" s="662">
        <v>0</v>
      </c>
      <c r="Q115" s="677"/>
      <c r="R115" s="661">
        <v>55</v>
      </c>
      <c r="S115" s="677">
        <v>0.6470588235294118</v>
      </c>
      <c r="T115" s="742">
        <v>33.5</v>
      </c>
      <c r="U115" s="700">
        <v>0.56302521008403361</v>
      </c>
    </row>
    <row r="116" spans="1:21" ht="14.4" customHeight="1" x14ac:dyDescent="0.3">
      <c r="A116" s="660">
        <v>31</v>
      </c>
      <c r="B116" s="661" t="s">
        <v>552</v>
      </c>
      <c r="C116" s="661">
        <v>89301311</v>
      </c>
      <c r="D116" s="740" t="s">
        <v>2027</v>
      </c>
      <c r="E116" s="741" t="s">
        <v>1509</v>
      </c>
      <c r="F116" s="661" t="s">
        <v>1486</v>
      </c>
      <c r="G116" s="661" t="s">
        <v>1599</v>
      </c>
      <c r="H116" s="661" t="s">
        <v>553</v>
      </c>
      <c r="I116" s="661" t="s">
        <v>1024</v>
      </c>
      <c r="J116" s="661" t="s">
        <v>1025</v>
      </c>
      <c r="K116" s="661" t="s">
        <v>1600</v>
      </c>
      <c r="L116" s="662">
        <v>186.27</v>
      </c>
      <c r="M116" s="662">
        <v>2980.32</v>
      </c>
      <c r="N116" s="661">
        <v>16</v>
      </c>
      <c r="O116" s="742">
        <v>3</v>
      </c>
      <c r="P116" s="662">
        <v>2794.05</v>
      </c>
      <c r="Q116" s="677">
        <v>0.9375</v>
      </c>
      <c r="R116" s="661">
        <v>15</v>
      </c>
      <c r="S116" s="677">
        <v>0.9375</v>
      </c>
      <c r="T116" s="742">
        <v>2</v>
      </c>
      <c r="U116" s="700">
        <v>0.66666666666666663</v>
      </c>
    </row>
    <row r="117" spans="1:21" ht="14.4" customHeight="1" x14ac:dyDescent="0.3">
      <c r="A117" s="660">
        <v>31</v>
      </c>
      <c r="B117" s="661" t="s">
        <v>552</v>
      </c>
      <c r="C117" s="661">
        <v>89301311</v>
      </c>
      <c r="D117" s="740" t="s">
        <v>2027</v>
      </c>
      <c r="E117" s="741" t="s">
        <v>1509</v>
      </c>
      <c r="F117" s="661" t="s">
        <v>1486</v>
      </c>
      <c r="G117" s="661" t="s">
        <v>1534</v>
      </c>
      <c r="H117" s="661" t="s">
        <v>553</v>
      </c>
      <c r="I117" s="661" t="s">
        <v>1535</v>
      </c>
      <c r="J117" s="661" t="s">
        <v>1536</v>
      </c>
      <c r="K117" s="661" t="s">
        <v>1537</v>
      </c>
      <c r="L117" s="662">
        <v>75.22</v>
      </c>
      <c r="M117" s="662">
        <v>75.22</v>
      </c>
      <c r="N117" s="661">
        <v>1</v>
      </c>
      <c r="O117" s="742">
        <v>0.5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31</v>
      </c>
      <c r="B118" s="661" t="s">
        <v>552</v>
      </c>
      <c r="C118" s="661">
        <v>89301311</v>
      </c>
      <c r="D118" s="740" t="s">
        <v>2027</v>
      </c>
      <c r="E118" s="741" t="s">
        <v>1509</v>
      </c>
      <c r="F118" s="661" t="s">
        <v>1486</v>
      </c>
      <c r="G118" s="661" t="s">
        <v>1534</v>
      </c>
      <c r="H118" s="661" t="s">
        <v>553</v>
      </c>
      <c r="I118" s="661" t="s">
        <v>1649</v>
      </c>
      <c r="J118" s="661" t="s">
        <v>1650</v>
      </c>
      <c r="K118" s="661" t="s">
        <v>1651</v>
      </c>
      <c r="L118" s="662">
        <v>50.14</v>
      </c>
      <c r="M118" s="662">
        <v>100.28</v>
      </c>
      <c r="N118" s="661">
        <v>2</v>
      </c>
      <c r="O118" s="742">
        <v>1</v>
      </c>
      <c r="P118" s="662">
        <v>100.28</v>
      </c>
      <c r="Q118" s="677">
        <v>1</v>
      </c>
      <c r="R118" s="661">
        <v>2</v>
      </c>
      <c r="S118" s="677">
        <v>1</v>
      </c>
      <c r="T118" s="742">
        <v>1</v>
      </c>
      <c r="U118" s="700">
        <v>1</v>
      </c>
    </row>
    <row r="119" spans="1:21" ht="14.4" customHeight="1" x14ac:dyDescent="0.3">
      <c r="A119" s="660">
        <v>31</v>
      </c>
      <c r="B119" s="661" t="s">
        <v>552</v>
      </c>
      <c r="C119" s="661">
        <v>89301311</v>
      </c>
      <c r="D119" s="740" t="s">
        <v>2027</v>
      </c>
      <c r="E119" s="741" t="s">
        <v>1509</v>
      </c>
      <c r="F119" s="661" t="s">
        <v>1486</v>
      </c>
      <c r="G119" s="661" t="s">
        <v>1534</v>
      </c>
      <c r="H119" s="661" t="s">
        <v>553</v>
      </c>
      <c r="I119" s="661" t="s">
        <v>1652</v>
      </c>
      <c r="J119" s="661" t="s">
        <v>1650</v>
      </c>
      <c r="K119" s="661" t="s">
        <v>947</v>
      </c>
      <c r="L119" s="662">
        <v>75.22</v>
      </c>
      <c r="M119" s="662">
        <v>150.44</v>
      </c>
      <c r="N119" s="661">
        <v>2</v>
      </c>
      <c r="O119" s="742">
        <v>1.5</v>
      </c>
      <c r="P119" s="662">
        <v>75.22</v>
      </c>
      <c r="Q119" s="677">
        <v>0.5</v>
      </c>
      <c r="R119" s="661">
        <v>1</v>
      </c>
      <c r="S119" s="677">
        <v>0.5</v>
      </c>
      <c r="T119" s="742">
        <v>0.5</v>
      </c>
      <c r="U119" s="700">
        <v>0.33333333333333331</v>
      </c>
    </row>
    <row r="120" spans="1:21" ht="14.4" customHeight="1" x14ac:dyDescent="0.3">
      <c r="A120" s="660">
        <v>31</v>
      </c>
      <c r="B120" s="661" t="s">
        <v>552</v>
      </c>
      <c r="C120" s="661">
        <v>89301311</v>
      </c>
      <c r="D120" s="740" t="s">
        <v>2027</v>
      </c>
      <c r="E120" s="741" t="s">
        <v>1509</v>
      </c>
      <c r="F120" s="661" t="s">
        <v>1487</v>
      </c>
      <c r="G120" s="661" t="s">
        <v>1538</v>
      </c>
      <c r="H120" s="661" t="s">
        <v>553</v>
      </c>
      <c r="I120" s="661" t="s">
        <v>1653</v>
      </c>
      <c r="J120" s="661" t="s">
        <v>1540</v>
      </c>
      <c r="K120" s="661" t="s">
        <v>1654</v>
      </c>
      <c r="L120" s="662">
        <v>32.020000000000003</v>
      </c>
      <c r="M120" s="662">
        <v>32.020000000000003</v>
      </c>
      <c r="N120" s="661">
        <v>1</v>
      </c>
      <c r="O120" s="742">
        <v>1</v>
      </c>
      <c r="P120" s="662">
        <v>32.020000000000003</v>
      </c>
      <c r="Q120" s="677">
        <v>1</v>
      </c>
      <c r="R120" s="661">
        <v>1</v>
      </c>
      <c r="S120" s="677">
        <v>1</v>
      </c>
      <c r="T120" s="742">
        <v>1</v>
      </c>
      <c r="U120" s="700">
        <v>1</v>
      </c>
    </row>
    <row r="121" spans="1:21" ht="14.4" customHeight="1" x14ac:dyDescent="0.3">
      <c r="A121" s="660">
        <v>31</v>
      </c>
      <c r="B121" s="661" t="s">
        <v>552</v>
      </c>
      <c r="C121" s="661">
        <v>89301311</v>
      </c>
      <c r="D121" s="740" t="s">
        <v>2027</v>
      </c>
      <c r="E121" s="741" t="s">
        <v>1509</v>
      </c>
      <c r="F121" s="661" t="s">
        <v>1487</v>
      </c>
      <c r="G121" s="661" t="s">
        <v>1538</v>
      </c>
      <c r="H121" s="661" t="s">
        <v>553</v>
      </c>
      <c r="I121" s="661" t="s">
        <v>1539</v>
      </c>
      <c r="J121" s="661" t="s">
        <v>1540</v>
      </c>
      <c r="K121" s="661" t="s">
        <v>1541</v>
      </c>
      <c r="L121" s="662">
        <v>35.75</v>
      </c>
      <c r="M121" s="662">
        <v>3396.25</v>
      </c>
      <c r="N121" s="661">
        <v>95</v>
      </c>
      <c r="O121" s="742">
        <v>49</v>
      </c>
      <c r="P121" s="662">
        <v>3396.25</v>
      </c>
      <c r="Q121" s="677">
        <v>1</v>
      </c>
      <c r="R121" s="661">
        <v>95</v>
      </c>
      <c r="S121" s="677">
        <v>1</v>
      </c>
      <c r="T121" s="742">
        <v>49</v>
      </c>
      <c r="U121" s="700">
        <v>1</v>
      </c>
    </row>
    <row r="122" spans="1:21" ht="14.4" customHeight="1" x14ac:dyDescent="0.3">
      <c r="A122" s="660">
        <v>31</v>
      </c>
      <c r="B122" s="661" t="s">
        <v>552</v>
      </c>
      <c r="C122" s="661">
        <v>89301311</v>
      </c>
      <c r="D122" s="740" t="s">
        <v>2027</v>
      </c>
      <c r="E122" s="741" t="s">
        <v>1509</v>
      </c>
      <c r="F122" s="661" t="s">
        <v>1487</v>
      </c>
      <c r="G122" s="661" t="s">
        <v>1542</v>
      </c>
      <c r="H122" s="661" t="s">
        <v>553</v>
      </c>
      <c r="I122" s="661" t="s">
        <v>1543</v>
      </c>
      <c r="J122" s="661" t="s">
        <v>1544</v>
      </c>
      <c r="K122" s="661" t="s">
        <v>1545</v>
      </c>
      <c r="L122" s="662">
        <v>410</v>
      </c>
      <c r="M122" s="662">
        <v>18860</v>
      </c>
      <c r="N122" s="661">
        <v>46</v>
      </c>
      <c r="O122" s="742">
        <v>46</v>
      </c>
      <c r="P122" s="662">
        <v>18450</v>
      </c>
      <c r="Q122" s="677">
        <v>0.97826086956521741</v>
      </c>
      <c r="R122" s="661">
        <v>45</v>
      </c>
      <c r="S122" s="677">
        <v>0.97826086956521741</v>
      </c>
      <c r="T122" s="742">
        <v>45</v>
      </c>
      <c r="U122" s="700">
        <v>0.97826086956521741</v>
      </c>
    </row>
    <row r="123" spans="1:21" ht="14.4" customHeight="1" x14ac:dyDescent="0.3">
      <c r="A123" s="660">
        <v>31</v>
      </c>
      <c r="B123" s="661" t="s">
        <v>552</v>
      </c>
      <c r="C123" s="661">
        <v>89301311</v>
      </c>
      <c r="D123" s="740" t="s">
        <v>2027</v>
      </c>
      <c r="E123" s="741" t="s">
        <v>1509</v>
      </c>
      <c r="F123" s="661" t="s">
        <v>1487</v>
      </c>
      <c r="G123" s="661" t="s">
        <v>1546</v>
      </c>
      <c r="H123" s="661" t="s">
        <v>553</v>
      </c>
      <c r="I123" s="661" t="s">
        <v>1601</v>
      </c>
      <c r="J123" s="661" t="s">
        <v>1602</v>
      </c>
      <c r="K123" s="661" t="s">
        <v>1603</v>
      </c>
      <c r="L123" s="662">
        <v>3000</v>
      </c>
      <c r="M123" s="662">
        <v>6000</v>
      </c>
      <c r="N123" s="661">
        <v>2</v>
      </c>
      <c r="O123" s="742">
        <v>2</v>
      </c>
      <c r="P123" s="662">
        <v>3000</v>
      </c>
      <c r="Q123" s="677">
        <v>0.5</v>
      </c>
      <c r="R123" s="661">
        <v>1</v>
      </c>
      <c r="S123" s="677">
        <v>0.5</v>
      </c>
      <c r="T123" s="742">
        <v>1</v>
      </c>
      <c r="U123" s="700">
        <v>0.5</v>
      </c>
    </row>
    <row r="124" spans="1:21" ht="14.4" customHeight="1" x14ac:dyDescent="0.3">
      <c r="A124" s="660">
        <v>31</v>
      </c>
      <c r="B124" s="661" t="s">
        <v>552</v>
      </c>
      <c r="C124" s="661">
        <v>89301311</v>
      </c>
      <c r="D124" s="740" t="s">
        <v>2027</v>
      </c>
      <c r="E124" s="741" t="s">
        <v>1509</v>
      </c>
      <c r="F124" s="661" t="s">
        <v>1487</v>
      </c>
      <c r="G124" s="661" t="s">
        <v>1546</v>
      </c>
      <c r="H124" s="661" t="s">
        <v>553</v>
      </c>
      <c r="I124" s="661" t="s">
        <v>1604</v>
      </c>
      <c r="J124" s="661" t="s">
        <v>1605</v>
      </c>
      <c r="K124" s="661" t="s">
        <v>1606</v>
      </c>
      <c r="L124" s="662">
        <v>199.5</v>
      </c>
      <c r="M124" s="662">
        <v>399</v>
      </c>
      <c r="N124" s="661">
        <v>2</v>
      </c>
      <c r="O124" s="742">
        <v>2</v>
      </c>
      <c r="P124" s="662">
        <v>399</v>
      </c>
      <c r="Q124" s="677">
        <v>1</v>
      </c>
      <c r="R124" s="661">
        <v>2</v>
      </c>
      <c r="S124" s="677">
        <v>1</v>
      </c>
      <c r="T124" s="742">
        <v>2</v>
      </c>
      <c r="U124" s="700">
        <v>1</v>
      </c>
    </row>
    <row r="125" spans="1:21" ht="14.4" customHeight="1" x14ac:dyDescent="0.3">
      <c r="A125" s="660">
        <v>31</v>
      </c>
      <c r="B125" s="661" t="s">
        <v>552</v>
      </c>
      <c r="C125" s="661">
        <v>89301311</v>
      </c>
      <c r="D125" s="740" t="s">
        <v>2027</v>
      </c>
      <c r="E125" s="741" t="s">
        <v>1509</v>
      </c>
      <c r="F125" s="661" t="s">
        <v>1487</v>
      </c>
      <c r="G125" s="661" t="s">
        <v>1546</v>
      </c>
      <c r="H125" s="661" t="s">
        <v>553</v>
      </c>
      <c r="I125" s="661" t="s">
        <v>1547</v>
      </c>
      <c r="J125" s="661" t="s">
        <v>1548</v>
      </c>
      <c r="K125" s="661" t="s">
        <v>1549</v>
      </c>
      <c r="L125" s="662">
        <v>492.18</v>
      </c>
      <c r="M125" s="662">
        <v>984.36</v>
      </c>
      <c r="N125" s="661">
        <v>2</v>
      </c>
      <c r="O125" s="742">
        <v>2</v>
      </c>
      <c r="P125" s="662">
        <v>984.36</v>
      </c>
      <c r="Q125" s="677">
        <v>1</v>
      </c>
      <c r="R125" s="661">
        <v>2</v>
      </c>
      <c r="S125" s="677">
        <v>1</v>
      </c>
      <c r="T125" s="742">
        <v>2</v>
      </c>
      <c r="U125" s="700">
        <v>1</v>
      </c>
    </row>
    <row r="126" spans="1:21" ht="14.4" customHeight="1" x14ac:dyDescent="0.3">
      <c r="A126" s="660">
        <v>31</v>
      </c>
      <c r="B126" s="661" t="s">
        <v>552</v>
      </c>
      <c r="C126" s="661">
        <v>89301311</v>
      </c>
      <c r="D126" s="740" t="s">
        <v>2027</v>
      </c>
      <c r="E126" s="741" t="s">
        <v>1509</v>
      </c>
      <c r="F126" s="661" t="s">
        <v>1487</v>
      </c>
      <c r="G126" s="661" t="s">
        <v>1546</v>
      </c>
      <c r="H126" s="661" t="s">
        <v>553</v>
      </c>
      <c r="I126" s="661" t="s">
        <v>1610</v>
      </c>
      <c r="J126" s="661" t="s">
        <v>1611</v>
      </c>
      <c r="K126" s="661" t="s">
        <v>1612</v>
      </c>
      <c r="L126" s="662">
        <v>2296.87</v>
      </c>
      <c r="M126" s="662">
        <v>2296.87</v>
      </c>
      <c r="N126" s="661">
        <v>1</v>
      </c>
      <c r="O126" s="742">
        <v>1</v>
      </c>
      <c r="P126" s="662">
        <v>2296.87</v>
      </c>
      <c r="Q126" s="677">
        <v>1</v>
      </c>
      <c r="R126" s="661">
        <v>1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31</v>
      </c>
      <c r="B127" s="661" t="s">
        <v>552</v>
      </c>
      <c r="C127" s="661">
        <v>89301311</v>
      </c>
      <c r="D127" s="740" t="s">
        <v>2027</v>
      </c>
      <c r="E127" s="741" t="s">
        <v>1509</v>
      </c>
      <c r="F127" s="661" t="s">
        <v>1487</v>
      </c>
      <c r="G127" s="661" t="s">
        <v>1546</v>
      </c>
      <c r="H127" s="661" t="s">
        <v>553</v>
      </c>
      <c r="I127" s="661" t="s">
        <v>1655</v>
      </c>
      <c r="J127" s="661" t="s">
        <v>1656</v>
      </c>
      <c r="K127" s="661" t="s">
        <v>1657</v>
      </c>
      <c r="L127" s="662">
        <v>320.25</v>
      </c>
      <c r="M127" s="662">
        <v>640.5</v>
      </c>
      <c r="N127" s="661">
        <v>2</v>
      </c>
      <c r="O127" s="742">
        <v>2</v>
      </c>
      <c r="P127" s="662">
        <v>640.5</v>
      </c>
      <c r="Q127" s="677">
        <v>1</v>
      </c>
      <c r="R127" s="661">
        <v>2</v>
      </c>
      <c r="S127" s="677">
        <v>1</v>
      </c>
      <c r="T127" s="742">
        <v>2</v>
      </c>
      <c r="U127" s="700">
        <v>1</v>
      </c>
    </row>
    <row r="128" spans="1:21" ht="14.4" customHeight="1" x14ac:dyDescent="0.3">
      <c r="A128" s="660">
        <v>31</v>
      </c>
      <c r="B128" s="661" t="s">
        <v>552</v>
      </c>
      <c r="C128" s="661">
        <v>89301311</v>
      </c>
      <c r="D128" s="740" t="s">
        <v>2027</v>
      </c>
      <c r="E128" s="741" t="s">
        <v>1509</v>
      </c>
      <c r="F128" s="661" t="s">
        <v>1487</v>
      </c>
      <c r="G128" s="661" t="s">
        <v>1546</v>
      </c>
      <c r="H128" s="661" t="s">
        <v>553</v>
      </c>
      <c r="I128" s="661" t="s">
        <v>1658</v>
      </c>
      <c r="J128" s="661" t="s">
        <v>1659</v>
      </c>
      <c r="K128" s="661" t="s">
        <v>1660</v>
      </c>
      <c r="L128" s="662">
        <v>245.43</v>
      </c>
      <c r="M128" s="662">
        <v>245.43</v>
      </c>
      <c r="N128" s="661">
        <v>1</v>
      </c>
      <c r="O128" s="742">
        <v>1</v>
      </c>
      <c r="P128" s="662">
        <v>245.43</v>
      </c>
      <c r="Q128" s="677">
        <v>1</v>
      </c>
      <c r="R128" s="661">
        <v>1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31</v>
      </c>
      <c r="B129" s="661" t="s">
        <v>552</v>
      </c>
      <c r="C129" s="661">
        <v>89301311</v>
      </c>
      <c r="D129" s="740" t="s">
        <v>2027</v>
      </c>
      <c r="E129" s="741" t="s">
        <v>1509</v>
      </c>
      <c r="F129" s="661" t="s">
        <v>1487</v>
      </c>
      <c r="G129" s="661" t="s">
        <v>1546</v>
      </c>
      <c r="H129" s="661" t="s">
        <v>553</v>
      </c>
      <c r="I129" s="661" t="s">
        <v>1618</v>
      </c>
      <c r="J129" s="661" t="s">
        <v>1619</v>
      </c>
      <c r="K129" s="661" t="s">
        <v>1620</v>
      </c>
      <c r="L129" s="662">
        <v>971.25</v>
      </c>
      <c r="M129" s="662">
        <v>5827.5</v>
      </c>
      <c r="N129" s="661">
        <v>6</v>
      </c>
      <c r="O129" s="742">
        <v>6</v>
      </c>
      <c r="P129" s="662">
        <v>4856.25</v>
      </c>
      <c r="Q129" s="677">
        <v>0.83333333333333337</v>
      </c>
      <c r="R129" s="661">
        <v>5</v>
      </c>
      <c r="S129" s="677">
        <v>0.83333333333333337</v>
      </c>
      <c r="T129" s="742">
        <v>5</v>
      </c>
      <c r="U129" s="700">
        <v>0.83333333333333337</v>
      </c>
    </row>
    <row r="130" spans="1:21" ht="14.4" customHeight="1" x14ac:dyDescent="0.3">
      <c r="A130" s="660">
        <v>31</v>
      </c>
      <c r="B130" s="661" t="s">
        <v>552</v>
      </c>
      <c r="C130" s="661">
        <v>89301311</v>
      </c>
      <c r="D130" s="740" t="s">
        <v>2027</v>
      </c>
      <c r="E130" s="741" t="s">
        <v>1509</v>
      </c>
      <c r="F130" s="661" t="s">
        <v>1487</v>
      </c>
      <c r="G130" s="661" t="s">
        <v>1546</v>
      </c>
      <c r="H130" s="661" t="s">
        <v>553</v>
      </c>
      <c r="I130" s="661" t="s">
        <v>1661</v>
      </c>
      <c r="J130" s="661" t="s">
        <v>1662</v>
      </c>
      <c r="K130" s="661"/>
      <c r="L130" s="662">
        <v>500</v>
      </c>
      <c r="M130" s="662">
        <v>500</v>
      </c>
      <c r="N130" s="661">
        <v>1</v>
      </c>
      <c r="O130" s="742">
        <v>1</v>
      </c>
      <c r="P130" s="662">
        <v>500</v>
      </c>
      <c r="Q130" s="677">
        <v>1</v>
      </c>
      <c r="R130" s="661">
        <v>1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31</v>
      </c>
      <c r="B131" s="661" t="s">
        <v>552</v>
      </c>
      <c r="C131" s="661">
        <v>89301311</v>
      </c>
      <c r="D131" s="740" t="s">
        <v>2027</v>
      </c>
      <c r="E131" s="741" t="s">
        <v>1509</v>
      </c>
      <c r="F131" s="661" t="s">
        <v>1487</v>
      </c>
      <c r="G131" s="661" t="s">
        <v>1546</v>
      </c>
      <c r="H131" s="661" t="s">
        <v>553</v>
      </c>
      <c r="I131" s="661" t="s">
        <v>1663</v>
      </c>
      <c r="J131" s="661" t="s">
        <v>1664</v>
      </c>
      <c r="K131" s="661" t="s">
        <v>1665</v>
      </c>
      <c r="L131" s="662">
        <v>600</v>
      </c>
      <c r="M131" s="662">
        <v>600</v>
      </c>
      <c r="N131" s="661">
        <v>1</v>
      </c>
      <c r="O131" s="742">
        <v>1</v>
      </c>
      <c r="P131" s="662">
        <v>600</v>
      </c>
      <c r="Q131" s="677">
        <v>1</v>
      </c>
      <c r="R131" s="661">
        <v>1</v>
      </c>
      <c r="S131" s="677">
        <v>1</v>
      </c>
      <c r="T131" s="742">
        <v>1</v>
      </c>
      <c r="U131" s="700">
        <v>1</v>
      </c>
    </row>
    <row r="132" spans="1:21" ht="14.4" customHeight="1" x14ac:dyDescent="0.3">
      <c r="A132" s="660">
        <v>31</v>
      </c>
      <c r="B132" s="661" t="s">
        <v>552</v>
      </c>
      <c r="C132" s="661">
        <v>89301311</v>
      </c>
      <c r="D132" s="740" t="s">
        <v>2027</v>
      </c>
      <c r="E132" s="741" t="s">
        <v>1509</v>
      </c>
      <c r="F132" s="661" t="s">
        <v>1487</v>
      </c>
      <c r="G132" s="661" t="s">
        <v>1546</v>
      </c>
      <c r="H132" s="661" t="s">
        <v>553</v>
      </c>
      <c r="I132" s="661" t="s">
        <v>1666</v>
      </c>
      <c r="J132" s="661" t="s">
        <v>1667</v>
      </c>
      <c r="K132" s="661" t="s">
        <v>1668</v>
      </c>
      <c r="L132" s="662">
        <v>349.12</v>
      </c>
      <c r="M132" s="662">
        <v>349.12</v>
      </c>
      <c r="N132" s="661">
        <v>1</v>
      </c>
      <c r="O132" s="742">
        <v>1</v>
      </c>
      <c r="P132" s="662">
        <v>349.12</v>
      </c>
      <c r="Q132" s="677">
        <v>1</v>
      </c>
      <c r="R132" s="661">
        <v>1</v>
      </c>
      <c r="S132" s="677">
        <v>1</v>
      </c>
      <c r="T132" s="742">
        <v>1</v>
      </c>
      <c r="U132" s="700">
        <v>1</v>
      </c>
    </row>
    <row r="133" spans="1:21" ht="14.4" customHeight="1" x14ac:dyDescent="0.3">
      <c r="A133" s="660">
        <v>31</v>
      </c>
      <c r="B133" s="661" t="s">
        <v>552</v>
      </c>
      <c r="C133" s="661">
        <v>89301311</v>
      </c>
      <c r="D133" s="740" t="s">
        <v>2027</v>
      </c>
      <c r="E133" s="741" t="s">
        <v>1509</v>
      </c>
      <c r="F133" s="661" t="s">
        <v>1487</v>
      </c>
      <c r="G133" s="661" t="s">
        <v>1546</v>
      </c>
      <c r="H133" s="661" t="s">
        <v>553</v>
      </c>
      <c r="I133" s="661" t="s">
        <v>1669</v>
      </c>
      <c r="J133" s="661" t="s">
        <v>1670</v>
      </c>
      <c r="K133" s="661" t="s">
        <v>1671</v>
      </c>
      <c r="L133" s="662">
        <v>2126.25</v>
      </c>
      <c r="M133" s="662">
        <v>2126.25</v>
      </c>
      <c r="N133" s="661">
        <v>1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31</v>
      </c>
      <c r="B134" s="661" t="s">
        <v>552</v>
      </c>
      <c r="C134" s="661">
        <v>89301311</v>
      </c>
      <c r="D134" s="740" t="s">
        <v>2027</v>
      </c>
      <c r="E134" s="741" t="s">
        <v>1509</v>
      </c>
      <c r="F134" s="661" t="s">
        <v>1487</v>
      </c>
      <c r="G134" s="661" t="s">
        <v>1550</v>
      </c>
      <c r="H134" s="661" t="s">
        <v>553</v>
      </c>
      <c r="I134" s="661" t="s">
        <v>1672</v>
      </c>
      <c r="J134" s="661" t="s">
        <v>1673</v>
      </c>
      <c r="K134" s="661" t="s">
        <v>1674</v>
      </c>
      <c r="L134" s="662">
        <v>1110</v>
      </c>
      <c r="M134" s="662">
        <v>1110</v>
      </c>
      <c r="N134" s="661">
        <v>1</v>
      </c>
      <c r="O134" s="742">
        <v>1</v>
      </c>
      <c r="P134" s="662">
        <v>1110</v>
      </c>
      <c r="Q134" s="677">
        <v>1</v>
      </c>
      <c r="R134" s="661">
        <v>1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31</v>
      </c>
      <c r="B135" s="661" t="s">
        <v>552</v>
      </c>
      <c r="C135" s="661">
        <v>89301311</v>
      </c>
      <c r="D135" s="740" t="s">
        <v>2027</v>
      </c>
      <c r="E135" s="741" t="s">
        <v>1509</v>
      </c>
      <c r="F135" s="661" t="s">
        <v>1487</v>
      </c>
      <c r="G135" s="661" t="s">
        <v>1550</v>
      </c>
      <c r="H135" s="661" t="s">
        <v>553</v>
      </c>
      <c r="I135" s="661" t="s">
        <v>1551</v>
      </c>
      <c r="J135" s="661" t="s">
        <v>1552</v>
      </c>
      <c r="K135" s="661" t="s">
        <v>1553</v>
      </c>
      <c r="L135" s="662">
        <v>200</v>
      </c>
      <c r="M135" s="662">
        <v>8400</v>
      </c>
      <c r="N135" s="661">
        <v>42</v>
      </c>
      <c r="O135" s="742">
        <v>21</v>
      </c>
      <c r="P135" s="662">
        <v>6800</v>
      </c>
      <c r="Q135" s="677">
        <v>0.80952380952380953</v>
      </c>
      <c r="R135" s="661">
        <v>34</v>
      </c>
      <c r="S135" s="677">
        <v>0.80952380952380953</v>
      </c>
      <c r="T135" s="742">
        <v>17</v>
      </c>
      <c r="U135" s="700">
        <v>0.80952380952380953</v>
      </c>
    </row>
    <row r="136" spans="1:21" ht="14.4" customHeight="1" x14ac:dyDescent="0.3">
      <c r="A136" s="660">
        <v>31</v>
      </c>
      <c r="B136" s="661" t="s">
        <v>552</v>
      </c>
      <c r="C136" s="661">
        <v>89301311</v>
      </c>
      <c r="D136" s="740" t="s">
        <v>2027</v>
      </c>
      <c r="E136" s="741" t="s">
        <v>1509</v>
      </c>
      <c r="F136" s="661" t="s">
        <v>1487</v>
      </c>
      <c r="G136" s="661" t="s">
        <v>1550</v>
      </c>
      <c r="H136" s="661" t="s">
        <v>553</v>
      </c>
      <c r="I136" s="661" t="s">
        <v>1675</v>
      </c>
      <c r="J136" s="661" t="s">
        <v>1676</v>
      </c>
      <c r="K136" s="661" t="s">
        <v>1677</v>
      </c>
      <c r="L136" s="662">
        <v>1200</v>
      </c>
      <c r="M136" s="662">
        <v>1200</v>
      </c>
      <c r="N136" s="661">
        <v>1</v>
      </c>
      <c r="O136" s="742">
        <v>1</v>
      </c>
      <c r="P136" s="662">
        <v>1200</v>
      </c>
      <c r="Q136" s="677">
        <v>1</v>
      </c>
      <c r="R136" s="661">
        <v>1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31</v>
      </c>
      <c r="B137" s="661" t="s">
        <v>552</v>
      </c>
      <c r="C137" s="661">
        <v>89301312</v>
      </c>
      <c r="D137" s="740" t="s">
        <v>2028</v>
      </c>
      <c r="E137" s="741" t="s">
        <v>1494</v>
      </c>
      <c r="F137" s="661" t="s">
        <v>1486</v>
      </c>
      <c r="G137" s="661" t="s">
        <v>1521</v>
      </c>
      <c r="H137" s="661" t="s">
        <v>935</v>
      </c>
      <c r="I137" s="661" t="s">
        <v>1522</v>
      </c>
      <c r="J137" s="661" t="s">
        <v>1523</v>
      </c>
      <c r="K137" s="661" t="s">
        <v>1524</v>
      </c>
      <c r="L137" s="662">
        <v>815.1</v>
      </c>
      <c r="M137" s="662">
        <v>2445.3000000000002</v>
      </c>
      <c r="N137" s="661">
        <v>3</v>
      </c>
      <c r="O137" s="742">
        <v>1</v>
      </c>
      <c r="P137" s="662">
        <v>2445.3000000000002</v>
      </c>
      <c r="Q137" s="677">
        <v>1</v>
      </c>
      <c r="R137" s="661">
        <v>3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31</v>
      </c>
      <c r="B138" s="661" t="s">
        <v>552</v>
      </c>
      <c r="C138" s="661">
        <v>89301312</v>
      </c>
      <c r="D138" s="740" t="s">
        <v>2028</v>
      </c>
      <c r="E138" s="741" t="s">
        <v>1494</v>
      </c>
      <c r="F138" s="661" t="s">
        <v>1486</v>
      </c>
      <c r="G138" s="661" t="s">
        <v>1587</v>
      </c>
      <c r="H138" s="661" t="s">
        <v>935</v>
      </c>
      <c r="I138" s="661" t="s">
        <v>941</v>
      </c>
      <c r="J138" s="661" t="s">
        <v>942</v>
      </c>
      <c r="K138" s="661" t="s">
        <v>1447</v>
      </c>
      <c r="L138" s="662">
        <v>48.42</v>
      </c>
      <c r="M138" s="662">
        <v>48.42</v>
      </c>
      <c r="N138" s="661">
        <v>1</v>
      </c>
      <c r="O138" s="742">
        <v>1</v>
      </c>
      <c r="P138" s="662">
        <v>48.42</v>
      </c>
      <c r="Q138" s="677">
        <v>1</v>
      </c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31</v>
      </c>
      <c r="B139" s="661" t="s">
        <v>552</v>
      </c>
      <c r="C139" s="661">
        <v>89301312</v>
      </c>
      <c r="D139" s="740" t="s">
        <v>2028</v>
      </c>
      <c r="E139" s="741" t="s">
        <v>1494</v>
      </c>
      <c r="F139" s="661" t="s">
        <v>1486</v>
      </c>
      <c r="G139" s="661" t="s">
        <v>1527</v>
      </c>
      <c r="H139" s="661" t="s">
        <v>553</v>
      </c>
      <c r="I139" s="661" t="s">
        <v>654</v>
      </c>
      <c r="J139" s="661" t="s">
        <v>1528</v>
      </c>
      <c r="K139" s="661" t="s">
        <v>1529</v>
      </c>
      <c r="L139" s="662">
        <v>0</v>
      </c>
      <c r="M139" s="662">
        <v>0</v>
      </c>
      <c r="N139" s="661">
        <v>1</v>
      </c>
      <c r="O139" s="742">
        <v>1</v>
      </c>
      <c r="P139" s="662">
        <v>0</v>
      </c>
      <c r="Q139" s="677"/>
      <c r="R139" s="661">
        <v>1</v>
      </c>
      <c r="S139" s="677">
        <v>1</v>
      </c>
      <c r="T139" s="742">
        <v>1</v>
      </c>
      <c r="U139" s="700">
        <v>1</v>
      </c>
    </row>
    <row r="140" spans="1:21" ht="14.4" customHeight="1" x14ac:dyDescent="0.3">
      <c r="A140" s="660">
        <v>31</v>
      </c>
      <c r="B140" s="661" t="s">
        <v>552</v>
      </c>
      <c r="C140" s="661">
        <v>89301312</v>
      </c>
      <c r="D140" s="740" t="s">
        <v>2028</v>
      </c>
      <c r="E140" s="741" t="s">
        <v>1494</v>
      </c>
      <c r="F140" s="661" t="s">
        <v>1487</v>
      </c>
      <c r="G140" s="661" t="s">
        <v>1538</v>
      </c>
      <c r="H140" s="661" t="s">
        <v>553</v>
      </c>
      <c r="I140" s="661" t="s">
        <v>1539</v>
      </c>
      <c r="J140" s="661" t="s">
        <v>1540</v>
      </c>
      <c r="K140" s="661" t="s">
        <v>1541</v>
      </c>
      <c r="L140" s="662">
        <v>35.75</v>
      </c>
      <c r="M140" s="662">
        <v>35.75</v>
      </c>
      <c r="N140" s="661">
        <v>1</v>
      </c>
      <c r="O140" s="742">
        <v>1</v>
      </c>
      <c r="P140" s="662">
        <v>35.75</v>
      </c>
      <c r="Q140" s="677">
        <v>1</v>
      </c>
      <c r="R140" s="661">
        <v>1</v>
      </c>
      <c r="S140" s="677">
        <v>1</v>
      </c>
      <c r="T140" s="742">
        <v>1</v>
      </c>
      <c r="U140" s="700">
        <v>1</v>
      </c>
    </row>
    <row r="141" spans="1:21" ht="14.4" customHeight="1" x14ac:dyDescent="0.3">
      <c r="A141" s="660">
        <v>31</v>
      </c>
      <c r="B141" s="661" t="s">
        <v>552</v>
      </c>
      <c r="C141" s="661">
        <v>89301312</v>
      </c>
      <c r="D141" s="740" t="s">
        <v>2028</v>
      </c>
      <c r="E141" s="741" t="s">
        <v>1494</v>
      </c>
      <c r="F141" s="661" t="s">
        <v>1487</v>
      </c>
      <c r="G141" s="661" t="s">
        <v>1546</v>
      </c>
      <c r="H141" s="661" t="s">
        <v>553</v>
      </c>
      <c r="I141" s="661" t="s">
        <v>1678</v>
      </c>
      <c r="J141" s="661" t="s">
        <v>1679</v>
      </c>
      <c r="K141" s="661" t="s">
        <v>1680</v>
      </c>
      <c r="L141" s="662">
        <v>2010.55</v>
      </c>
      <c r="M141" s="662">
        <v>2010.55</v>
      </c>
      <c r="N141" s="661">
        <v>1</v>
      </c>
      <c r="O141" s="742">
        <v>1</v>
      </c>
      <c r="P141" s="662">
        <v>2010.55</v>
      </c>
      <c r="Q141" s="677">
        <v>1</v>
      </c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31</v>
      </c>
      <c r="B142" s="661" t="s">
        <v>552</v>
      </c>
      <c r="C142" s="661">
        <v>89301312</v>
      </c>
      <c r="D142" s="740" t="s">
        <v>2028</v>
      </c>
      <c r="E142" s="741" t="s">
        <v>1494</v>
      </c>
      <c r="F142" s="661" t="s">
        <v>1487</v>
      </c>
      <c r="G142" s="661" t="s">
        <v>1546</v>
      </c>
      <c r="H142" s="661" t="s">
        <v>553</v>
      </c>
      <c r="I142" s="661" t="s">
        <v>1624</v>
      </c>
      <c r="J142" s="661" t="s">
        <v>1625</v>
      </c>
      <c r="K142" s="661" t="s">
        <v>1626</v>
      </c>
      <c r="L142" s="662">
        <v>350</v>
      </c>
      <c r="M142" s="662">
        <v>350</v>
      </c>
      <c r="N142" s="661">
        <v>1</v>
      </c>
      <c r="O142" s="742">
        <v>1</v>
      </c>
      <c r="P142" s="662">
        <v>350</v>
      </c>
      <c r="Q142" s="677">
        <v>1</v>
      </c>
      <c r="R142" s="661">
        <v>1</v>
      </c>
      <c r="S142" s="677">
        <v>1</v>
      </c>
      <c r="T142" s="742">
        <v>1</v>
      </c>
      <c r="U142" s="700">
        <v>1</v>
      </c>
    </row>
    <row r="143" spans="1:21" ht="14.4" customHeight="1" x14ac:dyDescent="0.3">
      <c r="A143" s="660">
        <v>31</v>
      </c>
      <c r="B143" s="661" t="s">
        <v>552</v>
      </c>
      <c r="C143" s="661">
        <v>89301312</v>
      </c>
      <c r="D143" s="740" t="s">
        <v>2028</v>
      </c>
      <c r="E143" s="741" t="s">
        <v>1494</v>
      </c>
      <c r="F143" s="661" t="s">
        <v>1487</v>
      </c>
      <c r="G143" s="661" t="s">
        <v>1681</v>
      </c>
      <c r="H143" s="661" t="s">
        <v>553</v>
      </c>
      <c r="I143" s="661" t="s">
        <v>1682</v>
      </c>
      <c r="J143" s="661" t="s">
        <v>1683</v>
      </c>
      <c r="K143" s="661" t="s">
        <v>1684</v>
      </c>
      <c r="L143" s="662">
        <v>0</v>
      </c>
      <c r="M143" s="662">
        <v>0</v>
      </c>
      <c r="N143" s="661">
        <v>1</v>
      </c>
      <c r="O143" s="742">
        <v>1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31</v>
      </c>
      <c r="B144" s="661" t="s">
        <v>552</v>
      </c>
      <c r="C144" s="661">
        <v>89301312</v>
      </c>
      <c r="D144" s="740" t="s">
        <v>2028</v>
      </c>
      <c r="E144" s="741" t="s">
        <v>1495</v>
      </c>
      <c r="F144" s="661" t="s">
        <v>1486</v>
      </c>
      <c r="G144" s="661" t="s">
        <v>1511</v>
      </c>
      <c r="H144" s="661" t="s">
        <v>553</v>
      </c>
      <c r="I144" s="661" t="s">
        <v>1685</v>
      </c>
      <c r="J144" s="661" t="s">
        <v>1564</v>
      </c>
      <c r="K144" s="661" t="s">
        <v>1686</v>
      </c>
      <c r="L144" s="662">
        <v>145.02000000000001</v>
      </c>
      <c r="M144" s="662">
        <v>145.02000000000001</v>
      </c>
      <c r="N144" s="661">
        <v>1</v>
      </c>
      <c r="O144" s="742"/>
      <c r="P144" s="662">
        <v>145.02000000000001</v>
      </c>
      <c r="Q144" s="677">
        <v>1</v>
      </c>
      <c r="R144" s="661">
        <v>1</v>
      </c>
      <c r="S144" s="677">
        <v>1</v>
      </c>
      <c r="T144" s="742"/>
      <c r="U144" s="700"/>
    </row>
    <row r="145" spans="1:21" ht="14.4" customHeight="1" x14ac:dyDescent="0.3">
      <c r="A145" s="660">
        <v>31</v>
      </c>
      <c r="B145" s="661" t="s">
        <v>552</v>
      </c>
      <c r="C145" s="661">
        <v>89301312</v>
      </c>
      <c r="D145" s="740" t="s">
        <v>2028</v>
      </c>
      <c r="E145" s="741" t="s">
        <v>1495</v>
      </c>
      <c r="F145" s="661" t="s">
        <v>1486</v>
      </c>
      <c r="G145" s="661" t="s">
        <v>1511</v>
      </c>
      <c r="H145" s="661" t="s">
        <v>553</v>
      </c>
      <c r="I145" s="661" t="s">
        <v>1687</v>
      </c>
      <c r="J145" s="661" t="s">
        <v>1564</v>
      </c>
      <c r="K145" s="661" t="s">
        <v>1688</v>
      </c>
      <c r="L145" s="662">
        <v>0</v>
      </c>
      <c r="M145" s="662">
        <v>0</v>
      </c>
      <c r="N145" s="661">
        <v>1</v>
      </c>
      <c r="O145" s="742"/>
      <c r="P145" s="662">
        <v>0</v>
      </c>
      <c r="Q145" s="677"/>
      <c r="R145" s="661">
        <v>1</v>
      </c>
      <c r="S145" s="677">
        <v>1</v>
      </c>
      <c r="T145" s="742"/>
      <c r="U145" s="700"/>
    </row>
    <row r="146" spans="1:21" ht="14.4" customHeight="1" x14ac:dyDescent="0.3">
      <c r="A146" s="660">
        <v>31</v>
      </c>
      <c r="B146" s="661" t="s">
        <v>552</v>
      </c>
      <c r="C146" s="661">
        <v>89301312</v>
      </c>
      <c r="D146" s="740" t="s">
        <v>2028</v>
      </c>
      <c r="E146" s="741" t="s">
        <v>1495</v>
      </c>
      <c r="F146" s="661" t="s">
        <v>1486</v>
      </c>
      <c r="G146" s="661" t="s">
        <v>1689</v>
      </c>
      <c r="H146" s="661" t="s">
        <v>553</v>
      </c>
      <c r="I146" s="661" t="s">
        <v>1690</v>
      </c>
      <c r="J146" s="661" t="s">
        <v>918</v>
      </c>
      <c r="K146" s="661" t="s">
        <v>1691</v>
      </c>
      <c r="L146" s="662">
        <v>0</v>
      </c>
      <c r="M146" s="662">
        <v>0</v>
      </c>
      <c r="N146" s="661">
        <v>1</v>
      </c>
      <c r="O146" s="742"/>
      <c r="P146" s="662">
        <v>0</v>
      </c>
      <c r="Q146" s="677"/>
      <c r="R146" s="661">
        <v>1</v>
      </c>
      <c r="S146" s="677">
        <v>1</v>
      </c>
      <c r="T146" s="742"/>
      <c r="U146" s="700"/>
    </row>
    <row r="147" spans="1:21" ht="14.4" customHeight="1" x14ac:dyDescent="0.3">
      <c r="A147" s="660">
        <v>31</v>
      </c>
      <c r="B147" s="661" t="s">
        <v>552</v>
      </c>
      <c r="C147" s="661">
        <v>89301312</v>
      </c>
      <c r="D147" s="740" t="s">
        <v>2028</v>
      </c>
      <c r="E147" s="741" t="s">
        <v>1495</v>
      </c>
      <c r="F147" s="661" t="s">
        <v>1486</v>
      </c>
      <c r="G147" s="661" t="s">
        <v>1692</v>
      </c>
      <c r="H147" s="661" t="s">
        <v>553</v>
      </c>
      <c r="I147" s="661" t="s">
        <v>1693</v>
      </c>
      <c r="J147" s="661" t="s">
        <v>1694</v>
      </c>
      <c r="K147" s="661" t="s">
        <v>1695</v>
      </c>
      <c r="L147" s="662">
        <v>923.74</v>
      </c>
      <c r="M147" s="662">
        <v>1847.48</v>
      </c>
      <c r="N147" s="661">
        <v>2</v>
      </c>
      <c r="O147" s="742"/>
      <c r="P147" s="662">
        <v>1847.48</v>
      </c>
      <c r="Q147" s="677">
        <v>1</v>
      </c>
      <c r="R147" s="661">
        <v>2</v>
      </c>
      <c r="S147" s="677">
        <v>1</v>
      </c>
      <c r="T147" s="742"/>
      <c r="U147" s="700"/>
    </row>
    <row r="148" spans="1:21" ht="14.4" customHeight="1" x14ac:dyDescent="0.3">
      <c r="A148" s="660">
        <v>31</v>
      </c>
      <c r="B148" s="661" t="s">
        <v>552</v>
      </c>
      <c r="C148" s="661">
        <v>89301312</v>
      </c>
      <c r="D148" s="740" t="s">
        <v>2028</v>
      </c>
      <c r="E148" s="741" t="s">
        <v>1495</v>
      </c>
      <c r="F148" s="661" t="s">
        <v>1486</v>
      </c>
      <c r="G148" s="661" t="s">
        <v>1510</v>
      </c>
      <c r="H148" s="661" t="s">
        <v>553</v>
      </c>
      <c r="I148" s="661" t="s">
        <v>1043</v>
      </c>
      <c r="J148" s="661" t="s">
        <v>1044</v>
      </c>
      <c r="K148" s="661" t="s">
        <v>1045</v>
      </c>
      <c r="L148" s="662">
        <v>147.31</v>
      </c>
      <c r="M148" s="662">
        <v>294.62</v>
      </c>
      <c r="N148" s="661">
        <v>2</v>
      </c>
      <c r="O148" s="742"/>
      <c r="P148" s="662">
        <v>294.62</v>
      </c>
      <c r="Q148" s="677">
        <v>1</v>
      </c>
      <c r="R148" s="661">
        <v>2</v>
      </c>
      <c r="S148" s="677">
        <v>1</v>
      </c>
      <c r="T148" s="742"/>
      <c r="U148" s="700"/>
    </row>
    <row r="149" spans="1:21" ht="14.4" customHeight="1" x14ac:dyDescent="0.3">
      <c r="A149" s="660">
        <v>31</v>
      </c>
      <c r="B149" s="661" t="s">
        <v>552</v>
      </c>
      <c r="C149" s="661">
        <v>89301312</v>
      </c>
      <c r="D149" s="740" t="s">
        <v>2028</v>
      </c>
      <c r="E149" s="741" t="s">
        <v>1495</v>
      </c>
      <c r="F149" s="661" t="s">
        <v>1486</v>
      </c>
      <c r="G149" s="661" t="s">
        <v>1510</v>
      </c>
      <c r="H149" s="661" t="s">
        <v>553</v>
      </c>
      <c r="I149" s="661" t="s">
        <v>1696</v>
      </c>
      <c r="J149" s="661" t="s">
        <v>1044</v>
      </c>
      <c r="K149" s="661" t="s">
        <v>1045</v>
      </c>
      <c r="L149" s="662">
        <v>147.31</v>
      </c>
      <c r="M149" s="662">
        <v>147.31</v>
      </c>
      <c r="N149" s="661">
        <v>1</v>
      </c>
      <c r="O149" s="742"/>
      <c r="P149" s="662">
        <v>147.31</v>
      </c>
      <c r="Q149" s="677">
        <v>1</v>
      </c>
      <c r="R149" s="661">
        <v>1</v>
      </c>
      <c r="S149" s="677">
        <v>1</v>
      </c>
      <c r="T149" s="742"/>
      <c r="U149" s="700"/>
    </row>
    <row r="150" spans="1:21" ht="14.4" customHeight="1" x14ac:dyDescent="0.3">
      <c r="A150" s="660">
        <v>31</v>
      </c>
      <c r="B150" s="661" t="s">
        <v>552</v>
      </c>
      <c r="C150" s="661">
        <v>89301312</v>
      </c>
      <c r="D150" s="740" t="s">
        <v>2028</v>
      </c>
      <c r="E150" s="741" t="s">
        <v>1495</v>
      </c>
      <c r="F150" s="661" t="s">
        <v>1486</v>
      </c>
      <c r="G150" s="661" t="s">
        <v>1521</v>
      </c>
      <c r="H150" s="661" t="s">
        <v>935</v>
      </c>
      <c r="I150" s="661" t="s">
        <v>1585</v>
      </c>
      <c r="J150" s="661" t="s">
        <v>1523</v>
      </c>
      <c r="K150" s="661" t="s">
        <v>1586</v>
      </c>
      <c r="L150" s="662">
        <v>543.39</v>
      </c>
      <c r="M150" s="662">
        <v>1086.78</v>
      </c>
      <c r="N150" s="661">
        <v>2</v>
      </c>
      <c r="O150" s="742"/>
      <c r="P150" s="662">
        <v>1086.78</v>
      </c>
      <c r="Q150" s="677">
        <v>1</v>
      </c>
      <c r="R150" s="661">
        <v>2</v>
      </c>
      <c r="S150" s="677">
        <v>1</v>
      </c>
      <c r="T150" s="742"/>
      <c r="U150" s="700"/>
    </row>
    <row r="151" spans="1:21" ht="14.4" customHeight="1" x14ac:dyDescent="0.3">
      <c r="A151" s="660">
        <v>31</v>
      </c>
      <c r="B151" s="661" t="s">
        <v>552</v>
      </c>
      <c r="C151" s="661">
        <v>89301312</v>
      </c>
      <c r="D151" s="740" t="s">
        <v>2028</v>
      </c>
      <c r="E151" s="741" t="s">
        <v>1495</v>
      </c>
      <c r="F151" s="661" t="s">
        <v>1486</v>
      </c>
      <c r="G151" s="661" t="s">
        <v>1521</v>
      </c>
      <c r="H151" s="661" t="s">
        <v>935</v>
      </c>
      <c r="I151" s="661" t="s">
        <v>1522</v>
      </c>
      <c r="J151" s="661" t="s">
        <v>1523</v>
      </c>
      <c r="K151" s="661" t="s">
        <v>1524</v>
      </c>
      <c r="L151" s="662">
        <v>815.1</v>
      </c>
      <c r="M151" s="662">
        <v>1630.2</v>
      </c>
      <c r="N151" s="661">
        <v>2</v>
      </c>
      <c r="O151" s="742"/>
      <c r="P151" s="662">
        <v>1630.2</v>
      </c>
      <c r="Q151" s="677">
        <v>1</v>
      </c>
      <c r="R151" s="661">
        <v>2</v>
      </c>
      <c r="S151" s="677">
        <v>1</v>
      </c>
      <c r="T151" s="742"/>
      <c r="U151" s="700"/>
    </row>
    <row r="152" spans="1:21" ht="14.4" customHeight="1" x14ac:dyDescent="0.3">
      <c r="A152" s="660">
        <v>31</v>
      </c>
      <c r="B152" s="661" t="s">
        <v>552</v>
      </c>
      <c r="C152" s="661">
        <v>89301312</v>
      </c>
      <c r="D152" s="740" t="s">
        <v>2028</v>
      </c>
      <c r="E152" s="741" t="s">
        <v>1495</v>
      </c>
      <c r="F152" s="661" t="s">
        <v>1486</v>
      </c>
      <c r="G152" s="661" t="s">
        <v>1587</v>
      </c>
      <c r="H152" s="661" t="s">
        <v>935</v>
      </c>
      <c r="I152" s="661" t="s">
        <v>941</v>
      </c>
      <c r="J152" s="661" t="s">
        <v>942</v>
      </c>
      <c r="K152" s="661" t="s">
        <v>1447</v>
      </c>
      <c r="L152" s="662">
        <v>48.42</v>
      </c>
      <c r="M152" s="662">
        <v>48.42</v>
      </c>
      <c r="N152" s="661">
        <v>1</v>
      </c>
      <c r="O152" s="742"/>
      <c r="P152" s="662">
        <v>48.42</v>
      </c>
      <c r="Q152" s="677">
        <v>1</v>
      </c>
      <c r="R152" s="661">
        <v>1</v>
      </c>
      <c r="S152" s="677">
        <v>1</v>
      </c>
      <c r="T152" s="742"/>
      <c r="U152" s="700"/>
    </row>
    <row r="153" spans="1:21" ht="14.4" customHeight="1" x14ac:dyDescent="0.3">
      <c r="A153" s="660">
        <v>31</v>
      </c>
      <c r="B153" s="661" t="s">
        <v>552</v>
      </c>
      <c r="C153" s="661">
        <v>89301312</v>
      </c>
      <c r="D153" s="740" t="s">
        <v>2028</v>
      </c>
      <c r="E153" s="741" t="s">
        <v>1495</v>
      </c>
      <c r="F153" s="661" t="s">
        <v>1486</v>
      </c>
      <c r="G153" s="661" t="s">
        <v>1587</v>
      </c>
      <c r="H153" s="661" t="s">
        <v>553</v>
      </c>
      <c r="I153" s="661" t="s">
        <v>1697</v>
      </c>
      <c r="J153" s="661" t="s">
        <v>942</v>
      </c>
      <c r="K153" s="661" t="s">
        <v>1698</v>
      </c>
      <c r="L153" s="662">
        <v>48.42</v>
      </c>
      <c r="M153" s="662">
        <v>48.42</v>
      </c>
      <c r="N153" s="661">
        <v>1</v>
      </c>
      <c r="O153" s="742"/>
      <c r="P153" s="662"/>
      <c r="Q153" s="677">
        <v>0</v>
      </c>
      <c r="R153" s="661"/>
      <c r="S153" s="677">
        <v>0</v>
      </c>
      <c r="T153" s="742"/>
      <c r="U153" s="700"/>
    </row>
    <row r="154" spans="1:21" ht="14.4" customHeight="1" x14ac:dyDescent="0.3">
      <c r="A154" s="660">
        <v>31</v>
      </c>
      <c r="B154" s="661" t="s">
        <v>552</v>
      </c>
      <c r="C154" s="661">
        <v>89301312</v>
      </c>
      <c r="D154" s="740" t="s">
        <v>2028</v>
      </c>
      <c r="E154" s="741" t="s">
        <v>1495</v>
      </c>
      <c r="F154" s="661" t="s">
        <v>1486</v>
      </c>
      <c r="G154" s="661" t="s">
        <v>1587</v>
      </c>
      <c r="H154" s="661" t="s">
        <v>553</v>
      </c>
      <c r="I154" s="661" t="s">
        <v>1699</v>
      </c>
      <c r="J154" s="661" t="s">
        <v>942</v>
      </c>
      <c r="K154" s="661" t="s">
        <v>1700</v>
      </c>
      <c r="L154" s="662">
        <v>0</v>
      </c>
      <c r="M154" s="662">
        <v>0</v>
      </c>
      <c r="N154" s="661">
        <v>1</v>
      </c>
      <c r="O154" s="742"/>
      <c r="P154" s="662">
        <v>0</v>
      </c>
      <c r="Q154" s="677"/>
      <c r="R154" s="661">
        <v>1</v>
      </c>
      <c r="S154" s="677">
        <v>1</v>
      </c>
      <c r="T154" s="742"/>
      <c r="U154" s="700"/>
    </row>
    <row r="155" spans="1:21" ht="14.4" customHeight="1" x14ac:dyDescent="0.3">
      <c r="A155" s="660">
        <v>31</v>
      </c>
      <c r="B155" s="661" t="s">
        <v>552</v>
      </c>
      <c r="C155" s="661">
        <v>89301312</v>
      </c>
      <c r="D155" s="740" t="s">
        <v>2028</v>
      </c>
      <c r="E155" s="741" t="s">
        <v>1495</v>
      </c>
      <c r="F155" s="661" t="s">
        <v>1486</v>
      </c>
      <c r="G155" s="661" t="s">
        <v>1701</v>
      </c>
      <c r="H155" s="661" t="s">
        <v>553</v>
      </c>
      <c r="I155" s="661" t="s">
        <v>1702</v>
      </c>
      <c r="J155" s="661" t="s">
        <v>1703</v>
      </c>
      <c r="K155" s="661" t="s">
        <v>1704</v>
      </c>
      <c r="L155" s="662">
        <v>0</v>
      </c>
      <c r="M155" s="662">
        <v>0</v>
      </c>
      <c r="N155" s="661">
        <v>1</v>
      </c>
      <c r="O155" s="742"/>
      <c r="P155" s="662"/>
      <c r="Q155" s="677"/>
      <c r="R155" s="661"/>
      <c r="S155" s="677">
        <v>0</v>
      </c>
      <c r="T155" s="742"/>
      <c r="U155" s="700"/>
    </row>
    <row r="156" spans="1:21" ht="14.4" customHeight="1" x14ac:dyDescent="0.3">
      <c r="A156" s="660">
        <v>31</v>
      </c>
      <c r="B156" s="661" t="s">
        <v>552</v>
      </c>
      <c r="C156" s="661">
        <v>89301312</v>
      </c>
      <c r="D156" s="740" t="s">
        <v>2028</v>
      </c>
      <c r="E156" s="741" t="s">
        <v>1495</v>
      </c>
      <c r="F156" s="661" t="s">
        <v>1486</v>
      </c>
      <c r="G156" s="661" t="s">
        <v>1705</v>
      </c>
      <c r="H156" s="661" t="s">
        <v>553</v>
      </c>
      <c r="I156" s="661" t="s">
        <v>1706</v>
      </c>
      <c r="J156" s="661" t="s">
        <v>1707</v>
      </c>
      <c r="K156" s="661" t="s">
        <v>947</v>
      </c>
      <c r="L156" s="662">
        <v>0</v>
      </c>
      <c r="M156" s="662">
        <v>0</v>
      </c>
      <c r="N156" s="661">
        <v>1</v>
      </c>
      <c r="O156" s="742"/>
      <c r="P156" s="662"/>
      <c r="Q156" s="677"/>
      <c r="R156" s="661"/>
      <c r="S156" s="677">
        <v>0</v>
      </c>
      <c r="T156" s="742"/>
      <c r="U156" s="700"/>
    </row>
    <row r="157" spans="1:21" ht="14.4" customHeight="1" x14ac:dyDescent="0.3">
      <c r="A157" s="660">
        <v>31</v>
      </c>
      <c r="B157" s="661" t="s">
        <v>552</v>
      </c>
      <c r="C157" s="661">
        <v>89301312</v>
      </c>
      <c r="D157" s="740" t="s">
        <v>2028</v>
      </c>
      <c r="E157" s="741" t="s">
        <v>1495</v>
      </c>
      <c r="F157" s="661" t="s">
        <v>1487</v>
      </c>
      <c r="G157" s="661" t="s">
        <v>1538</v>
      </c>
      <c r="H157" s="661" t="s">
        <v>553</v>
      </c>
      <c r="I157" s="661" t="s">
        <v>1708</v>
      </c>
      <c r="J157" s="661" t="s">
        <v>1709</v>
      </c>
      <c r="K157" s="661" t="s">
        <v>1710</v>
      </c>
      <c r="L157" s="662">
        <v>800</v>
      </c>
      <c r="M157" s="662">
        <v>800</v>
      </c>
      <c r="N157" s="661">
        <v>1</v>
      </c>
      <c r="O157" s="742">
        <v>1</v>
      </c>
      <c r="P157" s="662">
        <v>800</v>
      </c>
      <c r="Q157" s="677">
        <v>1</v>
      </c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31</v>
      </c>
      <c r="B158" s="661" t="s">
        <v>552</v>
      </c>
      <c r="C158" s="661">
        <v>89301312</v>
      </c>
      <c r="D158" s="740" t="s">
        <v>2028</v>
      </c>
      <c r="E158" s="741" t="s">
        <v>1495</v>
      </c>
      <c r="F158" s="661" t="s">
        <v>1487</v>
      </c>
      <c r="G158" s="661" t="s">
        <v>1538</v>
      </c>
      <c r="H158" s="661" t="s">
        <v>553</v>
      </c>
      <c r="I158" s="661" t="s">
        <v>1711</v>
      </c>
      <c r="J158" s="661" t="s">
        <v>1540</v>
      </c>
      <c r="K158" s="661" t="s">
        <v>1712</v>
      </c>
      <c r="L158" s="662">
        <v>47.57</v>
      </c>
      <c r="M158" s="662">
        <v>47.57</v>
      </c>
      <c r="N158" s="661">
        <v>1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31</v>
      </c>
      <c r="B159" s="661" t="s">
        <v>552</v>
      </c>
      <c r="C159" s="661">
        <v>89301312</v>
      </c>
      <c r="D159" s="740" t="s">
        <v>2028</v>
      </c>
      <c r="E159" s="741" t="s">
        <v>1495</v>
      </c>
      <c r="F159" s="661" t="s">
        <v>1487</v>
      </c>
      <c r="G159" s="661" t="s">
        <v>1538</v>
      </c>
      <c r="H159" s="661" t="s">
        <v>553</v>
      </c>
      <c r="I159" s="661" t="s">
        <v>1713</v>
      </c>
      <c r="J159" s="661" t="s">
        <v>1714</v>
      </c>
      <c r="K159" s="661" t="s">
        <v>1715</v>
      </c>
      <c r="L159" s="662">
        <v>310.39</v>
      </c>
      <c r="M159" s="662">
        <v>931.17</v>
      </c>
      <c r="N159" s="661">
        <v>3</v>
      </c>
      <c r="O159" s="742">
        <v>2</v>
      </c>
      <c r="P159" s="662">
        <v>931.17</v>
      </c>
      <c r="Q159" s="677">
        <v>1</v>
      </c>
      <c r="R159" s="661">
        <v>3</v>
      </c>
      <c r="S159" s="677">
        <v>1</v>
      </c>
      <c r="T159" s="742">
        <v>2</v>
      </c>
      <c r="U159" s="700">
        <v>1</v>
      </c>
    </row>
    <row r="160" spans="1:21" ht="14.4" customHeight="1" x14ac:dyDescent="0.3">
      <c r="A160" s="660">
        <v>31</v>
      </c>
      <c r="B160" s="661" t="s">
        <v>552</v>
      </c>
      <c r="C160" s="661">
        <v>89301312</v>
      </c>
      <c r="D160" s="740" t="s">
        <v>2028</v>
      </c>
      <c r="E160" s="741" t="s">
        <v>1495</v>
      </c>
      <c r="F160" s="661" t="s">
        <v>1487</v>
      </c>
      <c r="G160" s="661" t="s">
        <v>1538</v>
      </c>
      <c r="H160" s="661" t="s">
        <v>553</v>
      </c>
      <c r="I160" s="661" t="s">
        <v>1716</v>
      </c>
      <c r="J160" s="661" t="s">
        <v>1717</v>
      </c>
      <c r="K160" s="661" t="s">
        <v>1718</v>
      </c>
      <c r="L160" s="662">
        <v>604.72</v>
      </c>
      <c r="M160" s="662">
        <v>1814.16</v>
      </c>
      <c r="N160" s="661">
        <v>3</v>
      </c>
      <c r="O160" s="742">
        <v>1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31</v>
      </c>
      <c r="B161" s="661" t="s">
        <v>552</v>
      </c>
      <c r="C161" s="661">
        <v>89301312</v>
      </c>
      <c r="D161" s="740" t="s">
        <v>2028</v>
      </c>
      <c r="E161" s="741" t="s">
        <v>1495</v>
      </c>
      <c r="F161" s="661" t="s">
        <v>1487</v>
      </c>
      <c r="G161" s="661" t="s">
        <v>1546</v>
      </c>
      <c r="H161" s="661" t="s">
        <v>553</v>
      </c>
      <c r="I161" s="661" t="s">
        <v>1613</v>
      </c>
      <c r="J161" s="661" t="s">
        <v>1614</v>
      </c>
      <c r="K161" s="661" t="s">
        <v>1615</v>
      </c>
      <c r="L161" s="662">
        <v>750</v>
      </c>
      <c r="M161" s="662">
        <v>2250</v>
      </c>
      <c r="N161" s="661">
        <v>3</v>
      </c>
      <c r="O161" s="742">
        <v>3</v>
      </c>
      <c r="P161" s="662">
        <v>2250</v>
      </c>
      <c r="Q161" s="677">
        <v>1</v>
      </c>
      <c r="R161" s="661">
        <v>3</v>
      </c>
      <c r="S161" s="677">
        <v>1</v>
      </c>
      <c r="T161" s="742">
        <v>3</v>
      </c>
      <c r="U161" s="700">
        <v>1</v>
      </c>
    </row>
    <row r="162" spans="1:21" ht="14.4" customHeight="1" x14ac:dyDescent="0.3">
      <c r="A162" s="660">
        <v>31</v>
      </c>
      <c r="B162" s="661" t="s">
        <v>552</v>
      </c>
      <c r="C162" s="661">
        <v>89301312</v>
      </c>
      <c r="D162" s="740" t="s">
        <v>2028</v>
      </c>
      <c r="E162" s="741" t="s">
        <v>1495</v>
      </c>
      <c r="F162" s="661" t="s">
        <v>1487</v>
      </c>
      <c r="G162" s="661" t="s">
        <v>1546</v>
      </c>
      <c r="H162" s="661" t="s">
        <v>553</v>
      </c>
      <c r="I162" s="661" t="s">
        <v>1719</v>
      </c>
      <c r="J162" s="661" t="s">
        <v>1720</v>
      </c>
      <c r="K162" s="661" t="s">
        <v>1721</v>
      </c>
      <c r="L162" s="662">
        <v>1000</v>
      </c>
      <c r="M162" s="662">
        <v>1000</v>
      </c>
      <c r="N162" s="661">
        <v>1</v>
      </c>
      <c r="O162" s="742">
        <v>1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31</v>
      </c>
      <c r="B163" s="661" t="s">
        <v>552</v>
      </c>
      <c r="C163" s="661">
        <v>89301312</v>
      </c>
      <c r="D163" s="740" t="s">
        <v>2028</v>
      </c>
      <c r="E163" s="741" t="s">
        <v>1495</v>
      </c>
      <c r="F163" s="661" t="s">
        <v>1487</v>
      </c>
      <c r="G163" s="661" t="s">
        <v>1550</v>
      </c>
      <c r="H163" s="661" t="s">
        <v>553</v>
      </c>
      <c r="I163" s="661" t="s">
        <v>1627</v>
      </c>
      <c r="J163" s="661" t="s">
        <v>1628</v>
      </c>
      <c r="K163" s="661" t="s">
        <v>1629</v>
      </c>
      <c r="L163" s="662">
        <v>260</v>
      </c>
      <c r="M163" s="662">
        <v>520</v>
      </c>
      <c r="N163" s="661">
        <v>2</v>
      </c>
      <c r="O163" s="742">
        <v>1</v>
      </c>
      <c r="P163" s="662">
        <v>520</v>
      </c>
      <c r="Q163" s="677">
        <v>1</v>
      </c>
      <c r="R163" s="661">
        <v>2</v>
      </c>
      <c r="S163" s="677">
        <v>1</v>
      </c>
      <c r="T163" s="742">
        <v>1</v>
      </c>
      <c r="U163" s="700">
        <v>1</v>
      </c>
    </row>
    <row r="164" spans="1:21" ht="14.4" customHeight="1" x14ac:dyDescent="0.3">
      <c r="A164" s="660">
        <v>31</v>
      </c>
      <c r="B164" s="661" t="s">
        <v>552</v>
      </c>
      <c r="C164" s="661">
        <v>89301312</v>
      </c>
      <c r="D164" s="740" t="s">
        <v>2028</v>
      </c>
      <c r="E164" s="741" t="s">
        <v>1496</v>
      </c>
      <c r="F164" s="661" t="s">
        <v>1486</v>
      </c>
      <c r="G164" s="661" t="s">
        <v>1511</v>
      </c>
      <c r="H164" s="661" t="s">
        <v>935</v>
      </c>
      <c r="I164" s="661" t="s">
        <v>1061</v>
      </c>
      <c r="J164" s="661" t="s">
        <v>1422</v>
      </c>
      <c r="K164" s="661" t="s">
        <v>1423</v>
      </c>
      <c r="L164" s="662">
        <v>154.36000000000001</v>
      </c>
      <c r="M164" s="662">
        <v>154.36000000000001</v>
      </c>
      <c r="N164" s="661">
        <v>1</v>
      </c>
      <c r="O164" s="742">
        <v>1</v>
      </c>
      <c r="P164" s="662">
        <v>154.36000000000001</v>
      </c>
      <c r="Q164" s="677">
        <v>1</v>
      </c>
      <c r="R164" s="661">
        <v>1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31</v>
      </c>
      <c r="B165" s="661" t="s">
        <v>552</v>
      </c>
      <c r="C165" s="661">
        <v>89301312</v>
      </c>
      <c r="D165" s="740" t="s">
        <v>2028</v>
      </c>
      <c r="E165" s="741" t="s">
        <v>1496</v>
      </c>
      <c r="F165" s="661" t="s">
        <v>1486</v>
      </c>
      <c r="G165" s="661" t="s">
        <v>1722</v>
      </c>
      <c r="H165" s="661" t="s">
        <v>935</v>
      </c>
      <c r="I165" s="661" t="s">
        <v>1090</v>
      </c>
      <c r="J165" s="661" t="s">
        <v>1091</v>
      </c>
      <c r="K165" s="661" t="s">
        <v>1092</v>
      </c>
      <c r="L165" s="662">
        <v>119.7</v>
      </c>
      <c r="M165" s="662">
        <v>119.7</v>
      </c>
      <c r="N165" s="661">
        <v>1</v>
      </c>
      <c r="O165" s="742">
        <v>1</v>
      </c>
      <c r="P165" s="662">
        <v>119.7</v>
      </c>
      <c r="Q165" s="677">
        <v>1</v>
      </c>
      <c r="R165" s="661">
        <v>1</v>
      </c>
      <c r="S165" s="677">
        <v>1</v>
      </c>
      <c r="T165" s="742">
        <v>1</v>
      </c>
      <c r="U165" s="700">
        <v>1</v>
      </c>
    </row>
    <row r="166" spans="1:21" ht="14.4" customHeight="1" x14ac:dyDescent="0.3">
      <c r="A166" s="660">
        <v>31</v>
      </c>
      <c r="B166" s="661" t="s">
        <v>552</v>
      </c>
      <c r="C166" s="661">
        <v>89301312</v>
      </c>
      <c r="D166" s="740" t="s">
        <v>2028</v>
      </c>
      <c r="E166" s="741" t="s">
        <v>1496</v>
      </c>
      <c r="F166" s="661" t="s">
        <v>1486</v>
      </c>
      <c r="G166" s="661" t="s">
        <v>1723</v>
      </c>
      <c r="H166" s="661" t="s">
        <v>553</v>
      </c>
      <c r="I166" s="661" t="s">
        <v>1724</v>
      </c>
      <c r="J166" s="661" t="s">
        <v>1725</v>
      </c>
      <c r="K166" s="661" t="s">
        <v>1726</v>
      </c>
      <c r="L166" s="662">
        <v>64.12</v>
      </c>
      <c r="M166" s="662">
        <v>128.24</v>
      </c>
      <c r="N166" s="661">
        <v>2</v>
      </c>
      <c r="O166" s="742">
        <v>1</v>
      </c>
      <c r="P166" s="662">
        <v>128.24</v>
      </c>
      <c r="Q166" s="677">
        <v>1</v>
      </c>
      <c r="R166" s="661">
        <v>2</v>
      </c>
      <c r="S166" s="677">
        <v>1</v>
      </c>
      <c r="T166" s="742">
        <v>1</v>
      </c>
      <c r="U166" s="700">
        <v>1</v>
      </c>
    </row>
    <row r="167" spans="1:21" ht="14.4" customHeight="1" x14ac:dyDescent="0.3">
      <c r="A167" s="660">
        <v>31</v>
      </c>
      <c r="B167" s="661" t="s">
        <v>552</v>
      </c>
      <c r="C167" s="661">
        <v>89301312</v>
      </c>
      <c r="D167" s="740" t="s">
        <v>2028</v>
      </c>
      <c r="E167" s="741" t="s">
        <v>1496</v>
      </c>
      <c r="F167" s="661" t="s">
        <v>1486</v>
      </c>
      <c r="G167" s="661" t="s">
        <v>1727</v>
      </c>
      <c r="H167" s="661" t="s">
        <v>935</v>
      </c>
      <c r="I167" s="661" t="s">
        <v>1728</v>
      </c>
      <c r="J167" s="661" t="s">
        <v>1729</v>
      </c>
      <c r="K167" s="661" t="s">
        <v>1308</v>
      </c>
      <c r="L167" s="662">
        <v>70.23</v>
      </c>
      <c r="M167" s="662">
        <v>140.46</v>
      </c>
      <c r="N167" s="661">
        <v>2</v>
      </c>
      <c r="O167" s="742">
        <v>1</v>
      </c>
      <c r="P167" s="662">
        <v>140.46</v>
      </c>
      <c r="Q167" s="677">
        <v>1</v>
      </c>
      <c r="R167" s="661">
        <v>2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31</v>
      </c>
      <c r="B168" s="661" t="s">
        <v>552</v>
      </c>
      <c r="C168" s="661">
        <v>89301312</v>
      </c>
      <c r="D168" s="740" t="s">
        <v>2028</v>
      </c>
      <c r="E168" s="741" t="s">
        <v>1496</v>
      </c>
      <c r="F168" s="661" t="s">
        <v>1486</v>
      </c>
      <c r="G168" s="661" t="s">
        <v>1730</v>
      </c>
      <c r="H168" s="661" t="s">
        <v>553</v>
      </c>
      <c r="I168" s="661" t="s">
        <v>1731</v>
      </c>
      <c r="J168" s="661" t="s">
        <v>1182</v>
      </c>
      <c r="K168" s="661" t="s">
        <v>1732</v>
      </c>
      <c r="L168" s="662">
        <v>110.28</v>
      </c>
      <c r="M168" s="662">
        <v>110.28</v>
      </c>
      <c r="N168" s="661">
        <v>1</v>
      </c>
      <c r="O168" s="742">
        <v>1</v>
      </c>
      <c r="P168" s="662">
        <v>110.28</v>
      </c>
      <c r="Q168" s="677">
        <v>1</v>
      </c>
      <c r="R168" s="661">
        <v>1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31</v>
      </c>
      <c r="B169" s="661" t="s">
        <v>552</v>
      </c>
      <c r="C169" s="661">
        <v>89301312</v>
      </c>
      <c r="D169" s="740" t="s">
        <v>2028</v>
      </c>
      <c r="E169" s="741" t="s">
        <v>1496</v>
      </c>
      <c r="F169" s="661" t="s">
        <v>1486</v>
      </c>
      <c r="G169" s="661" t="s">
        <v>1733</v>
      </c>
      <c r="H169" s="661" t="s">
        <v>553</v>
      </c>
      <c r="I169" s="661" t="s">
        <v>1734</v>
      </c>
      <c r="J169" s="661" t="s">
        <v>1735</v>
      </c>
      <c r="K169" s="661" t="s">
        <v>1736</v>
      </c>
      <c r="L169" s="662">
        <v>70.61</v>
      </c>
      <c r="M169" s="662">
        <v>141.22</v>
      </c>
      <c r="N169" s="661">
        <v>2</v>
      </c>
      <c r="O169" s="742">
        <v>0.5</v>
      </c>
      <c r="P169" s="662">
        <v>141.22</v>
      </c>
      <c r="Q169" s="677">
        <v>1</v>
      </c>
      <c r="R169" s="661">
        <v>2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31</v>
      </c>
      <c r="B170" s="661" t="s">
        <v>552</v>
      </c>
      <c r="C170" s="661">
        <v>89301312</v>
      </c>
      <c r="D170" s="740" t="s">
        <v>2028</v>
      </c>
      <c r="E170" s="741" t="s">
        <v>1496</v>
      </c>
      <c r="F170" s="661" t="s">
        <v>1486</v>
      </c>
      <c r="G170" s="661" t="s">
        <v>1737</v>
      </c>
      <c r="H170" s="661" t="s">
        <v>553</v>
      </c>
      <c r="I170" s="661" t="s">
        <v>1738</v>
      </c>
      <c r="J170" s="661" t="s">
        <v>1739</v>
      </c>
      <c r="K170" s="661" t="s">
        <v>1740</v>
      </c>
      <c r="L170" s="662">
        <v>0</v>
      </c>
      <c r="M170" s="662">
        <v>0</v>
      </c>
      <c r="N170" s="661">
        <v>1</v>
      </c>
      <c r="O170" s="742">
        <v>1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31</v>
      </c>
      <c r="B171" s="661" t="s">
        <v>552</v>
      </c>
      <c r="C171" s="661">
        <v>89301312</v>
      </c>
      <c r="D171" s="740" t="s">
        <v>2028</v>
      </c>
      <c r="E171" s="741" t="s">
        <v>1496</v>
      </c>
      <c r="F171" s="661" t="s">
        <v>1486</v>
      </c>
      <c r="G171" s="661" t="s">
        <v>1741</v>
      </c>
      <c r="H171" s="661" t="s">
        <v>553</v>
      </c>
      <c r="I171" s="661" t="s">
        <v>1742</v>
      </c>
      <c r="J171" s="661" t="s">
        <v>1743</v>
      </c>
      <c r="K171" s="661" t="s">
        <v>1744</v>
      </c>
      <c r="L171" s="662">
        <v>0</v>
      </c>
      <c r="M171" s="662">
        <v>0</v>
      </c>
      <c r="N171" s="661">
        <v>4</v>
      </c>
      <c r="O171" s="742">
        <v>4</v>
      </c>
      <c r="P171" s="662">
        <v>0</v>
      </c>
      <c r="Q171" s="677"/>
      <c r="R171" s="661">
        <v>3</v>
      </c>
      <c r="S171" s="677">
        <v>0.75</v>
      </c>
      <c r="T171" s="742">
        <v>3</v>
      </c>
      <c r="U171" s="700">
        <v>0.75</v>
      </c>
    </row>
    <row r="172" spans="1:21" ht="14.4" customHeight="1" x14ac:dyDescent="0.3">
      <c r="A172" s="660">
        <v>31</v>
      </c>
      <c r="B172" s="661" t="s">
        <v>552</v>
      </c>
      <c r="C172" s="661">
        <v>89301312</v>
      </c>
      <c r="D172" s="740" t="s">
        <v>2028</v>
      </c>
      <c r="E172" s="741" t="s">
        <v>1496</v>
      </c>
      <c r="F172" s="661" t="s">
        <v>1486</v>
      </c>
      <c r="G172" s="661" t="s">
        <v>1643</v>
      </c>
      <c r="H172" s="661" t="s">
        <v>553</v>
      </c>
      <c r="I172" s="661" t="s">
        <v>1745</v>
      </c>
      <c r="J172" s="661" t="s">
        <v>1645</v>
      </c>
      <c r="K172" s="661" t="s">
        <v>1746</v>
      </c>
      <c r="L172" s="662">
        <v>0</v>
      </c>
      <c r="M172" s="662">
        <v>0</v>
      </c>
      <c r="N172" s="661">
        <v>1</v>
      </c>
      <c r="O172" s="742">
        <v>1</v>
      </c>
      <c r="P172" s="662"/>
      <c r="Q172" s="677"/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31</v>
      </c>
      <c r="B173" s="661" t="s">
        <v>552</v>
      </c>
      <c r="C173" s="661">
        <v>89301312</v>
      </c>
      <c r="D173" s="740" t="s">
        <v>2028</v>
      </c>
      <c r="E173" s="741" t="s">
        <v>1496</v>
      </c>
      <c r="F173" s="661" t="s">
        <v>1486</v>
      </c>
      <c r="G173" s="661" t="s">
        <v>1510</v>
      </c>
      <c r="H173" s="661" t="s">
        <v>553</v>
      </c>
      <c r="I173" s="661" t="s">
        <v>1747</v>
      </c>
      <c r="J173" s="661" t="s">
        <v>1748</v>
      </c>
      <c r="K173" s="661" t="s">
        <v>1749</v>
      </c>
      <c r="L173" s="662">
        <v>73.66</v>
      </c>
      <c r="M173" s="662">
        <v>147.32</v>
      </c>
      <c r="N173" s="661">
        <v>2</v>
      </c>
      <c r="O173" s="742">
        <v>1</v>
      </c>
      <c r="P173" s="662">
        <v>147.32</v>
      </c>
      <c r="Q173" s="677">
        <v>1</v>
      </c>
      <c r="R173" s="661">
        <v>2</v>
      </c>
      <c r="S173" s="677">
        <v>1</v>
      </c>
      <c r="T173" s="742">
        <v>1</v>
      </c>
      <c r="U173" s="700">
        <v>1</v>
      </c>
    </row>
    <row r="174" spans="1:21" ht="14.4" customHeight="1" x14ac:dyDescent="0.3">
      <c r="A174" s="660">
        <v>31</v>
      </c>
      <c r="B174" s="661" t="s">
        <v>552</v>
      </c>
      <c r="C174" s="661">
        <v>89301312</v>
      </c>
      <c r="D174" s="740" t="s">
        <v>2028</v>
      </c>
      <c r="E174" s="741" t="s">
        <v>1496</v>
      </c>
      <c r="F174" s="661" t="s">
        <v>1486</v>
      </c>
      <c r="G174" s="661" t="s">
        <v>1750</v>
      </c>
      <c r="H174" s="661" t="s">
        <v>553</v>
      </c>
      <c r="I174" s="661" t="s">
        <v>1751</v>
      </c>
      <c r="J174" s="661" t="s">
        <v>1752</v>
      </c>
      <c r="K174" s="661" t="s">
        <v>1753</v>
      </c>
      <c r="L174" s="662">
        <v>23.61</v>
      </c>
      <c r="M174" s="662">
        <v>23.61</v>
      </c>
      <c r="N174" s="661">
        <v>1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31</v>
      </c>
      <c r="B175" s="661" t="s">
        <v>552</v>
      </c>
      <c r="C175" s="661">
        <v>89301312</v>
      </c>
      <c r="D175" s="740" t="s">
        <v>2028</v>
      </c>
      <c r="E175" s="741" t="s">
        <v>1496</v>
      </c>
      <c r="F175" s="661" t="s">
        <v>1486</v>
      </c>
      <c r="G175" s="661" t="s">
        <v>1754</v>
      </c>
      <c r="H175" s="661" t="s">
        <v>553</v>
      </c>
      <c r="I175" s="661" t="s">
        <v>1755</v>
      </c>
      <c r="J175" s="661" t="s">
        <v>1756</v>
      </c>
      <c r="K175" s="661" t="s">
        <v>1757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31</v>
      </c>
      <c r="B176" s="661" t="s">
        <v>552</v>
      </c>
      <c r="C176" s="661">
        <v>89301312</v>
      </c>
      <c r="D176" s="740" t="s">
        <v>2028</v>
      </c>
      <c r="E176" s="741" t="s">
        <v>1496</v>
      </c>
      <c r="F176" s="661" t="s">
        <v>1486</v>
      </c>
      <c r="G176" s="661" t="s">
        <v>1758</v>
      </c>
      <c r="H176" s="661" t="s">
        <v>935</v>
      </c>
      <c r="I176" s="661" t="s">
        <v>1759</v>
      </c>
      <c r="J176" s="661" t="s">
        <v>1760</v>
      </c>
      <c r="K176" s="661" t="s">
        <v>1761</v>
      </c>
      <c r="L176" s="662">
        <v>96.84</v>
      </c>
      <c r="M176" s="662">
        <v>96.84</v>
      </c>
      <c r="N176" s="661">
        <v>1</v>
      </c>
      <c r="O176" s="742">
        <v>1</v>
      </c>
      <c r="P176" s="662">
        <v>96.84</v>
      </c>
      <c r="Q176" s="677">
        <v>1</v>
      </c>
      <c r="R176" s="661">
        <v>1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31</v>
      </c>
      <c r="B177" s="661" t="s">
        <v>552</v>
      </c>
      <c r="C177" s="661">
        <v>89301312</v>
      </c>
      <c r="D177" s="740" t="s">
        <v>2028</v>
      </c>
      <c r="E177" s="741" t="s">
        <v>1496</v>
      </c>
      <c r="F177" s="661" t="s">
        <v>1486</v>
      </c>
      <c r="G177" s="661" t="s">
        <v>1758</v>
      </c>
      <c r="H177" s="661" t="s">
        <v>553</v>
      </c>
      <c r="I177" s="661" t="s">
        <v>1762</v>
      </c>
      <c r="J177" s="661" t="s">
        <v>1763</v>
      </c>
      <c r="K177" s="661" t="s">
        <v>1761</v>
      </c>
      <c r="L177" s="662">
        <v>96.84</v>
      </c>
      <c r="M177" s="662">
        <v>96.84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31</v>
      </c>
      <c r="B178" s="661" t="s">
        <v>552</v>
      </c>
      <c r="C178" s="661">
        <v>89301312</v>
      </c>
      <c r="D178" s="740" t="s">
        <v>2028</v>
      </c>
      <c r="E178" s="741" t="s">
        <v>1496</v>
      </c>
      <c r="F178" s="661" t="s">
        <v>1486</v>
      </c>
      <c r="G178" s="661" t="s">
        <v>1521</v>
      </c>
      <c r="H178" s="661" t="s">
        <v>935</v>
      </c>
      <c r="I178" s="661" t="s">
        <v>1585</v>
      </c>
      <c r="J178" s="661" t="s">
        <v>1523</v>
      </c>
      <c r="K178" s="661" t="s">
        <v>1586</v>
      </c>
      <c r="L178" s="662">
        <v>543.39</v>
      </c>
      <c r="M178" s="662">
        <v>1086.78</v>
      </c>
      <c r="N178" s="661">
        <v>2</v>
      </c>
      <c r="O178" s="742">
        <v>2</v>
      </c>
      <c r="P178" s="662">
        <v>1086.78</v>
      </c>
      <c r="Q178" s="677">
        <v>1</v>
      </c>
      <c r="R178" s="661">
        <v>2</v>
      </c>
      <c r="S178" s="677">
        <v>1</v>
      </c>
      <c r="T178" s="742">
        <v>2</v>
      </c>
      <c r="U178" s="700">
        <v>1</v>
      </c>
    </row>
    <row r="179" spans="1:21" ht="14.4" customHeight="1" x14ac:dyDescent="0.3">
      <c r="A179" s="660">
        <v>31</v>
      </c>
      <c r="B179" s="661" t="s">
        <v>552</v>
      </c>
      <c r="C179" s="661">
        <v>89301312</v>
      </c>
      <c r="D179" s="740" t="s">
        <v>2028</v>
      </c>
      <c r="E179" s="741" t="s">
        <v>1496</v>
      </c>
      <c r="F179" s="661" t="s">
        <v>1486</v>
      </c>
      <c r="G179" s="661" t="s">
        <v>1587</v>
      </c>
      <c r="H179" s="661" t="s">
        <v>935</v>
      </c>
      <c r="I179" s="661" t="s">
        <v>941</v>
      </c>
      <c r="J179" s="661" t="s">
        <v>942</v>
      </c>
      <c r="K179" s="661" t="s">
        <v>1447</v>
      </c>
      <c r="L179" s="662">
        <v>48.42</v>
      </c>
      <c r="M179" s="662">
        <v>290.52</v>
      </c>
      <c r="N179" s="661">
        <v>6</v>
      </c>
      <c r="O179" s="742">
        <v>5.5</v>
      </c>
      <c r="P179" s="662">
        <v>193.68</v>
      </c>
      <c r="Q179" s="677">
        <v>0.66666666666666674</v>
      </c>
      <c r="R179" s="661">
        <v>4</v>
      </c>
      <c r="S179" s="677">
        <v>0.66666666666666663</v>
      </c>
      <c r="T179" s="742">
        <v>4</v>
      </c>
      <c r="U179" s="700">
        <v>0.72727272727272729</v>
      </c>
    </row>
    <row r="180" spans="1:21" ht="14.4" customHeight="1" x14ac:dyDescent="0.3">
      <c r="A180" s="660">
        <v>31</v>
      </c>
      <c r="B180" s="661" t="s">
        <v>552</v>
      </c>
      <c r="C180" s="661">
        <v>89301312</v>
      </c>
      <c r="D180" s="740" t="s">
        <v>2028</v>
      </c>
      <c r="E180" s="741" t="s">
        <v>1496</v>
      </c>
      <c r="F180" s="661" t="s">
        <v>1486</v>
      </c>
      <c r="G180" s="661" t="s">
        <v>1587</v>
      </c>
      <c r="H180" s="661" t="s">
        <v>553</v>
      </c>
      <c r="I180" s="661" t="s">
        <v>1764</v>
      </c>
      <c r="J180" s="661" t="s">
        <v>1765</v>
      </c>
      <c r="K180" s="661" t="s">
        <v>1766</v>
      </c>
      <c r="L180" s="662">
        <v>48.42</v>
      </c>
      <c r="M180" s="662">
        <v>96.84</v>
      </c>
      <c r="N180" s="661">
        <v>2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31</v>
      </c>
      <c r="B181" s="661" t="s">
        <v>552</v>
      </c>
      <c r="C181" s="661">
        <v>89301312</v>
      </c>
      <c r="D181" s="740" t="s">
        <v>2028</v>
      </c>
      <c r="E181" s="741" t="s">
        <v>1496</v>
      </c>
      <c r="F181" s="661" t="s">
        <v>1486</v>
      </c>
      <c r="G181" s="661" t="s">
        <v>1767</v>
      </c>
      <c r="H181" s="661" t="s">
        <v>553</v>
      </c>
      <c r="I181" s="661" t="s">
        <v>623</v>
      </c>
      <c r="J181" s="661" t="s">
        <v>1768</v>
      </c>
      <c r="K181" s="661" t="s">
        <v>1769</v>
      </c>
      <c r="L181" s="662">
        <v>0</v>
      </c>
      <c r="M181" s="662">
        <v>0</v>
      </c>
      <c r="N181" s="661">
        <v>1</v>
      </c>
      <c r="O181" s="742">
        <v>0.5</v>
      </c>
      <c r="P181" s="662"/>
      <c r="Q181" s="677"/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31</v>
      </c>
      <c r="B182" s="661" t="s">
        <v>552</v>
      </c>
      <c r="C182" s="661">
        <v>89301312</v>
      </c>
      <c r="D182" s="740" t="s">
        <v>2028</v>
      </c>
      <c r="E182" s="741" t="s">
        <v>1496</v>
      </c>
      <c r="F182" s="661" t="s">
        <v>1486</v>
      </c>
      <c r="G182" s="661" t="s">
        <v>1770</v>
      </c>
      <c r="H182" s="661" t="s">
        <v>935</v>
      </c>
      <c r="I182" s="661" t="s">
        <v>1277</v>
      </c>
      <c r="J182" s="661" t="s">
        <v>1466</v>
      </c>
      <c r="K182" s="661" t="s">
        <v>1279</v>
      </c>
      <c r="L182" s="662">
        <v>96.53</v>
      </c>
      <c r="M182" s="662">
        <v>193.06</v>
      </c>
      <c r="N182" s="661">
        <v>2</v>
      </c>
      <c r="O182" s="742">
        <v>0.5</v>
      </c>
      <c r="P182" s="662">
        <v>193.06</v>
      </c>
      <c r="Q182" s="677">
        <v>1</v>
      </c>
      <c r="R182" s="661">
        <v>2</v>
      </c>
      <c r="S182" s="677">
        <v>1</v>
      </c>
      <c r="T182" s="742">
        <v>0.5</v>
      </c>
      <c r="U182" s="700">
        <v>1</v>
      </c>
    </row>
    <row r="183" spans="1:21" ht="14.4" customHeight="1" x14ac:dyDescent="0.3">
      <c r="A183" s="660">
        <v>31</v>
      </c>
      <c r="B183" s="661" t="s">
        <v>552</v>
      </c>
      <c r="C183" s="661">
        <v>89301312</v>
      </c>
      <c r="D183" s="740" t="s">
        <v>2028</v>
      </c>
      <c r="E183" s="741" t="s">
        <v>1496</v>
      </c>
      <c r="F183" s="661" t="s">
        <v>1486</v>
      </c>
      <c r="G183" s="661" t="s">
        <v>1534</v>
      </c>
      <c r="H183" s="661" t="s">
        <v>553</v>
      </c>
      <c r="I183" s="661" t="s">
        <v>1535</v>
      </c>
      <c r="J183" s="661" t="s">
        <v>1536</v>
      </c>
      <c r="K183" s="661" t="s">
        <v>1537</v>
      </c>
      <c r="L183" s="662">
        <v>75.22</v>
      </c>
      <c r="M183" s="662">
        <v>150.44</v>
      </c>
      <c r="N183" s="661">
        <v>2</v>
      </c>
      <c r="O183" s="742">
        <v>2</v>
      </c>
      <c r="P183" s="662">
        <v>150.44</v>
      </c>
      <c r="Q183" s="677">
        <v>1</v>
      </c>
      <c r="R183" s="661">
        <v>2</v>
      </c>
      <c r="S183" s="677">
        <v>1</v>
      </c>
      <c r="T183" s="742">
        <v>2</v>
      </c>
      <c r="U183" s="700">
        <v>1</v>
      </c>
    </row>
    <row r="184" spans="1:21" ht="14.4" customHeight="1" x14ac:dyDescent="0.3">
      <c r="A184" s="660">
        <v>31</v>
      </c>
      <c r="B184" s="661" t="s">
        <v>552</v>
      </c>
      <c r="C184" s="661">
        <v>89301312</v>
      </c>
      <c r="D184" s="740" t="s">
        <v>2028</v>
      </c>
      <c r="E184" s="741" t="s">
        <v>1496</v>
      </c>
      <c r="F184" s="661" t="s">
        <v>1487</v>
      </c>
      <c r="G184" s="661" t="s">
        <v>1538</v>
      </c>
      <c r="H184" s="661" t="s">
        <v>553</v>
      </c>
      <c r="I184" s="661" t="s">
        <v>1771</v>
      </c>
      <c r="J184" s="661" t="s">
        <v>1772</v>
      </c>
      <c r="K184" s="661" t="s">
        <v>1773</v>
      </c>
      <c r="L184" s="662">
        <v>35.130000000000003</v>
      </c>
      <c r="M184" s="662">
        <v>386.43</v>
      </c>
      <c r="N184" s="661">
        <v>11</v>
      </c>
      <c r="O184" s="742">
        <v>11</v>
      </c>
      <c r="P184" s="662">
        <v>386.43</v>
      </c>
      <c r="Q184" s="677">
        <v>1</v>
      </c>
      <c r="R184" s="661">
        <v>11</v>
      </c>
      <c r="S184" s="677">
        <v>1</v>
      </c>
      <c r="T184" s="742">
        <v>11</v>
      </c>
      <c r="U184" s="700">
        <v>1</v>
      </c>
    </row>
    <row r="185" spans="1:21" ht="14.4" customHeight="1" x14ac:dyDescent="0.3">
      <c r="A185" s="660">
        <v>31</v>
      </c>
      <c r="B185" s="661" t="s">
        <v>552</v>
      </c>
      <c r="C185" s="661">
        <v>89301312</v>
      </c>
      <c r="D185" s="740" t="s">
        <v>2028</v>
      </c>
      <c r="E185" s="741" t="s">
        <v>1496</v>
      </c>
      <c r="F185" s="661" t="s">
        <v>1487</v>
      </c>
      <c r="G185" s="661" t="s">
        <v>1538</v>
      </c>
      <c r="H185" s="661" t="s">
        <v>553</v>
      </c>
      <c r="I185" s="661" t="s">
        <v>1539</v>
      </c>
      <c r="J185" s="661" t="s">
        <v>1540</v>
      </c>
      <c r="K185" s="661" t="s">
        <v>1541</v>
      </c>
      <c r="L185" s="662">
        <v>35.75</v>
      </c>
      <c r="M185" s="662">
        <v>107.25</v>
      </c>
      <c r="N185" s="661">
        <v>3</v>
      </c>
      <c r="O185" s="742">
        <v>3</v>
      </c>
      <c r="P185" s="662">
        <v>107.25</v>
      </c>
      <c r="Q185" s="677">
        <v>1</v>
      </c>
      <c r="R185" s="661">
        <v>3</v>
      </c>
      <c r="S185" s="677">
        <v>1</v>
      </c>
      <c r="T185" s="742">
        <v>3</v>
      </c>
      <c r="U185" s="700">
        <v>1</v>
      </c>
    </row>
    <row r="186" spans="1:21" ht="14.4" customHeight="1" x14ac:dyDescent="0.3">
      <c r="A186" s="660">
        <v>31</v>
      </c>
      <c r="B186" s="661" t="s">
        <v>552</v>
      </c>
      <c r="C186" s="661">
        <v>89301312</v>
      </c>
      <c r="D186" s="740" t="s">
        <v>2028</v>
      </c>
      <c r="E186" s="741" t="s">
        <v>1496</v>
      </c>
      <c r="F186" s="661" t="s">
        <v>1487</v>
      </c>
      <c r="G186" s="661" t="s">
        <v>1538</v>
      </c>
      <c r="H186" s="661" t="s">
        <v>553</v>
      </c>
      <c r="I186" s="661" t="s">
        <v>1711</v>
      </c>
      <c r="J186" s="661" t="s">
        <v>1540</v>
      </c>
      <c r="K186" s="661" t="s">
        <v>1712</v>
      </c>
      <c r="L186" s="662">
        <v>47.57</v>
      </c>
      <c r="M186" s="662">
        <v>47.57</v>
      </c>
      <c r="N186" s="661">
        <v>1</v>
      </c>
      <c r="O186" s="742">
        <v>1</v>
      </c>
      <c r="P186" s="662">
        <v>47.57</v>
      </c>
      <c r="Q186" s="677">
        <v>1</v>
      </c>
      <c r="R186" s="661">
        <v>1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31</v>
      </c>
      <c r="B187" s="661" t="s">
        <v>552</v>
      </c>
      <c r="C187" s="661">
        <v>89301312</v>
      </c>
      <c r="D187" s="740" t="s">
        <v>2028</v>
      </c>
      <c r="E187" s="741" t="s">
        <v>1496</v>
      </c>
      <c r="F187" s="661" t="s">
        <v>1487</v>
      </c>
      <c r="G187" s="661" t="s">
        <v>1538</v>
      </c>
      <c r="H187" s="661" t="s">
        <v>553</v>
      </c>
      <c r="I187" s="661" t="s">
        <v>1774</v>
      </c>
      <c r="J187" s="661" t="s">
        <v>1772</v>
      </c>
      <c r="K187" s="661" t="s">
        <v>1775</v>
      </c>
      <c r="L187" s="662">
        <v>30.99</v>
      </c>
      <c r="M187" s="662">
        <v>30.99</v>
      </c>
      <c r="N187" s="661">
        <v>1</v>
      </c>
      <c r="O187" s="742">
        <v>1</v>
      </c>
      <c r="P187" s="662">
        <v>30.99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31</v>
      </c>
      <c r="B188" s="661" t="s">
        <v>552</v>
      </c>
      <c r="C188" s="661">
        <v>89301312</v>
      </c>
      <c r="D188" s="740" t="s">
        <v>2028</v>
      </c>
      <c r="E188" s="741" t="s">
        <v>1496</v>
      </c>
      <c r="F188" s="661" t="s">
        <v>1487</v>
      </c>
      <c r="G188" s="661" t="s">
        <v>1538</v>
      </c>
      <c r="H188" s="661" t="s">
        <v>553</v>
      </c>
      <c r="I188" s="661" t="s">
        <v>1776</v>
      </c>
      <c r="J188" s="661" t="s">
        <v>1772</v>
      </c>
      <c r="K188" s="661" t="s">
        <v>1777</v>
      </c>
      <c r="L188" s="662">
        <v>24.77</v>
      </c>
      <c r="M188" s="662">
        <v>24.77</v>
      </c>
      <c r="N188" s="661">
        <v>1</v>
      </c>
      <c r="O188" s="742">
        <v>1</v>
      </c>
      <c r="P188" s="662">
        <v>24.77</v>
      </c>
      <c r="Q188" s="677">
        <v>1</v>
      </c>
      <c r="R188" s="661">
        <v>1</v>
      </c>
      <c r="S188" s="677">
        <v>1</v>
      </c>
      <c r="T188" s="742">
        <v>1</v>
      </c>
      <c r="U188" s="700">
        <v>1</v>
      </c>
    </row>
    <row r="189" spans="1:21" ht="14.4" customHeight="1" x14ac:dyDescent="0.3">
      <c r="A189" s="660">
        <v>31</v>
      </c>
      <c r="B189" s="661" t="s">
        <v>552</v>
      </c>
      <c r="C189" s="661">
        <v>89301312</v>
      </c>
      <c r="D189" s="740" t="s">
        <v>2028</v>
      </c>
      <c r="E189" s="741" t="s">
        <v>1496</v>
      </c>
      <c r="F189" s="661" t="s">
        <v>1487</v>
      </c>
      <c r="G189" s="661" t="s">
        <v>1542</v>
      </c>
      <c r="H189" s="661" t="s">
        <v>553</v>
      </c>
      <c r="I189" s="661" t="s">
        <v>1778</v>
      </c>
      <c r="J189" s="661" t="s">
        <v>1544</v>
      </c>
      <c r="K189" s="661" t="s">
        <v>1779</v>
      </c>
      <c r="L189" s="662">
        <v>410</v>
      </c>
      <c r="M189" s="662">
        <v>410</v>
      </c>
      <c r="N189" s="661">
        <v>1</v>
      </c>
      <c r="O189" s="742">
        <v>1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31</v>
      </c>
      <c r="B190" s="661" t="s">
        <v>552</v>
      </c>
      <c r="C190" s="661">
        <v>89301312</v>
      </c>
      <c r="D190" s="740" t="s">
        <v>2028</v>
      </c>
      <c r="E190" s="741" t="s">
        <v>1496</v>
      </c>
      <c r="F190" s="661" t="s">
        <v>1487</v>
      </c>
      <c r="G190" s="661" t="s">
        <v>1546</v>
      </c>
      <c r="H190" s="661" t="s">
        <v>553</v>
      </c>
      <c r="I190" s="661" t="s">
        <v>1547</v>
      </c>
      <c r="J190" s="661" t="s">
        <v>1548</v>
      </c>
      <c r="K190" s="661" t="s">
        <v>1549</v>
      </c>
      <c r="L190" s="662">
        <v>492.18</v>
      </c>
      <c r="M190" s="662">
        <v>492.18</v>
      </c>
      <c r="N190" s="661">
        <v>1</v>
      </c>
      <c r="O190" s="742">
        <v>1</v>
      </c>
      <c r="P190" s="662">
        <v>492.18</v>
      </c>
      <c r="Q190" s="677">
        <v>1</v>
      </c>
      <c r="R190" s="661">
        <v>1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31</v>
      </c>
      <c r="B191" s="661" t="s">
        <v>552</v>
      </c>
      <c r="C191" s="661">
        <v>89301312</v>
      </c>
      <c r="D191" s="740" t="s">
        <v>2028</v>
      </c>
      <c r="E191" s="741" t="s">
        <v>1496</v>
      </c>
      <c r="F191" s="661" t="s">
        <v>1487</v>
      </c>
      <c r="G191" s="661" t="s">
        <v>1546</v>
      </c>
      <c r="H191" s="661" t="s">
        <v>553</v>
      </c>
      <c r="I191" s="661" t="s">
        <v>1613</v>
      </c>
      <c r="J191" s="661" t="s">
        <v>1614</v>
      </c>
      <c r="K191" s="661" t="s">
        <v>1615</v>
      </c>
      <c r="L191" s="662">
        <v>750</v>
      </c>
      <c r="M191" s="662">
        <v>750</v>
      </c>
      <c r="N191" s="661">
        <v>1</v>
      </c>
      <c r="O191" s="742">
        <v>1</v>
      </c>
      <c r="P191" s="662">
        <v>750</v>
      </c>
      <c r="Q191" s="677">
        <v>1</v>
      </c>
      <c r="R191" s="661">
        <v>1</v>
      </c>
      <c r="S191" s="677">
        <v>1</v>
      </c>
      <c r="T191" s="742">
        <v>1</v>
      </c>
      <c r="U191" s="700">
        <v>1</v>
      </c>
    </row>
    <row r="192" spans="1:21" ht="14.4" customHeight="1" x14ac:dyDescent="0.3">
      <c r="A192" s="660">
        <v>31</v>
      </c>
      <c r="B192" s="661" t="s">
        <v>552</v>
      </c>
      <c r="C192" s="661">
        <v>89301312</v>
      </c>
      <c r="D192" s="740" t="s">
        <v>2028</v>
      </c>
      <c r="E192" s="741" t="s">
        <v>1496</v>
      </c>
      <c r="F192" s="661" t="s">
        <v>1487</v>
      </c>
      <c r="G192" s="661" t="s">
        <v>1546</v>
      </c>
      <c r="H192" s="661" t="s">
        <v>553</v>
      </c>
      <c r="I192" s="661" t="s">
        <v>1780</v>
      </c>
      <c r="J192" s="661" t="s">
        <v>1781</v>
      </c>
      <c r="K192" s="661" t="s">
        <v>1782</v>
      </c>
      <c r="L192" s="662">
        <v>58.5</v>
      </c>
      <c r="M192" s="662">
        <v>175.5</v>
      </c>
      <c r="N192" s="661">
        <v>3</v>
      </c>
      <c r="O192" s="742">
        <v>3</v>
      </c>
      <c r="P192" s="662">
        <v>117</v>
      </c>
      <c r="Q192" s="677">
        <v>0.66666666666666663</v>
      </c>
      <c r="R192" s="661">
        <v>2</v>
      </c>
      <c r="S192" s="677">
        <v>0.66666666666666663</v>
      </c>
      <c r="T192" s="742">
        <v>2</v>
      </c>
      <c r="U192" s="700">
        <v>0.66666666666666663</v>
      </c>
    </row>
    <row r="193" spans="1:21" ht="14.4" customHeight="1" x14ac:dyDescent="0.3">
      <c r="A193" s="660">
        <v>31</v>
      </c>
      <c r="B193" s="661" t="s">
        <v>552</v>
      </c>
      <c r="C193" s="661">
        <v>89301312</v>
      </c>
      <c r="D193" s="740" t="s">
        <v>2028</v>
      </c>
      <c r="E193" s="741" t="s">
        <v>1496</v>
      </c>
      <c r="F193" s="661" t="s">
        <v>1487</v>
      </c>
      <c r="G193" s="661" t="s">
        <v>1546</v>
      </c>
      <c r="H193" s="661" t="s">
        <v>553</v>
      </c>
      <c r="I193" s="661" t="s">
        <v>1783</v>
      </c>
      <c r="J193" s="661" t="s">
        <v>1784</v>
      </c>
      <c r="K193" s="661"/>
      <c r="L193" s="662">
        <v>1000</v>
      </c>
      <c r="M193" s="662">
        <v>1000</v>
      </c>
      <c r="N193" s="661">
        <v>1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31</v>
      </c>
      <c r="B194" s="661" t="s">
        <v>552</v>
      </c>
      <c r="C194" s="661">
        <v>89301312</v>
      </c>
      <c r="D194" s="740" t="s">
        <v>2028</v>
      </c>
      <c r="E194" s="741" t="s">
        <v>1496</v>
      </c>
      <c r="F194" s="661" t="s">
        <v>1487</v>
      </c>
      <c r="G194" s="661" t="s">
        <v>1546</v>
      </c>
      <c r="H194" s="661" t="s">
        <v>553</v>
      </c>
      <c r="I194" s="661" t="s">
        <v>1785</v>
      </c>
      <c r="J194" s="661" t="s">
        <v>1786</v>
      </c>
      <c r="K194" s="661" t="s">
        <v>1787</v>
      </c>
      <c r="L194" s="662">
        <v>600</v>
      </c>
      <c r="M194" s="662">
        <v>600</v>
      </c>
      <c r="N194" s="661">
        <v>1</v>
      </c>
      <c r="O194" s="742">
        <v>1</v>
      </c>
      <c r="P194" s="662">
        <v>600</v>
      </c>
      <c r="Q194" s="677">
        <v>1</v>
      </c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31</v>
      </c>
      <c r="B195" s="661" t="s">
        <v>552</v>
      </c>
      <c r="C195" s="661">
        <v>89301312</v>
      </c>
      <c r="D195" s="740" t="s">
        <v>2028</v>
      </c>
      <c r="E195" s="741" t="s">
        <v>1496</v>
      </c>
      <c r="F195" s="661" t="s">
        <v>1487</v>
      </c>
      <c r="G195" s="661" t="s">
        <v>1546</v>
      </c>
      <c r="H195" s="661" t="s">
        <v>553</v>
      </c>
      <c r="I195" s="661" t="s">
        <v>1788</v>
      </c>
      <c r="J195" s="661" t="s">
        <v>1789</v>
      </c>
      <c r="K195" s="661" t="s">
        <v>1790</v>
      </c>
      <c r="L195" s="662">
        <v>750</v>
      </c>
      <c r="M195" s="662">
        <v>750</v>
      </c>
      <c r="N195" s="661">
        <v>1</v>
      </c>
      <c r="O195" s="742">
        <v>1</v>
      </c>
      <c r="P195" s="662">
        <v>750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31</v>
      </c>
      <c r="B196" s="661" t="s">
        <v>552</v>
      </c>
      <c r="C196" s="661">
        <v>89301312</v>
      </c>
      <c r="D196" s="740" t="s">
        <v>2028</v>
      </c>
      <c r="E196" s="741" t="s">
        <v>1496</v>
      </c>
      <c r="F196" s="661" t="s">
        <v>1487</v>
      </c>
      <c r="G196" s="661" t="s">
        <v>1546</v>
      </c>
      <c r="H196" s="661" t="s">
        <v>553</v>
      </c>
      <c r="I196" s="661" t="s">
        <v>1624</v>
      </c>
      <c r="J196" s="661" t="s">
        <v>1625</v>
      </c>
      <c r="K196" s="661" t="s">
        <v>1626</v>
      </c>
      <c r="L196" s="662">
        <v>350</v>
      </c>
      <c r="M196" s="662">
        <v>2800</v>
      </c>
      <c r="N196" s="661">
        <v>8</v>
      </c>
      <c r="O196" s="742">
        <v>8</v>
      </c>
      <c r="P196" s="662">
        <v>2800</v>
      </c>
      <c r="Q196" s="677">
        <v>1</v>
      </c>
      <c r="R196" s="661">
        <v>8</v>
      </c>
      <c r="S196" s="677">
        <v>1</v>
      </c>
      <c r="T196" s="742">
        <v>8</v>
      </c>
      <c r="U196" s="700">
        <v>1</v>
      </c>
    </row>
    <row r="197" spans="1:21" ht="14.4" customHeight="1" x14ac:dyDescent="0.3">
      <c r="A197" s="660">
        <v>31</v>
      </c>
      <c r="B197" s="661" t="s">
        <v>552</v>
      </c>
      <c r="C197" s="661">
        <v>89301312</v>
      </c>
      <c r="D197" s="740" t="s">
        <v>2028</v>
      </c>
      <c r="E197" s="741" t="s">
        <v>1496</v>
      </c>
      <c r="F197" s="661" t="s">
        <v>1487</v>
      </c>
      <c r="G197" s="661" t="s">
        <v>1546</v>
      </c>
      <c r="H197" s="661" t="s">
        <v>553</v>
      </c>
      <c r="I197" s="661" t="s">
        <v>1791</v>
      </c>
      <c r="J197" s="661" t="s">
        <v>1781</v>
      </c>
      <c r="K197" s="661" t="s">
        <v>1792</v>
      </c>
      <c r="L197" s="662">
        <v>58.5</v>
      </c>
      <c r="M197" s="662">
        <v>117</v>
      </c>
      <c r="N197" s="661">
        <v>2</v>
      </c>
      <c r="O197" s="742">
        <v>2</v>
      </c>
      <c r="P197" s="662">
        <v>117</v>
      </c>
      <c r="Q197" s="677">
        <v>1</v>
      </c>
      <c r="R197" s="661">
        <v>2</v>
      </c>
      <c r="S197" s="677">
        <v>1</v>
      </c>
      <c r="T197" s="742">
        <v>2</v>
      </c>
      <c r="U197" s="700">
        <v>1</v>
      </c>
    </row>
    <row r="198" spans="1:21" ht="14.4" customHeight="1" x14ac:dyDescent="0.3">
      <c r="A198" s="660">
        <v>31</v>
      </c>
      <c r="B198" s="661" t="s">
        <v>552</v>
      </c>
      <c r="C198" s="661">
        <v>89301312</v>
      </c>
      <c r="D198" s="740" t="s">
        <v>2028</v>
      </c>
      <c r="E198" s="741" t="s">
        <v>1496</v>
      </c>
      <c r="F198" s="661" t="s">
        <v>1487</v>
      </c>
      <c r="G198" s="661" t="s">
        <v>1546</v>
      </c>
      <c r="H198" s="661" t="s">
        <v>553</v>
      </c>
      <c r="I198" s="661" t="s">
        <v>1793</v>
      </c>
      <c r="J198" s="661" t="s">
        <v>1794</v>
      </c>
      <c r="K198" s="661" t="s">
        <v>1795</v>
      </c>
      <c r="L198" s="662">
        <v>600</v>
      </c>
      <c r="M198" s="662">
        <v>600</v>
      </c>
      <c r="N198" s="661">
        <v>1</v>
      </c>
      <c r="O198" s="742">
        <v>1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31</v>
      </c>
      <c r="B199" s="661" t="s">
        <v>552</v>
      </c>
      <c r="C199" s="661">
        <v>89301312</v>
      </c>
      <c r="D199" s="740" t="s">
        <v>2028</v>
      </c>
      <c r="E199" s="741" t="s">
        <v>1496</v>
      </c>
      <c r="F199" s="661" t="s">
        <v>1487</v>
      </c>
      <c r="G199" s="661" t="s">
        <v>1550</v>
      </c>
      <c r="H199" s="661" t="s">
        <v>553</v>
      </c>
      <c r="I199" s="661" t="s">
        <v>1627</v>
      </c>
      <c r="J199" s="661" t="s">
        <v>1628</v>
      </c>
      <c r="K199" s="661" t="s">
        <v>1629</v>
      </c>
      <c r="L199" s="662">
        <v>260</v>
      </c>
      <c r="M199" s="662">
        <v>520</v>
      </c>
      <c r="N199" s="661">
        <v>2</v>
      </c>
      <c r="O199" s="742">
        <v>1</v>
      </c>
      <c r="P199" s="662">
        <v>520</v>
      </c>
      <c r="Q199" s="677">
        <v>1</v>
      </c>
      <c r="R199" s="661">
        <v>2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31</v>
      </c>
      <c r="B200" s="661" t="s">
        <v>552</v>
      </c>
      <c r="C200" s="661">
        <v>89301312</v>
      </c>
      <c r="D200" s="740" t="s">
        <v>2028</v>
      </c>
      <c r="E200" s="741" t="s">
        <v>1497</v>
      </c>
      <c r="F200" s="661" t="s">
        <v>1486</v>
      </c>
      <c r="G200" s="661" t="s">
        <v>1521</v>
      </c>
      <c r="H200" s="661" t="s">
        <v>935</v>
      </c>
      <c r="I200" s="661" t="s">
        <v>1638</v>
      </c>
      <c r="J200" s="661" t="s">
        <v>1523</v>
      </c>
      <c r="K200" s="661" t="s">
        <v>1639</v>
      </c>
      <c r="L200" s="662">
        <v>407.55</v>
      </c>
      <c r="M200" s="662">
        <v>815.1</v>
      </c>
      <c r="N200" s="661">
        <v>2</v>
      </c>
      <c r="O200" s="742">
        <v>1</v>
      </c>
      <c r="P200" s="662">
        <v>815.1</v>
      </c>
      <c r="Q200" s="677">
        <v>1</v>
      </c>
      <c r="R200" s="661">
        <v>2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31</v>
      </c>
      <c r="B201" s="661" t="s">
        <v>552</v>
      </c>
      <c r="C201" s="661">
        <v>89301312</v>
      </c>
      <c r="D201" s="740" t="s">
        <v>2028</v>
      </c>
      <c r="E201" s="741" t="s">
        <v>1497</v>
      </c>
      <c r="F201" s="661" t="s">
        <v>1486</v>
      </c>
      <c r="G201" s="661" t="s">
        <v>1587</v>
      </c>
      <c r="H201" s="661" t="s">
        <v>553</v>
      </c>
      <c r="I201" s="661" t="s">
        <v>1764</v>
      </c>
      <c r="J201" s="661" t="s">
        <v>1765</v>
      </c>
      <c r="K201" s="661" t="s">
        <v>1766</v>
      </c>
      <c r="L201" s="662">
        <v>48.42</v>
      </c>
      <c r="M201" s="662">
        <v>96.84</v>
      </c>
      <c r="N201" s="661">
        <v>2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31</v>
      </c>
      <c r="B202" s="661" t="s">
        <v>552</v>
      </c>
      <c r="C202" s="661">
        <v>89301312</v>
      </c>
      <c r="D202" s="740" t="s">
        <v>2028</v>
      </c>
      <c r="E202" s="741" t="s">
        <v>1497</v>
      </c>
      <c r="F202" s="661" t="s">
        <v>1487</v>
      </c>
      <c r="G202" s="661" t="s">
        <v>1546</v>
      </c>
      <c r="H202" s="661" t="s">
        <v>553</v>
      </c>
      <c r="I202" s="661" t="s">
        <v>1547</v>
      </c>
      <c r="J202" s="661" t="s">
        <v>1548</v>
      </c>
      <c r="K202" s="661" t="s">
        <v>1549</v>
      </c>
      <c r="L202" s="662">
        <v>492.18</v>
      </c>
      <c r="M202" s="662">
        <v>492.18</v>
      </c>
      <c r="N202" s="661">
        <v>1</v>
      </c>
      <c r="O202" s="742">
        <v>1</v>
      </c>
      <c r="P202" s="662">
        <v>492.18</v>
      </c>
      <c r="Q202" s="677">
        <v>1</v>
      </c>
      <c r="R202" s="661">
        <v>1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31</v>
      </c>
      <c r="B203" s="661" t="s">
        <v>552</v>
      </c>
      <c r="C203" s="661">
        <v>89301312</v>
      </c>
      <c r="D203" s="740" t="s">
        <v>2028</v>
      </c>
      <c r="E203" s="741" t="s">
        <v>1497</v>
      </c>
      <c r="F203" s="661" t="s">
        <v>1487</v>
      </c>
      <c r="G203" s="661" t="s">
        <v>1546</v>
      </c>
      <c r="H203" s="661" t="s">
        <v>553</v>
      </c>
      <c r="I203" s="661" t="s">
        <v>1655</v>
      </c>
      <c r="J203" s="661" t="s">
        <v>1656</v>
      </c>
      <c r="K203" s="661" t="s">
        <v>1657</v>
      </c>
      <c r="L203" s="662">
        <v>320.25</v>
      </c>
      <c r="M203" s="662">
        <v>320.25</v>
      </c>
      <c r="N203" s="661">
        <v>1</v>
      </c>
      <c r="O203" s="742">
        <v>1</v>
      </c>
      <c r="P203" s="662">
        <v>320.25</v>
      </c>
      <c r="Q203" s="677">
        <v>1</v>
      </c>
      <c r="R203" s="661">
        <v>1</v>
      </c>
      <c r="S203" s="677">
        <v>1</v>
      </c>
      <c r="T203" s="742">
        <v>1</v>
      </c>
      <c r="U203" s="700">
        <v>1</v>
      </c>
    </row>
    <row r="204" spans="1:21" ht="14.4" customHeight="1" x14ac:dyDescent="0.3">
      <c r="A204" s="660">
        <v>31</v>
      </c>
      <c r="B204" s="661" t="s">
        <v>552</v>
      </c>
      <c r="C204" s="661">
        <v>89301312</v>
      </c>
      <c r="D204" s="740" t="s">
        <v>2028</v>
      </c>
      <c r="E204" s="741" t="s">
        <v>1497</v>
      </c>
      <c r="F204" s="661" t="s">
        <v>1487</v>
      </c>
      <c r="G204" s="661" t="s">
        <v>1546</v>
      </c>
      <c r="H204" s="661" t="s">
        <v>553</v>
      </c>
      <c r="I204" s="661" t="s">
        <v>1796</v>
      </c>
      <c r="J204" s="661" t="s">
        <v>1797</v>
      </c>
      <c r="K204" s="661" t="s">
        <v>1798</v>
      </c>
      <c r="L204" s="662">
        <v>1575</v>
      </c>
      <c r="M204" s="662">
        <v>1575</v>
      </c>
      <c r="N204" s="661">
        <v>1</v>
      </c>
      <c r="O204" s="742">
        <v>1</v>
      </c>
      <c r="P204" s="662">
        <v>1575</v>
      </c>
      <c r="Q204" s="677">
        <v>1</v>
      </c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31</v>
      </c>
      <c r="B205" s="661" t="s">
        <v>552</v>
      </c>
      <c r="C205" s="661">
        <v>89301312</v>
      </c>
      <c r="D205" s="740" t="s">
        <v>2028</v>
      </c>
      <c r="E205" s="741" t="s">
        <v>1497</v>
      </c>
      <c r="F205" s="661" t="s">
        <v>1487</v>
      </c>
      <c r="G205" s="661" t="s">
        <v>1546</v>
      </c>
      <c r="H205" s="661" t="s">
        <v>553</v>
      </c>
      <c r="I205" s="661" t="s">
        <v>1799</v>
      </c>
      <c r="J205" s="661" t="s">
        <v>1800</v>
      </c>
      <c r="K205" s="661" t="s">
        <v>1801</v>
      </c>
      <c r="L205" s="662">
        <v>250</v>
      </c>
      <c r="M205" s="662">
        <v>250</v>
      </c>
      <c r="N205" s="661">
        <v>1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31</v>
      </c>
      <c r="B206" s="661" t="s">
        <v>552</v>
      </c>
      <c r="C206" s="661">
        <v>89301312</v>
      </c>
      <c r="D206" s="740" t="s">
        <v>2028</v>
      </c>
      <c r="E206" s="741" t="s">
        <v>1497</v>
      </c>
      <c r="F206" s="661" t="s">
        <v>1487</v>
      </c>
      <c r="G206" s="661" t="s">
        <v>1546</v>
      </c>
      <c r="H206" s="661" t="s">
        <v>553</v>
      </c>
      <c r="I206" s="661" t="s">
        <v>1802</v>
      </c>
      <c r="J206" s="661" t="s">
        <v>1781</v>
      </c>
      <c r="K206" s="661" t="s">
        <v>1803</v>
      </c>
      <c r="L206" s="662">
        <v>50.5</v>
      </c>
      <c r="M206" s="662">
        <v>50.5</v>
      </c>
      <c r="N206" s="661">
        <v>1</v>
      </c>
      <c r="O206" s="742">
        <v>1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31</v>
      </c>
      <c r="B207" s="661" t="s">
        <v>552</v>
      </c>
      <c r="C207" s="661">
        <v>89301312</v>
      </c>
      <c r="D207" s="740" t="s">
        <v>2028</v>
      </c>
      <c r="E207" s="741" t="s">
        <v>1497</v>
      </c>
      <c r="F207" s="661" t="s">
        <v>1487</v>
      </c>
      <c r="G207" s="661" t="s">
        <v>1546</v>
      </c>
      <c r="H207" s="661" t="s">
        <v>553</v>
      </c>
      <c r="I207" s="661" t="s">
        <v>1804</v>
      </c>
      <c r="J207" s="661" t="s">
        <v>1805</v>
      </c>
      <c r="K207" s="661"/>
      <c r="L207" s="662">
        <v>100</v>
      </c>
      <c r="M207" s="662">
        <v>100</v>
      </c>
      <c r="N207" s="661">
        <v>1</v>
      </c>
      <c r="O207" s="742">
        <v>1</v>
      </c>
      <c r="P207" s="662">
        <v>100</v>
      </c>
      <c r="Q207" s="677">
        <v>1</v>
      </c>
      <c r="R207" s="661">
        <v>1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31</v>
      </c>
      <c r="B208" s="661" t="s">
        <v>552</v>
      </c>
      <c r="C208" s="661">
        <v>89301312</v>
      </c>
      <c r="D208" s="740" t="s">
        <v>2028</v>
      </c>
      <c r="E208" s="741" t="s">
        <v>1497</v>
      </c>
      <c r="F208" s="661" t="s">
        <v>1487</v>
      </c>
      <c r="G208" s="661" t="s">
        <v>1546</v>
      </c>
      <c r="H208" s="661" t="s">
        <v>553</v>
      </c>
      <c r="I208" s="661" t="s">
        <v>1785</v>
      </c>
      <c r="J208" s="661" t="s">
        <v>1786</v>
      </c>
      <c r="K208" s="661" t="s">
        <v>1787</v>
      </c>
      <c r="L208" s="662">
        <v>600</v>
      </c>
      <c r="M208" s="662">
        <v>600</v>
      </c>
      <c r="N208" s="661">
        <v>1</v>
      </c>
      <c r="O208" s="742">
        <v>1</v>
      </c>
      <c r="P208" s="662">
        <v>600</v>
      </c>
      <c r="Q208" s="677">
        <v>1</v>
      </c>
      <c r="R208" s="661">
        <v>1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31</v>
      </c>
      <c r="B209" s="661" t="s">
        <v>552</v>
      </c>
      <c r="C209" s="661">
        <v>89301312</v>
      </c>
      <c r="D209" s="740" t="s">
        <v>2028</v>
      </c>
      <c r="E209" s="741" t="s">
        <v>1497</v>
      </c>
      <c r="F209" s="661" t="s">
        <v>1487</v>
      </c>
      <c r="G209" s="661" t="s">
        <v>1546</v>
      </c>
      <c r="H209" s="661" t="s">
        <v>553</v>
      </c>
      <c r="I209" s="661" t="s">
        <v>1663</v>
      </c>
      <c r="J209" s="661" t="s">
        <v>1664</v>
      </c>
      <c r="K209" s="661" t="s">
        <v>1665</v>
      </c>
      <c r="L209" s="662">
        <v>600</v>
      </c>
      <c r="M209" s="662">
        <v>600</v>
      </c>
      <c r="N209" s="661">
        <v>1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31</v>
      </c>
      <c r="B210" s="661" t="s">
        <v>552</v>
      </c>
      <c r="C210" s="661">
        <v>89301312</v>
      </c>
      <c r="D210" s="740" t="s">
        <v>2028</v>
      </c>
      <c r="E210" s="741" t="s">
        <v>1497</v>
      </c>
      <c r="F210" s="661" t="s">
        <v>1487</v>
      </c>
      <c r="G210" s="661" t="s">
        <v>1546</v>
      </c>
      <c r="H210" s="661" t="s">
        <v>553</v>
      </c>
      <c r="I210" s="661" t="s">
        <v>1624</v>
      </c>
      <c r="J210" s="661" t="s">
        <v>1625</v>
      </c>
      <c r="K210" s="661" t="s">
        <v>1626</v>
      </c>
      <c r="L210" s="662">
        <v>350</v>
      </c>
      <c r="M210" s="662">
        <v>1400</v>
      </c>
      <c r="N210" s="661">
        <v>4</v>
      </c>
      <c r="O210" s="742">
        <v>4</v>
      </c>
      <c r="P210" s="662">
        <v>1400</v>
      </c>
      <c r="Q210" s="677">
        <v>1</v>
      </c>
      <c r="R210" s="661">
        <v>4</v>
      </c>
      <c r="S210" s="677">
        <v>1</v>
      </c>
      <c r="T210" s="742">
        <v>4</v>
      </c>
      <c r="U210" s="700">
        <v>1</v>
      </c>
    </row>
    <row r="211" spans="1:21" ht="14.4" customHeight="1" x14ac:dyDescent="0.3">
      <c r="A211" s="660">
        <v>31</v>
      </c>
      <c r="B211" s="661" t="s">
        <v>552</v>
      </c>
      <c r="C211" s="661">
        <v>89301312</v>
      </c>
      <c r="D211" s="740" t="s">
        <v>2028</v>
      </c>
      <c r="E211" s="741" t="s">
        <v>1498</v>
      </c>
      <c r="F211" s="661" t="s">
        <v>1486</v>
      </c>
      <c r="G211" s="661" t="s">
        <v>1806</v>
      </c>
      <c r="H211" s="661" t="s">
        <v>553</v>
      </c>
      <c r="I211" s="661" t="s">
        <v>1807</v>
      </c>
      <c r="J211" s="661" t="s">
        <v>1808</v>
      </c>
      <c r="K211" s="661" t="s">
        <v>1809</v>
      </c>
      <c r="L211" s="662">
        <v>263.26</v>
      </c>
      <c r="M211" s="662">
        <v>263.26</v>
      </c>
      <c r="N211" s="661">
        <v>1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31</v>
      </c>
      <c r="B212" s="661" t="s">
        <v>552</v>
      </c>
      <c r="C212" s="661">
        <v>89301312</v>
      </c>
      <c r="D212" s="740" t="s">
        <v>2028</v>
      </c>
      <c r="E212" s="741" t="s">
        <v>1498</v>
      </c>
      <c r="F212" s="661" t="s">
        <v>1486</v>
      </c>
      <c r="G212" s="661" t="s">
        <v>1806</v>
      </c>
      <c r="H212" s="661" t="s">
        <v>553</v>
      </c>
      <c r="I212" s="661" t="s">
        <v>1810</v>
      </c>
      <c r="J212" s="661" t="s">
        <v>840</v>
      </c>
      <c r="K212" s="661" t="s">
        <v>1811</v>
      </c>
      <c r="L212" s="662">
        <v>0</v>
      </c>
      <c r="M212" s="662">
        <v>0</v>
      </c>
      <c r="N212" s="661">
        <v>2</v>
      </c>
      <c r="O212" s="742">
        <v>0.5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31</v>
      </c>
      <c r="B213" s="661" t="s">
        <v>552</v>
      </c>
      <c r="C213" s="661">
        <v>89301312</v>
      </c>
      <c r="D213" s="740" t="s">
        <v>2028</v>
      </c>
      <c r="E213" s="741" t="s">
        <v>1498</v>
      </c>
      <c r="F213" s="661" t="s">
        <v>1486</v>
      </c>
      <c r="G213" s="661" t="s">
        <v>1722</v>
      </c>
      <c r="H213" s="661" t="s">
        <v>935</v>
      </c>
      <c r="I213" s="661" t="s">
        <v>1090</v>
      </c>
      <c r="J213" s="661" t="s">
        <v>1091</v>
      </c>
      <c r="K213" s="661" t="s">
        <v>1092</v>
      </c>
      <c r="L213" s="662">
        <v>119.7</v>
      </c>
      <c r="M213" s="662">
        <v>239.4</v>
      </c>
      <c r="N213" s="661">
        <v>2</v>
      </c>
      <c r="O213" s="742">
        <v>0.5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31</v>
      </c>
      <c r="B214" s="661" t="s">
        <v>552</v>
      </c>
      <c r="C214" s="661">
        <v>89301312</v>
      </c>
      <c r="D214" s="740" t="s">
        <v>2028</v>
      </c>
      <c r="E214" s="741" t="s">
        <v>1498</v>
      </c>
      <c r="F214" s="661" t="s">
        <v>1486</v>
      </c>
      <c r="G214" s="661" t="s">
        <v>1569</v>
      </c>
      <c r="H214" s="661" t="s">
        <v>553</v>
      </c>
      <c r="I214" s="661" t="s">
        <v>1812</v>
      </c>
      <c r="J214" s="661" t="s">
        <v>1029</v>
      </c>
      <c r="K214" s="661" t="s">
        <v>1428</v>
      </c>
      <c r="L214" s="662">
        <v>170.52</v>
      </c>
      <c r="M214" s="662">
        <v>341.04</v>
      </c>
      <c r="N214" s="661">
        <v>2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31</v>
      </c>
      <c r="B215" s="661" t="s">
        <v>552</v>
      </c>
      <c r="C215" s="661">
        <v>89301312</v>
      </c>
      <c r="D215" s="740" t="s">
        <v>2028</v>
      </c>
      <c r="E215" s="741" t="s">
        <v>1498</v>
      </c>
      <c r="F215" s="661" t="s">
        <v>1486</v>
      </c>
      <c r="G215" s="661" t="s">
        <v>1813</v>
      </c>
      <c r="H215" s="661" t="s">
        <v>553</v>
      </c>
      <c r="I215" s="661" t="s">
        <v>1814</v>
      </c>
      <c r="J215" s="661" t="s">
        <v>1815</v>
      </c>
      <c r="K215" s="661" t="s">
        <v>1816</v>
      </c>
      <c r="L215" s="662">
        <v>79.48</v>
      </c>
      <c r="M215" s="662">
        <v>158.96</v>
      </c>
      <c r="N215" s="661">
        <v>2</v>
      </c>
      <c r="O215" s="742">
        <v>1</v>
      </c>
      <c r="P215" s="662">
        <v>158.96</v>
      </c>
      <c r="Q215" s="677">
        <v>1</v>
      </c>
      <c r="R215" s="661">
        <v>2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31</v>
      </c>
      <c r="B216" s="661" t="s">
        <v>552</v>
      </c>
      <c r="C216" s="661">
        <v>89301312</v>
      </c>
      <c r="D216" s="740" t="s">
        <v>2028</v>
      </c>
      <c r="E216" s="741" t="s">
        <v>1498</v>
      </c>
      <c r="F216" s="661" t="s">
        <v>1486</v>
      </c>
      <c r="G216" s="661" t="s">
        <v>1817</v>
      </c>
      <c r="H216" s="661" t="s">
        <v>553</v>
      </c>
      <c r="I216" s="661" t="s">
        <v>1818</v>
      </c>
      <c r="J216" s="661" t="s">
        <v>1819</v>
      </c>
      <c r="K216" s="661" t="s">
        <v>1820</v>
      </c>
      <c r="L216" s="662">
        <v>0</v>
      </c>
      <c r="M216" s="662">
        <v>0</v>
      </c>
      <c r="N216" s="661">
        <v>2</v>
      </c>
      <c r="O216" s="742">
        <v>1</v>
      </c>
      <c r="P216" s="662"/>
      <c r="Q216" s="677"/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31</v>
      </c>
      <c r="B217" s="661" t="s">
        <v>552</v>
      </c>
      <c r="C217" s="661">
        <v>89301312</v>
      </c>
      <c r="D217" s="740" t="s">
        <v>2028</v>
      </c>
      <c r="E217" s="741" t="s">
        <v>1498</v>
      </c>
      <c r="F217" s="661" t="s">
        <v>1486</v>
      </c>
      <c r="G217" s="661" t="s">
        <v>1821</v>
      </c>
      <c r="H217" s="661" t="s">
        <v>553</v>
      </c>
      <c r="I217" s="661" t="s">
        <v>673</v>
      </c>
      <c r="J217" s="661" t="s">
        <v>674</v>
      </c>
      <c r="K217" s="661" t="s">
        <v>1822</v>
      </c>
      <c r="L217" s="662">
        <v>156.77000000000001</v>
      </c>
      <c r="M217" s="662">
        <v>313.54000000000002</v>
      </c>
      <c r="N217" s="661">
        <v>2</v>
      </c>
      <c r="O217" s="742">
        <v>1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31</v>
      </c>
      <c r="B218" s="661" t="s">
        <v>552</v>
      </c>
      <c r="C218" s="661">
        <v>89301312</v>
      </c>
      <c r="D218" s="740" t="s">
        <v>2028</v>
      </c>
      <c r="E218" s="741" t="s">
        <v>1498</v>
      </c>
      <c r="F218" s="661" t="s">
        <v>1486</v>
      </c>
      <c r="G218" s="661" t="s">
        <v>1643</v>
      </c>
      <c r="H218" s="661" t="s">
        <v>553</v>
      </c>
      <c r="I218" s="661" t="s">
        <v>1745</v>
      </c>
      <c r="J218" s="661" t="s">
        <v>1645</v>
      </c>
      <c r="K218" s="661" t="s">
        <v>1746</v>
      </c>
      <c r="L218" s="662">
        <v>0</v>
      </c>
      <c r="M218" s="662">
        <v>0</v>
      </c>
      <c r="N218" s="661">
        <v>2</v>
      </c>
      <c r="O218" s="742">
        <v>1</v>
      </c>
      <c r="P218" s="662">
        <v>0</v>
      </c>
      <c r="Q218" s="677"/>
      <c r="R218" s="661">
        <v>2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31</v>
      </c>
      <c r="B219" s="661" t="s">
        <v>552</v>
      </c>
      <c r="C219" s="661">
        <v>89301312</v>
      </c>
      <c r="D219" s="740" t="s">
        <v>2028</v>
      </c>
      <c r="E219" s="741" t="s">
        <v>1498</v>
      </c>
      <c r="F219" s="661" t="s">
        <v>1486</v>
      </c>
      <c r="G219" s="661" t="s">
        <v>1510</v>
      </c>
      <c r="H219" s="661" t="s">
        <v>553</v>
      </c>
      <c r="I219" s="661" t="s">
        <v>1747</v>
      </c>
      <c r="J219" s="661" t="s">
        <v>1748</v>
      </c>
      <c r="K219" s="661" t="s">
        <v>1749</v>
      </c>
      <c r="L219" s="662">
        <v>73.66</v>
      </c>
      <c r="M219" s="662">
        <v>147.32</v>
      </c>
      <c r="N219" s="661">
        <v>2</v>
      </c>
      <c r="O219" s="742">
        <v>1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31</v>
      </c>
      <c r="B220" s="661" t="s">
        <v>552</v>
      </c>
      <c r="C220" s="661">
        <v>89301312</v>
      </c>
      <c r="D220" s="740" t="s">
        <v>2028</v>
      </c>
      <c r="E220" s="741" t="s">
        <v>1498</v>
      </c>
      <c r="F220" s="661" t="s">
        <v>1486</v>
      </c>
      <c r="G220" s="661" t="s">
        <v>1823</v>
      </c>
      <c r="H220" s="661" t="s">
        <v>553</v>
      </c>
      <c r="I220" s="661" t="s">
        <v>1824</v>
      </c>
      <c r="J220" s="661" t="s">
        <v>1825</v>
      </c>
      <c r="K220" s="661" t="s">
        <v>1826</v>
      </c>
      <c r="L220" s="662">
        <v>0</v>
      </c>
      <c r="M220" s="662">
        <v>0</v>
      </c>
      <c r="N220" s="661">
        <v>2</v>
      </c>
      <c r="O220" s="742">
        <v>0.5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31</v>
      </c>
      <c r="B221" s="661" t="s">
        <v>552</v>
      </c>
      <c r="C221" s="661">
        <v>89301312</v>
      </c>
      <c r="D221" s="740" t="s">
        <v>2028</v>
      </c>
      <c r="E221" s="741" t="s">
        <v>1498</v>
      </c>
      <c r="F221" s="661" t="s">
        <v>1486</v>
      </c>
      <c r="G221" s="661" t="s">
        <v>1521</v>
      </c>
      <c r="H221" s="661" t="s">
        <v>935</v>
      </c>
      <c r="I221" s="661" t="s">
        <v>1585</v>
      </c>
      <c r="J221" s="661" t="s">
        <v>1523</v>
      </c>
      <c r="K221" s="661" t="s">
        <v>1586</v>
      </c>
      <c r="L221" s="662">
        <v>543.39</v>
      </c>
      <c r="M221" s="662">
        <v>3260.34</v>
      </c>
      <c r="N221" s="661">
        <v>6</v>
      </c>
      <c r="O221" s="742">
        <v>4.5</v>
      </c>
      <c r="P221" s="662">
        <v>2173.56</v>
      </c>
      <c r="Q221" s="677">
        <v>0.66666666666666663</v>
      </c>
      <c r="R221" s="661">
        <v>4</v>
      </c>
      <c r="S221" s="677">
        <v>0.66666666666666663</v>
      </c>
      <c r="T221" s="742">
        <v>3.5</v>
      </c>
      <c r="U221" s="700">
        <v>0.77777777777777779</v>
      </c>
    </row>
    <row r="222" spans="1:21" ht="14.4" customHeight="1" x14ac:dyDescent="0.3">
      <c r="A222" s="660">
        <v>31</v>
      </c>
      <c r="B222" s="661" t="s">
        <v>552</v>
      </c>
      <c r="C222" s="661">
        <v>89301312</v>
      </c>
      <c r="D222" s="740" t="s">
        <v>2028</v>
      </c>
      <c r="E222" s="741" t="s">
        <v>1498</v>
      </c>
      <c r="F222" s="661" t="s">
        <v>1486</v>
      </c>
      <c r="G222" s="661" t="s">
        <v>1521</v>
      </c>
      <c r="H222" s="661" t="s">
        <v>935</v>
      </c>
      <c r="I222" s="661" t="s">
        <v>1522</v>
      </c>
      <c r="J222" s="661" t="s">
        <v>1523</v>
      </c>
      <c r="K222" s="661" t="s">
        <v>1524</v>
      </c>
      <c r="L222" s="662">
        <v>815.1</v>
      </c>
      <c r="M222" s="662">
        <v>4890.6000000000004</v>
      </c>
      <c r="N222" s="661">
        <v>6</v>
      </c>
      <c r="O222" s="742">
        <v>2</v>
      </c>
      <c r="P222" s="662">
        <v>4890.6000000000004</v>
      </c>
      <c r="Q222" s="677">
        <v>1</v>
      </c>
      <c r="R222" s="661">
        <v>6</v>
      </c>
      <c r="S222" s="677">
        <v>1</v>
      </c>
      <c r="T222" s="742">
        <v>2</v>
      </c>
      <c r="U222" s="700">
        <v>1</v>
      </c>
    </row>
    <row r="223" spans="1:21" ht="14.4" customHeight="1" x14ac:dyDescent="0.3">
      <c r="A223" s="660">
        <v>31</v>
      </c>
      <c r="B223" s="661" t="s">
        <v>552</v>
      </c>
      <c r="C223" s="661">
        <v>89301312</v>
      </c>
      <c r="D223" s="740" t="s">
        <v>2028</v>
      </c>
      <c r="E223" s="741" t="s">
        <v>1498</v>
      </c>
      <c r="F223" s="661" t="s">
        <v>1486</v>
      </c>
      <c r="G223" s="661" t="s">
        <v>1587</v>
      </c>
      <c r="H223" s="661" t="s">
        <v>935</v>
      </c>
      <c r="I223" s="661" t="s">
        <v>941</v>
      </c>
      <c r="J223" s="661" t="s">
        <v>942</v>
      </c>
      <c r="K223" s="661" t="s">
        <v>1447</v>
      </c>
      <c r="L223" s="662">
        <v>48.42</v>
      </c>
      <c r="M223" s="662">
        <v>242.1</v>
      </c>
      <c r="N223" s="661">
        <v>5</v>
      </c>
      <c r="O223" s="742">
        <v>1.5</v>
      </c>
      <c r="P223" s="662">
        <v>96.84</v>
      </c>
      <c r="Q223" s="677">
        <v>0.4</v>
      </c>
      <c r="R223" s="661">
        <v>2</v>
      </c>
      <c r="S223" s="677">
        <v>0.4</v>
      </c>
      <c r="T223" s="742">
        <v>1</v>
      </c>
      <c r="U223" s="700">
        <v>0.66666666666666663</v>
      </c>
    </row>
    <row r="224" spans="1:21" ht="14.4" customHeight="1" x14ac:dyDescent="0.3">
      <c r="A224" s="660">
        <v>31</v>
      </c>
      <c r="B224" s="661" t="s">
        <v>552</v>
      </c>
      <c r="C224" s="661">
        <v>89301312</v>
      </c>
      <c r="D224" s="740" t="s">
        <v>2028</v>
      </c>
      <c r="E224" s="741" t="s">
        <v>1498</v>
      </c>
      <c r="F224" s="661" t="s">
        <v>1486</v>
      </c>
      <c r="G224" s="661" t="s">
        <v>1827</v>
      </c>
      <c r="H224" s="661" t="s">
        <v>553</v>
      </c>
      <c r="I224" s="661" t="s">
        <v>1828</v>
      </c>
      <c r="J224" s="661" t="s">
        <v>1829</v>
      </c>
      <c r="K224" s="661" t="s">
        <v>644</v>
      </c>
      <c r="L224" s="662">
        <v>93.71</v>
      </c>
      <c r="M224" s="662">
        <v>187.42</v>
      </c>
      <c r="N224" s="661">
        <v>2</v>
      </c>
      <c r="O224" s="742">
        <v>0.5</v>
      </c>
      <c r="P224" s="662">
        <v>187.42</v>
      </c>
      <c r="Q224" s="677">
        <v>1</v>
      </c>
      <c r="R224" s="661">
        <v>2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31</v>
      </c>
      <c r="B225" s="661" t="s">
        <v>552</v>
      </c>
      <c r="C225" s="661">
        <v>89301312</v>
      </c>
      <c r="D225" s="740" t="s">
        <v>2028</v>
      </c>
      <c r="E225" s="741" t="s">
        <v>1498</v>
      </c>
      <c r="F225" s="661" t="s">
        <v>1486</v>
      </c>
      <c r="G225" s="661" t="s">
        <v>1827</v>
      </c>
      <c r="H225" s="661" t="s">
        <v>553</v>
      </c>
      <c r="I225" s="661" t="s">
        <v>1830</v>
      </c>
      <c r="J225" s="661" t="s">
        <v>643</v>
      </c>
      <c r="K225" s="661" t="s">
        <v>1831</v>
      </c>
      <c r="L225" s="662">
        <v>301.2</v>
      </c>
      <c r="M225" s="662">
        <v>602.4</v>
      </c>
      <c r="N225" s="661">
        <v>2</v>
      </c>
      <c r="O225" s="742">
        <v>1</v>
      </c>
      <c r="P225" s="662">
        <v>602.4</v>
      </c>
      <c r="Q225" s="677">
        <v>1</v>
      </c>
      <c r="R225" s="661">
        <v>2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31</v>
      </c>
      <c r="B226" s="661" t="s">
        <v>552</v>
      </c>
      <c r="C226" s="661">
        <v>89301312</v>
      </c>
      <c r="D226" s="740" t="s">
        <v>2028</v>
      </c>
      <c r="E226" s="741" t="s">
        <v>1498</v>
      </c>
      <c r="F226" s="661" t="s">
        <v>1486</v>
      </c>
      <c r="G226" s="661" t="s">
        <v>1832</v>
      </c>
      <c r="H226" s="661" t="s">
        <v>553</v>
      </c>
      <c r="I226" s="661" t="s">
        <v>1833</v>
      </c>
      <c r="J226" s="661" t="s">
        <v>1834</v>
      </c>
      <c r="K226" s="661" t="s">
        <v>1835</v>
      </c>
      <c r="L226" s="662">
        <v>54.13</v>
      </c>
      <c r="M226" s="662">
        <v>162.39000000000001</v>
      </c>
      <c r="N226" s="661">
        <v>3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31</v>
      </c>
      <c r="B227" s="661" t="s">
        <v>552</v>
      </c>
      <c r="C227" s="661">
        <v>89301312</v>
      </c>
      <c r="D227" s="740" t="s">
        <v>2028</v>
      </c>
      <c r="E227" s="741" t="s">
        <v>1498</v>
      </c>
      <c r="F227" s="661" t="s">
        <v>1486</v>
      </c>
      <c r="G227" s="661" t="s">
        <v>1527</v>
      </c>
      <c r="H227" s="661" t="s">
        <v>553</v>
      </c>
      <c r="I227" s="661" t="s">
        <v>654</v>
      </c>
      <c r="J227" s="661" t="s">
        <v>1528</v>
      </c>
      <c r="K227" s="661" t="s">
        <v>1529</v>
      </c>
      <c r="L227" s="662">
        <v>0</v>
      </c>
      <c r="M227" s="662">
        <v>0</v>
      </c>
      <c r="N227" s="661">
        <v>3</v>
      </c>
      <c r="O227" s="742">
        <v>2.5</v>
      </c>
      <c r="P227" s="662">
        <v>0</v>
      </c>
      <c r="Q227" s="677"/>
      <c r="R227" s="661">
        <v>3</v>
      </c>
      <c r="S227" s="677">
        <v>1</v>
      </c>
      <c r="T227" s="742">
        <v>2.5</v>
      </c>
      <c r="U227" s="700">
        <v>1</v>
      </c>
    </row>
    <row r="228" spans="1:21" ht="14.4" customHeight="1" x14ac:dyDescent="0.3">
      <c r="A228" s="660">
        <v>31</v>
      </c>
      <c r="B228" s="661" t="s">
        <v>552</v>
      </c>
      <c r="C228" s="661">
        <v>89301312</v>
      </c>
      <c r="D228" s="740" t="s">
        <v>2028</v>
      </c>
      <c r="E228" s="741" t="s">
        <v>1498</v>
      </c>
      <c r="F228" s="661" t="s">
        <v>1486</v>
      </c>
      <c r="G228" s="661" t="s">
        <v>1836</v>
      </c>
      <c r="H228" s="661" t="s">
        <v>553</v>
      </c>
      <c r="I228" s="661" t="s">
        <v>1837</v>
      </c>
      <c r="J228" s="661" t="s">
        <v>1838</v>
      </c>
      <c r="K228" s="661" t="s">
        <v>1839</v>
      </c>
      <c r="L228" s="662">
        <v>657.67</v>
      </c>
      <c r="M228" s="662">
        <v>1315.34</v>
      </c>
      <c r="N228" s="661">
        <v>2</v>
      </c>
      <c r="O228" s="742">
        <v>1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31</v>
      </c>
      <c r="B229" s="661" t="s">
        <v>552</v>
      </c>
      <c r="C229" s="661">
        <v>89301312</v>
      </c>
      <c r="D229" s="740" t="s">
        <v>2028</v>
      </c>
      <c r="E229" s="741" t="s">
        <v>1498</v>
      </c>
      <c r="F229" s="661" t="s">
        <v>1486</v>
      </c>
      <c r="G229" s="661" t="s">
        <v>1840</v>
      </c>
      <c r="H229" s="661" t="s">
        <v>553</v>
      </c>
      <c r="I229" s="661" t="s">
        <v>1841</v>
      </c>
      <c r="J229" s="661" t="s">
        <v>1842</v>
      </c>
      <c r="K229" s="661" t="s">
        <v>1843</v>
      </c>
      <c r="L229" s="662">
        <v>55.16</v>
      </c>
      <c r="M229" s="662">
        <v>55.16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31</v>
      </c>
      <c r="B230" s="661" t="s">
        <v>552</v>
      </c>
      <c r="C230" s="661">
        <v>89301312</v>
      </c>
      <c r="D230" s="740" t="s">
        <v>2028</v>
      </c>
      <c r="E230" s="741" t="s">
        <v>1498</v>
      </c>
      <c r="F230" s="661" t="s">
        <v>1486</v>
      </c>
      <c r="G230" s="661" t="s">
        <v>1530</v>
      </c>
      <c r="H230" s="661" t="s">
        <v>935</v>
      </c>
      <c r="I230" s="661" t="s">
        <v>1844</v>
      </c>
      <c r="J230" s="661" t="s">
        <v>1845</v>
      </c>
      <c r="K230" s="661" t="s">
        <v>1846</v>
      </c>
      <c r="L230" s="662">
        <v>31.32</v>
      </c>
      <c r="M230" s="662">
        <v>31.32</v>
      </c>
      <c r="N230" s="661">
        <v>1</v>
      </c>
      <c r="O230" s="742">
        <v>1</v>
      </c>
      <c r="P230" s="662">
        <v>31.32</v>
      </c>
      <c r="Q230" s="677">
        <v>1</v>
      </c>
      <c r="R230" s="661">
        <v>1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31</v>
      </c>
      <c r="B231" s="661" t="s">
        <v>552</v>
      </c>
      <c r="C231" s="661">
        <v>89301312</v>
      </c>
      <c r="D231" s="740" t="s">
        <v>2028</v>
      </c>
      <c r="E231" s="741" t="s">
        <v>1498</v>
      </c>
      <c r="F231" s="661" t="s">
        <v>1486</v>
      </c>
      <c r="G231" s="661" t="s">
        <v>1530</v>
      </c>
      <c r="H231" s="661" t="s">
        <v>935</v>
      </c>
      <c r="I231" s="661" t="s">
        <v>1847</v>
      </c>
      <c r="J231" s="661" t="s">
        <v>966</v>
      </c>
      <c r="K231" s="661" t="s">
        <v>1848</v>
      </c>
      <c r="L231" s="662">
        <v>93.96</v>
      </c>
      <c r="M231" s="662">
        <v>93.96</v>
      </c>
      <c r="N231" s="661">
        <v>1</v>
      </c>
      <c r="O231" s="742">
        <v>1</v>
      </c>
      <c r="P231" s="662">
        <v>93.96</v>
      </c>
      <c r="Q231" s="677">
        <v>1</v>
      </c>
      <c r="R231" s="661">
        <v>1</v>
      </c>
      <c r="S231" s="677">
        <v>1</v>
      </c>
      <c r="T231" s="742">
        <v>1</v>
      </c>
      <c r="U231" s="700">
        <v>1</v>
      </c>
    </row>
    <row r="232" spans="1:21" ht="14.4" customHeight="1" x14ac:dyDescent="0.3">
      <c r="A232" s="660">
        <v>31</v>
      </c>
      <c r="B232" s="661" t="s">
        <v>552</v>
      </c>
      <c r="C232" s="661">
        <v>89301312</v>
      </c>
      <c r="D232" s="740" t="s">
        <v>2028</v>
      </c>
      <c r="E232" s="741" t="s">
        <v>1498</v>
      </c>
      <c r="F232" s="661" t="s">
        <v>1486</v>
      </c>
      <c r="G232" s="661" t="s">
        <v>1849</v>
      </c>
      <c r="H232" s="661" t="s">
        <v>553</v>
      </c>
      <c r="I232" s="661" t="s">
        <v>1850</v>
      </c>
      <c r="J232" s="661" t="s">
        <v>1851</v>
      </c>
      <c r="K232" s="661" t="s">
        <v>930</v>
      </c>
      <c r="L232" s="662">
        <v>0</v>
      </c>
      <c r="M232" s="662">
        <v>0</v>
      </c>
      <c r="N232" s="661">
        <v>3</v>
      </c>
      <c r="O232" s="742">
        <v>2.5</v>
      </c>
      <c r="P232" s="662">
        <v>0</v>
      </c>
      <c r="Q232" s="677"/>
      <c r="R232" s="661">
        <v>1</v>
      </c>
      <c r="S232" s="677">
        <v>0.33333333333333331</v>
      </c>
      <c r="T232" s="742">
        <v>1</v>
      </c>
      <c r="U232" s="700">
        <v>0.4</v>
      </c>
    </row>
    <row r="233" spans="1:21" ht="14.4" customHeight="1" x14ac:dyDescent="0.3">
      <c r="A233" s="660">
        <v>31</v>
      </c>
      <c r="B233" s="661" t="s">
        <v>552</v>
      </c>
      <c r="C233" s="661">
        <v>89301312</v>
      </c>
      <c r="D233" s="740" t="s">
        <v>2028</v>
      </c>
      <c r="E233" s="741" t="s">
        <v>1498</v>
      </c>
      <c r="F233" s="661" t="s">
        <v>1486</v>
      </c>
      <c r="G233" s="661" t="s">
        <v>1852</v>
      </c>
      <c r="H233" s="661" t="s">
        <v>935</v>
      </c>
      <c r="I233" s="661" t="s">
        <v>1853</v>
      </c>
      <c r="J233" s="661" t="s">
        <v>1854</v>
      </c>
      <c r="K233" s="661" t="s">
        <v>1855</v>
      </c>
      <c r="L233" s="662">
        <v>53.57</v>
      </c>
      <c r="M233" s="662">
        <v>107.14</v>
      </c>
      <c r="N233" s="661">
        <v>2</v>
      </c>
      <c r="O233" s="742">
        <v>0.5</v>
      </c>
      <c r="P233" s="662">
        <v>107.14</v>
      </c>
      <c r="Q233" s="677">
        <v>1</v>
      </c>
      <c r="R233" s="661">
        <v>2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31</v>
      </c>
      <c r="B234" s="661" t="s">
        <v>552</v>
      </c>
      <c r="C234" s="661">
        <v>89301312</v>
      </c>
      <c r="D234" s="740" t="s">
        <v>2028</v>
      </c>
      <c r="E234" s="741" t="s">
        <v>1498</v>
      </c>
      <c r="F234" s="661" t="s">
        <v>1487</v>
      </c>
      <c r="G234" s="661" t="s">
        <v>1538</v>
      </c>
      <c r="H234" s="661" t="s">
        <v>553</v>
      </c>
      <c r="I234" s="661" t="s">
        <v>1776</v>
      </c>
      <c r="J234" s="661" t="s">
        <v>1772</v>
      </c>
      <c r="K234" s="661" t="s">
        <v>1777</v>
      </c>
      <c r="L234" s="662">
        <v>24.77</v>
      </c>
      <c r="M234" s="662">
        <v>49.54</v>
      </c>
      <c r="N234" s="661">
        <v>2</v>
      </c>
      <c r="O234" s="742">
        <v>2</v>
      </c>
      <c r="P234" s="662">
        <v>49.54</v>
      </c>
      <c r="Q234" s="677">
        <v>1</v>
      </c>
      <c r="R234" s="661">
        <v>2</v>
      </c>
      <c r="S234" s="677">
        <v>1</v>
      </c>
      <c r="T234" s="742">
        <v>2</v>
      </c>
      <c r="U234" s="700">
        <v>1</v>
      </c>
    </row>
    <row r="235" spans="1:21" ht="14.4" customHeight="1" x14ac:dyDescent="0.3">
      <c r="A235" s="660">
        <v>31</v>
      </c>
      <c r="B235" s="661" t="s">
        <v>552</v>
      </c>
      <c r="C235" s="661">
        <v>89301312</v>
      </c>
      <c r="D235" s="740" t="s">
        <v>2028</v>
      </c>
      <c r="E235" s="741" t="s">
        <v>1498</v>
      </c>
      <c r="F235" s="661" t="s">
        <v>1487</v>
      </c>
      <c r="G235" s="661" t="s">
        <v>1542</v>
      </c>
      <c r="H235" s="661" t="s">
        <v>553</v>
      </c>
      <c r="I235" s="661" t="s">
        <v>1543</v>
      </c>
      <c r="J235" s="661" t="s">
        <v>1544</v>
      </c>
      <c r="K235" s="661" t="s">
        <v>1545</v>
      </c>
      <c r="L235" s="662">
        <v>410</v>
      </c>
      <c r="M235" s="662">
        <v>820</v>
      </c>
      <c r="N235" s="661">
        <v>2</v>
      </c>
      <c r="O235" s="742">
        <v>1</v>
      </c>
      <c r="P235" s="662">
        <v>820</v>
      </c>
      <c r="Q235" s="677">
        <v>1</v>
      </c>
      <c r="R235" s="661">
        <v>2</v>
      </c>
      <c r="S235" s="677">
        <v>1</v>
      </c>
      <c r="T235" s="742">
        <v>1</v>
      </c>
      <c r="U235" s="700">
        <v>1</v>
      </c>
    </row>
    <row r="236" spans="1:21" ht="14.4" customHeight="1" x14ac:dyDescent="0.3">
      <c r="A236" s="660">
        <v>31</v>
      </c>
      <c r="B236" s="661" t="s">
        <v>552</v>
      </c>
      <c r="C236" s="661">
        <v>89301312</v>
      </c>
      <c r="D236" s="740" t="s">
        <v>2028</v>
      </c>
      <c r="E236" s="741" t="s">
        <v>1498</v>
      </c>
      <c r="F236" s="661" t="s">
        <v>1487</v>
      </c>
      <c r="G236" s="661" t="s">
        <v>1546</v>
      </c>
      <c r="H236" s="661" t="s">
        <v>553</v>
      </c>
      <c r="I236" s="661" t="s">
        <v>1796</v>
      </c>
      <c r="J236" s="661" t="s">
        <v>1797</v>
      </c>
      <c r="K236" s="661" t="s">
        <v>1798</v>
      </c>
      <c r="L236" s="662">
        <v>1575</v>
      </c>
      <c r="M236" s="662">
        <v>1575</v>
      </c>
      <c r="N236" s="661">
        <v>1</v>
      </c>
      <c r="O236" s="742">
        <v>1</v>
      </c>
      <c r="P236" s="662">
        <v>1575</v>
      </c>
      <c r="Q236" s="677">
        <v>1</v>
      </c>
      <c r="R236" s="661">
        <v>1</v>
      </c>
      <c r="S236" s="677">
        <v>1</v>
      </c>
      <c r="T236" s="742">
        <v>1</v>
      </c>
      <c r="U236" s="700">
        <v>1</v>
      </c>
    </row>
    <row r="237" spans="1:21" ht="14.4" customHeight="1" x14ac:dyDescent="0.3">
      <c r="A237" s="660">
        <v>31</v>
      </c>
      <c r="B237" s="661" t="s">
        <v>552</v>
      </c>
      <c r="C237" s="661">
        <v>89301312</v>
      </c>
      <c r="D237" s="740" t="s">
        <v>2028</v>
      </c>
      <c r="E237" s="741" t="s">
        <v>1498</v>
      </c>
      <c r="F237" s="661" t="s">
        <v>1487</v>
      </c>
      <c r="G237" s="661" t="s">
        <v>1546</v>
      </c>
      <c r="H237" s="661" t="s">
        <v>553</v>
      </c>
      <c r="I237" s="661" t="s">
        <v>1618</v>
      </c>
      <c r="J237" s="661" t="s">
        <v>1619</v>
      </c>
      <c r="K237" s="661" t="s">
        <v>1620</v>
      </c>
      <c r="L237" s="662">
        <v>971.25</v>
      </c>
      <c r="M237" s="662">
        <v>971.25</v>
      </c>
      <c r="N237" s="661">
        <v>1</v>
      </c>
      <c r="O237" s="742">
        <v>1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31</v>
      </c>
      <c r="B238" s="661" t="s">
        <v>552</v>
      </c>
      <c r="C238" s="661">
        <v>89301312</v>
      </c>
      <c r="D238" s="740" t="s">
        <v>2028</v>
      </c>
      <c r="E238" s="741" t="s">
        <v>1498</v>
      </c>
      <c r="F238" s="661" t="s">
        <v>1487</v>
      </c>
      <c r="G238" s="661" t="s">
        <v>1546</v>
      </c>
      <c r="H238" s="661" t="s">
        <v>553</v>
      </c>
      <c r="I238" s="661" t="s">
        <v>1624</v>
      </c>
      <c r="J238" s="661" t="s">
        <v>1625</v>
      </c>
      <c r="K238" s="661" t="s">
        <v>1626</v>
      </c>
      <c r="L238" s="662">
        <v>350</v>
      </c>
      <c r="M238" s="662">
        <v>350</v>
      </c>
      <c r="N238" s="661">
        <v>1</v>
      </c>
      <c r="O238" s="742">
        <v>1</v>
      </c>
      <c r="P238" s="662">
        <v>350</v>
      </c>
      <c r="Q238" s="677">
        <v>1</v>
      </c>
      <c r="R238" s="661">
        <v>1</v>
      </c>
      <c r="S238" s="677">
        <v>1</v>
      </c>
      <c r="T238" s="742">
        <v>1</v>
      </c>
      <c r="U238" s="700">
        <v>1</v>
      </c>
    </row>
    <row r="239" spans="1:21" ht="14.4" customHeight="1" x14ac:dyDescent="0.3">
      <c r="A239" s="660">
        <v>31</v>
      </c>
      <c r="B239" s="661" t="s">
        <v>552</v>
      </c>
      <c r="C239" s="661">
        <v>89301312</v>
      </c>
      <c r="D239" s="740" t="s">
        <v>2028</v>
      </c>
      <c r="E239" s="741" t="s">
        <v>1498</v>
      </c>
      <c r="F239" s="661" t="s">
        <v>1487</v>
      </c>
      <c r="G239" s="661" t="s">
        <v>1550</v>
      </c>
      <c r="H239" s="661" t="s">
        <v>553</v>
      </c>
      <c r="I239" s="661" t="s">
        <v>1627</v>
      </c>
      <c r="J239" s="661" t="s">
        <v>1628</v>
      </c>
      <c r="K239" s="661" t="s">
        <v>1629</v>
      </c>
      <c r="L239" s="662">
        <v>260</v>
      </c>
      <c r="M239" s="662">
        <v>520</v>
      </c>
      <c r="N239" s="661">
        <v>2</v>
      </c>
      <c r="O239" s="742">
        <v>1</v>
      </c>
      <c r="P239" s="662">
        <v>520</v>
      </c>
      <c r="Q239" s="677">
        <v>1</v>
      </c>
      <c r="R239" s="661">
        <v>2</v>
      </c>
      <c r="S239" s="677">
        <v>1</v>
      </c>
      <c r="T239" s="742">
        <v>1</v>
      </c>
      <c r="U239" s="700">
        <v>1</v>
      </c>
    </row>
    <row r="240" spans="1:21" ht="14.4" customHeight="1" x14ac:dyDescent="0.3">
      <c r="A240" s="660">
        <v>31</v>
      </c>
      <c r="B240" s="661" t="s">
        <v>552</v>
      </c>
      <c r="C240" s="661">
        <v>89301312</v>
      </c>
      <c r="D240" s="740" t="s">
        <v>2028</v>
      </c>
      <c r="E240" s="741" t="s">
        <v>1499</v>
      </c>
      <c r="F240" s="661" t="s">
        <v>1486</v>
      </c>
      <c r="G240" s="661" t="s">
        <v>1689</v>
      </c>
      <c r="H240" s="661" t="s">
        <v>553</v>
      </c>
      <c r="I240" s="661" t="s">
        <v>1856</v>
      </c>
      <c r="J240" s="661" t="s">
        <v>1857</v>
      </c>
      <c r="K240" s="661" t="s">
        <v>1858</v>
      </c>
      <c r="L240" s="662">
        <v>72.64</v>
      </c>
      <c r="M240" s="662">
        <v>72.64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31</v>
      </c>
      <c r="B241" s="661" t="s">
        <v>552</v>
      </c>
      <c r="C241" s="661">
        <v>89301312</v>
      </c>
      <c r="D241" s="740" t="s">
        <v>2028</v>
      </c>
      <c r="E241" s="741" t="s">
        <v>1499</v>
      </c>
      <c r="F241" s="661" t="s">
        <v>1486</v>
      </c>
      <c r="G241" s="661" t="s">
        <v>1519</v>
      </c>
      <c r="H241" s="661" t="s">
        <v>553</v>
      </c>
      <c r="I241" s="661" t="s">
        <v>1859</v>
      </c>
      <c r="J241" s="661" t="s">
        <v>732</v>
      </c>
      <c r="K241" s="661" t="s">
        <v>1860</v>
      </c>
      <c r="L241" s="662">
        <v>0</v>
      </c>
      <c r="M241" s="662">
        <v>0</v>
      </c>
      <c r="N241" s="661">
        <v>1</v>
      </c>
      <c r="O241" s="742">
        <v>0.5</v>
      </c>
      <c r="P241" s="662"/>
      <c r="Q241" s="677"/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31</v>
      </c>
      <c r="B242" s="661" t="s">
        <v>552</v>
      </c>
      <c r="C242" s="661">
        <v>89301312</v>
      </c>
      <c r="D242" s="740" t="s">
        <v>2028</v>
      </c>
      <c r="E242" s="741" t="s">
        <v>1499</v>
      </c>
      <c r="F242" s="661" t="s">
        <v>1486</v>
      </c>
      <c r="G242" s="661" t="s">
        <v>1861</v>
      </c>
      <c r="H242" s="661" t="s">
        <v>553</v>
      </c>
      <c r="I242" s="661" t="s">
        <v>1862</v>
      </c>
      <c r="J242" s="661" t="s">
        <v>1863</v>
      </c>
      <c r="K242" s="661" t="s">
        <v>1864</v>
      </c>
      <c r="L242" s="662">
        <v>73.73</v>
      </c>
      <c r="M242" s="662">
        <v>73.73</v>
      </c>
      <c r="N242" s="661">
        <v>1</v>
      </c>
      <c r="O242" s="742">
        <v>1</v>
      </c>
      <c r="P242" s="662">
        <v>73.73</v>
      </c>
      <c r="Q242" s="677">
        <v>1</v>
      </c>
      <c r="R242" s="661">
        <v>1</v>
      </c>
      <c r="S242" s="677">
        <v>1</v>
      </c>
      <c r="T242" s="742">
        <v>1</v>
      </c>
      <c r="U242" s="700">
        <v>1</v>
      </c>
    </row>
    <row r="243" spans="1:21" ht="14.4" customHeight="1" x14ac:dyDescent="0.3">
      <c r="A243" s="660">
        <v>31</v>
      </c>
      <c r="B243" s="661" t="s">
        <v>552</v>
      </c>
      <c r="C243" s="661">
        <v>89301312</v>
      </c>
      <c r="D243" s="740" t="s">
        <v>2028</v>
      </c>
      <c r="E243" s="741" t="s">
        <v>1499</v>
      </c>
      <c r="F243" s="661" t="s">
        <v>1486</v>
      </c>
      <c r="G243" s="661" t="s">
        <v>1861</v>
      </c>
      <c r="H243" s="661" t="s">
        <v>553</v>
      </c>
      <c r="I243" s="661" t="s">
        <v>1865</v>
      </c>
      <c r="J243" s="661" t="s">
        <v>1863</v>
      </c>
      <c r="K243" s="661" t="s">
        <v>1866</v>
      </c>
      <c r="L243" s="662">
        <v>0</v>
      </c>
      <c r="M243" s="662">
        <v>0</v>
      </c>
      <c r="N243" s="661">
        <v>1</v>
      </c>
      <c r="O243" s="742">
        <v>1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31</v>
      </c>
      <c r="B244" s="661" t="s">
        <v>552</v>
      </c>
      <c r="C244" s="661">
        <v>89301312</v>
      </c>
      <c r="D244" s="740" t="s">
        <v>2028</v>
      </c>
      <c r="E244" s="741" t="s">
        <v>1499</v>
      </c>
      <c r="F244" s="661" t="s">
        <v>1486</v>
      </c>
      <c r="G244" s="661" t="s">
        <v>1521</v>
      </c>
      <c r="H244" s="661" t="s">
        <v>935</v>
      </c>
      <c r="I244" s="661" t="s">
        <v>1585</v>
      </c>
      <c r="J244" s="661" t="s">
        <v>1523</v>
      </c>
      <c r="K244" s="661" t="s">
        <v>1586</v>
      </c>
      <c r="L244" s="662">
        <v>543.39</v>
      </c>
      <c r="M244" s="662">
        <v>8694.24</v>
      </c>
      <c r="N244" s="661">
        <v>16</v>
      </c>
      <c r="O244" s="742">
        <v>10</v>
      </c>
      <c r="P244" s="662">
        <v>8694.24</v>
      </c>
      <c r="Q244" s="677">
        <v>1</v>
      </c>
      <c r="R244" s="661">
        <v>16</v>
      </c>
      <c r="S244" s="677">
        <v>1</v>
      </c>
      <c r="T244" s="742">
        <v>10</v>
      </c>
      <c r="U244" s="700">
        <v>1</v>
      </c>
    </row>
    <row r="245" spans="1:21" ht="14.4" customHeight="1" x14ac:dyDescent="0.3">
      <c r="A245" s="660">
        <v>31</v>
      </c>
      <c r="B245" s="661" t="s">
        <v>552</v>
      </c>
      <c r="C245" s="661">
        <v>89301312</v>
      </c>
      <c r="D245" s="740" t="s">
        <v>2028</v>
      </c>
      <c r="E245" s="741" t="s">
        <v>1499</v>
      </c>
      <c r="F245" s="661" t="s">
        <v>1486</v>
      </c>
      <c r="G245" s="661" t="s">
        <v>1521</v>
      </c>
      <c r="H245" s="661" t="s">
        <v>935</v>
      </c>
      <c r="I245" s="661" t="s">
        <v>1522</v>
      </c>
      <c r="J245" s="661" t="s">
        <v>1523</v>
      </c>
      <c r="K245" s="661" t="s">
        <v>1524</v>
      </c>
      <c r="L245" s="662">
        <v>815.1</v>
      </c>
      <c r="M245" s="662">
        <v>4075.5</v>
      </c>
      <c r="N245" s="661">
        <v>5</v>
      </c>
      <c r="O245" s="742">
        <v>2</v>
      </c>
      <c r="P245" s="662">
        <v>4075.5</v>
      </c>
      <c r="Q245" s="677">
        <v>1</v>
      </c>
      <c r="R245" s="661">
        <v>5</v>
      </c>
      <c r="S245" s="677">
        <v>1</v>
      </c>
      <c r="T245" s="742">
        <v>2</v>
      </c>
      <c r="U245" s="700">
        <v>1</v>
      </c>
    </row>
    <row r="246" spans="1:21" ht="14.4" customHeight="1" x14ac:dyDescent="0.3">
      <c r="A246" s="660">
        <v>31</v>
      </c>
      <c r="B246" s="661" t="s">
        <v>552</v>
      </c>
      <c r="C246" s="661">
        <v>89301312</v>
      </c>
      <c r="D246" s="740" t="s">
        <v>2028</v>
      </c>
      <c r="E246" s="741" t="s">
        <v>1499</v>
      </c>
      <c r="F246" s="661" t="s">
        <v>1486</v>
      </c>
      <c r="G246" s="661" t="s">
        <v>1587</v>
      </c>
      <c r="H246" s="661" t="s">
        <v>935</v>
      </c>
      <c r="I246" s="661" t="s">
        <v>941</v>
      </c>
      <c r="J246" s="661" t="s">
        <v>942</v>
      </c>
      <c r="K246" s="661" t="s">
        <v>1447</v>
      </c>
      <c r="L246" s="662">
        <v>48.42</v>
      </c>
      <c r="M246" s="662">
        <v>145.26</v>
      </c>
      <c r="N246" s="661">
        <v>3</v>
      </c>
      <c r="O246" s="742">
        <v>3</v>
      </c>
      <c r="P246" s="662">
        <v>145.26</v>
      </c>
      <c r="Q246" s="677">
        <v>1</v>
      </c>
      <c r="R246" s="661">
        <v>3</v>
      </c>
      <c r="S246" s="677">
        <v>1</v>
      </c>
      <c r="T246" s="742">
        <v>3</v>
      </c>
      <c r="U246" s="700">
        <v>1</v>
      </c>
    </row>
    <row r="247" spans="1:21" ht="14.4" customHeight="1" x14ac:dyDescent="0.3">
      <c r="A247" s="660">
        <v>31</v>
      </c>
      <c r="B247" s="661" t="s">
        <v>552</v>
      </c>
      <c r="C247" s="661">
        <v>89301312</v>
      </c>
      <c r="D247" s="740" t="s">
        <v>2028</v>
      </c>
      <c r="E247" s="741" t="s">
        <v>1499</v>
      </c>
      <c r="F247" s="661" t="s">
        <v>1486</v>
      </c>
      <c r="G247" s="661" t="s">
        <v>1527</v>
      </c>
      <c r="H247" s="661" t="s">
        <v>553</v>
      </c>
      <c r="I247" s="661" t="s">
        <v>654</v>
      </c>
      <c r="J247" s="661" t="s">
        <v>1528</v>
      </c>
      <c r="K247" s="661" t="s">
        <v>1529</v>
      </c>
      <c r="L247" s="662">
        <v>0</v>
      </c>
      <c r="M247" s="662">
        <v>0</v>
      </c>
      <c r="N247" s="661">
        <v>2</v>
      </c>
      <c r="O247" s="742">
        <v>2</v>
      </c>
      <c r="P247" s="662">
        <v>0</v>
      </c>
      <c r="Q247" s="677"/>
      <c r="R247" s="661">
        <v>2</v>
      </c>
      <c r="S247" s="677">
        <v>1</v>
      </c>
      <c r="T247" s="742">
        <v>2</v>
      </c>
      <c r="U247" s="700">
        <v>1</v>
      </c>
    </row>
    <row r="248" spans="1:21" ht="14.4" customHeight="1" x14ac:dyDescent="0.3">
      <c r="A248" s="660">
        <v>31</v>
      </c>
      <c r="B248" s="661" t="s">
        <v>552</v>
      </c>
      <c r="C248" s="661">
        <v>89301312</v>
      </c>
      <c r="D248" s="740" t="s">
        <v>2028</v>
      </c>
      <c r="E248" s="741" t="s">
        <v>1499</v>
      </c>
      <c r="F248" s="661" t="s">
        <v>1486</v>
      </c>
      <c r="G248" s="661" t="s">
        <v>1836</v>
      </c>
      <c r="H248" s="661" t="s">
        <v>553</v>
      </c>
      <c r="I248" s="661" t="s">
        <v>1837</v>
      </c>
      <c r="J248" s="661" t="s">
        <v>1838</v>
      </c>
      <c r="K248" s="661" t="s">
        <v>1839</v>
      </c>
      <c r="L248" s="662">
        <v>657.67</v>
      </c>
      <c r="M248" s="662">
        <v>4603.6899999999996</v>
      </c>
      <c r="N248" s="661">
        <v>7</v>
      </c>
      <c r="O248" s="742">
        <v>4</v>
      </c>
      <c r="P248" s="662">
        <v>3288.35</v>
      </c>
      <c r="Q248" s="677">
        <v>0.7142857142857143</v>
      </c>
      <c r="R248" s="661">
        <v>5</v>
      </c>
      <c r="S248" s="677">
        <v>0.7142857142857143</v>
      </c>
      <c r="T248" s="742">
        <v>3</v>
      </c>
      <c r="U248" s="700">
        <v>0.75</v>
      </c>
    </row>
    <row r="249" spans="1:21" ht="14.4" customHeight="1" x14ac:dyDescent="0.3">
      <c r="A249" s="660">
        <v>31</v>
      </c>
      <c r="B249" s="661" t="s">
        <v>552</v>
      </c>
      <c r="C249" s="661">
        <v>89301312</v>
      </c>
      <c r="D249" s="740" t="s">
        <v>2028</v>
      </c>
      <c r="E249" s="741" t="s">
        <v>1499</v>
      </c>
      <c r="F249" s="661" t="s">
        <v>1487</v>
      </c>
      <c r="G249" s="661" t="s">
        <v>1538</v>
      </c>
      <c r="H249" s="661" t="s">
        <v>553</v>
      </c>
      <c r="I249" s="661" t="s">
        <v>1539</v>
      </c>
      <c r="J249" s="661" t="s">
        <v>1540</v>
      </c>
      <c r="K249" s="661" t="s">
        <v>1541</v>
      </c>
      <c r="L249" s="662">
        <v>35.75</v>
      </c>
      <c r="M249" s="662">
        <v>35.75</v>
      </c>
      <c r="N249" s="661">
        <v>1</v>
      </c>
      <c r="O249" s="742">
        <v>1</v>
      </c>
      <c r="P249" s="662">
        <v>35.75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31</v>
      </c>
      <c r="B250" s="661" t="s">
        <v>552</v>
      </c>
      <c r="C250" s="661">
        <v>89301312</v>
      </c>
      <c r="D250" s="740" t="s">
        <v>2028</v>
      </c>
      <c r="E250" s="741" t="s">
        <v>1499</v>
      </c>
      <c r="F250" s="661" t="s">
        <v>1487</v>
      </c>
      <c r="G250" s="661" t="s">
        <v>1538</v>
      </c>
      <c r="H250" s="661" t="s">
        <v>553</v>
      </c>
      <c r="I250" s="661" t="s">
        <v>1711</v>
      </c>
      <c r="J250" s="661" t="s">
        <v>1540</v>
      </c>
      <c r="K250" s="661" t="s">
        <v>1712</v>
      </c>
      <c r="L250" s="662">
        <v>47.57</v>
      </c>
      <c r="M250" s="662">
        <v>95.14</v>
      </c>
      <c r="N250" s="661">
        <v>2</v>
      </c>
      <c r="O250" s="742">
        <v>2</v>
      </c>
      <c r="P250" s="662">
        <v>95.14</v>
      </c>
      <c r="Q250" s="677">
        <v>1</v>
      </c>
      <c r="R250" s="661">
        <v>2</v>
      </c>
      <c r="S250" s="677">
        <v>1</v>
      </c>
      <c r="T250" s="742">
        <v>2</v>
      </c>
      <c r="U250" s="700">
        <v>1</v>
      </c>
    </row>
    <row r="251" spans="1:21" ht="14.4" customHeight="1" x14ac:dyDescent="0.3">
      <c r="A251" s="660">
        <v>31</v>
      </c>
      <c r="B251" s="661" t="s">
        <v>552</v>
      </c>
      <c r="C251" s="661">
        <v>89301312</v>
      </c>
      <c r="D251" s="740" t="s">
        <v>2028</v>
      </c>
      <c r="E251" s="741" t="s">
        <v>1499</v>
      </c>
      <c r="F251" s="661" t="s">
        <v>1487</v>
      </c>
      <c r="G251" s="661" t="s">
        <v>1546</v>
      </c>
      <c r="H251" s="661" t="s">
        <v>553</v>
      </c>
      <c r="I251" s="661" t="s">
        <v>1613</v>
      </c>
      <c r="J251" s="661" t="s">
        <v>1614</v>
      </c>
      <c r="K251" s="661" t="s">
        <v>1615</v>
      </c>
      <c r="L251" s="662">
        <v>750</v>
      </c>
      <c r="M251" s="662">
        <v>750</v>
      </c>
      <c r="N251" s="661">
        <v>1</v>
      </c>
      <c r="O251" s="742">
        <v>1</v>
      </c>
      <c r="P251" s="662">
        <v>750</v>
      </c>
      <c r="Q251" s="677">
        <v>1</v>
      </c>
      <c r="R251" s="661">
        <v>1</v>
      </c>
      <c r="S251" s="677">
        <v>1</v>
      </c>
      <c r="T251" s="742">
        <v>1</v>
      </c>
      <c r="U251" s="700">
        <v>1</v>
      </c>
    </row>
    <row r="252" spans="1:21" ht="14.4" customHeight="1" x14ac:dyDescent="0.3">
      <c r="A252" s="660">
        <v>31</v>
      </c>
      <c r="B252" s="661" t="s">
        <v>552</v>
      </c>
      <c r="C252" s="661">
        <v>89301312</v>
      </c>
      <c r="D252" s="740" t="s">
        <v>2028</v>
      </c>
      <c r="E252" s="741" t="s">
        <v>1499</v>
      </c>
      <c r="F252" s="661" t="s">
        <v>1487</v>
      </c>
      <c r="G252" s="661" t="s">
        <v>1550</v>
      </c>
      <c r="H252" s="661" t="s">
        <v>553</v>
      </c>
      <c r="I252" s="661" t="s">
        <v>1551</v>
      </c>
      <c r="J252" s="661" t="s">
        <v>1552</v>
      </c>
      <c r="K252" s="661" t="s">
        <v>1553</v>
      </c>
      <c r="L252" s="662">
        <v>200</v>
      </c>
      <c r="M252" s="662">
        <v>800</v>
      </c>
      <c r="N252" s="661">
        <v>4</v>
      </c>
      <c r="O252" s="742">
        <v>2</v>
      </c>
      <c r="P252" s="662">
        <v>800</v>
      </c>
      <c r="Q252" s="677">
        <v>1</v>
      </c>
      <c r="R252" s="661">
        <v>4</v>
      </c>
      <c r="S252" s="677">
        <v>1</v>
      </c>
      <c r="T252" s="742">
        <v>2</v>
      </c>
      <c r="U252" s="700">
        <v>1</v>
      </c>
    </row>
    <row r="253" spans="1:21" ht="14.4" customHeight="1" x14ac:dyDescent="0.3">
      <c r="A253" s="660">
        <v>31</v>
      </c>
      <c r="B253" s="661" t="s">
        <v>552</v>
      </c>
      <c r="C253" s="661">
        <v>89301312</v>
      </c>
      <c r="D253" s="740" t="s">
        <v>2028</v>
      </c>
      <c r="E253" s="741" t="s">
        <v>1499</v>
      </c>
      <c r="F253" s="661" t="s">
        <v>1487</v>
      </c>
      <c r="G253" s="661" t="s">
        <v>1681</v>
      </c>
      <c r="H253" s="661" t="s">
        <v>553</v>
      </c>
      <c r="I253" s="661" t="s">
        <v>1682</v>
      </c>
      <c r="J253" s="661" t="s">
        <v>1683</v>
      </c>
      <c r="K253" s="661" t="s">
        <v>1684</v>
      </c>
      <c r="L253" s="662">
        <v>0</v>
      </c>
      <c r="M253" s="662">
        <v>0</v>
      </c>
      <c r="N253" s="661">
        <v>1</v>
      </c>
      <c r="O253" s="742">
        <v>1</v>
      </c>
      <c r="P253" s="662"/>
      <c r="Q253" s="677"/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31</v>
      </c>
      <c r="B254" s="661" t="s">
        <v>552</v>
      </c>
      <c r="C254" s="661">
        <v>89301312</v>
      </c>
      <c r="D254" s="740" t="s">
        <v>2028</v>
      </c>
      <c r="E254" s="741" t="s">
        <v>1500</v>
      </c>
      <c r="F254" s="661" t="s">
        <v>1486</v>
      </c>
      <c r="G254" s="661" t="s">
        <v>1511</v>
      </c>
      <c r="H254" s="661" t="s">
        <v>553</v>
      </c>
      <c r="I254" s="661" t="s">
        <v>1557</v>
      </c>
      <c r="J254" s="661" t="s">
        <v>1558</v>
      </c>
      <c r="K254" s="661" t="s">
        <v>1559</v>
      </c>
      <c r="L254" s="662">
        <v>154.36000000000001</v>
      </c>
      <c r="M254" s="662">
        <v>154.36000000000001</v>
      </c>
      <c r="N254" s="661">
        <v>1</v>
      </c>
      <c r="O254" s="742">
        <v>1</v>
      </c>
      <c r="P254" s="662">
        <v>154.36000000000001</v>
      </c>
      <c r="Q254" s="677">
        <v>1</v>
      </c>
      <c r="R254" s="661">
        <v>1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31</v>
      </c>
      <c r="B255" s="661" t="s">
        <v>552</v>
      </c>
      <c r="C255" s="661">
        <v>89301312</v>
      </c>
      <c r="D255" s="740" t="s">
        <v>2028</v>
      </c>
      <c r="E255" s="741" t="s">
        <v>1500</v>
      </c>
      <c r="F255" s="661" t="s">
        <v>1486</v>
      </c>
      <c r="G255" s="661" t="s">
        <v>1821</v>
      </c>
      <c r="H255" s="661" t="s">
        <v>553</v>
      </c>
      <c r="I255" s="661" t="s">
        <v>673</v>
      </c>
      <c r="J255" s="661" t="s">
        <v>674</v>
      </c>
      <c r="K255" s="661" t="s">
        <v>1822</v>
      </c>
      <c r="L255" s="662">
        <v>156.77000000000001</v>
      </c>
      <c r="M255" s="662">
        <v>313.54000000000002</v>
      </c>
      <c r="N255" s="661">
        <v>2</v>
      </c>
      <c r="O255" s="742">
        <v>2</v>
      </c>
      <c r="P255" s="662">
        <v>313.54000000000002</v>
      </c>
      <c r="Q255" s="677">
        <v>1</v>
      </c>
      <c r="R255" s="661">
        <v>2</v>
      </c>
      <c r="S255" s="677">
        <v>1</v>
      </c>
      <c r="T255" s="742">
        <v>2</v>
      </c>
      <c r="U255" s="700">
        <v>1</v>
      </c>
    </row>
    <row r="256" spans="1:21" ht="14.4" customHeight="1" x14ac:dyDescent="0.3">
      <c r="A256" s="660">
        <v>31</v>
      </c>
      <c r="B256" s="661" t="s">
        <v>552</v>
      </c>
      <c r="C256" s="661">
        <v>89301312</v>
      </c>
      <c r="D256" s="740" t="s">
        <v>2028</v>
      </c>
      <c r="E256" s="741" t="s">
        <v>1500</v>
      </c>
      <c r="F256" s="661" t="s">
        <v>1486</v>
      </c>
      <c r="G256" s="661" t="s">
        <v>1867</v>
      </c>
      <c r="H256" s="661" t="s">
        <v>553</v>
      </c>
      <c r="I256" s="661" t="s">
        <v>1868</v>
      </c>
      <c r="J256" s="661" t="s">
        <v>1869</v>
      </c>
      <c r="K256" s="661" t="s">
        <v>1870</v>
      </c>
      <c r="L256" s="662">
        <v>89.91</v>
      </c>
      <c r="M256" s="662">
        <v>89.91</v>
      </c>
      <c r="N256" s="661">
        <v>1</v>
      </c>
      <c r="O256" s="742">
        <v>1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31</v>
      </c>
      <c r="B257" s="661" t="s">
        <v>552</v>
      </c>
      <c r="C257" s="661">
        <v>89301312</v>
      </c>
      <c r="D257" s="740" t="s">
        <v>2028</v>
      </c>
      <c r="E257" s="741" t="s">
        <v>1500</v>
      </c>
      <c r="F257" s="661" t="s">
        <v>1486</v>
      </c>
      <c r="G257" s="661" t="s">
        <v>1519</v>
      </c>
      <c r="H257" s="661" t="s">
        <v>553</v>
      </c>
      <c r="I257" s="661" t="s">
        <v>1859</v>
      </c>
      <c r="J257" s="661" t="s">
        <v>732</v>
      </c>
      <c r="K257" s="661" t="s">
        <v>1860</v>
      </c>
      <c r="L257" s="662">
        <v>0</v>
      </c>
      <c r="M257" s="662">
        <v>0</v>
      </c>
      <c r="N257" s="661">
        <v>1</v>
      </c>
      <c r="O257" s="742">
        <v>1</v>
      </c>
      <c r="P257" s="662">
        <v>0</v>
      </c>
      <c r="Q257" s="677"/>
      <c r="R257" s="661">
        <v>1</v>
      </c>
      <c r="S257" s="677">
        <v>1</v>
      </c>
      <c r="T257" s="742">
        <v>1</v>
      </c>
      <c r="U257" s="700">
        <v>1</v>
      </c>
    </row>
    <row r="258" spans="1:21" ht="14.4" customHeight="1" x14ac:dyDescent="0.3">
      <c r="A258" s="660">
        <v>31</v>
      </c>
      <c r="B258" s="661" t="s">
        <v>552</v>
      </c>
      <c r="C258" s="661">
        <v>89301312</v>
      </c>
      <c r="D258" s="740" t="s">
        <v>2028</v>
      </c>
      <c r="E258" s="741" t="s">
        <v>1500</v>
      </c>
      <c r="F258" s="661" t="s">
        <v>1486</v>
      </c>
      <c r="G258" s="661" t="s">
        <v>1643</v>
      </c>
      <c r="H258" s="661" t="s">
        <v>553</v>
      </c>
      <c r="I258" s="661" t="s">
        <v>1745</v>
      </c>
      <c r="J258" s="661" t="s">
        <v>1645</v>
      </c>
      <c r="K258" s="661" t="s">
        <v>1746</v>
      </c>
      <c r="L258" s="662">
        <v>0</v>
      </c>
      <c r="M258" s="662">
        <v>0</v>
      </c>
      <c r="N258" s="661">
        <v>1</v>
      </c>
      <c r="O258" s="742">
        <v>1</v>
      </c>
      <c r="P258" s="662">
        <v>0</v>
      </c>
      <c r="Q258" s="677"/>
      <c r="R258" s="661">
        <v>1</v>
      </c>
      <c r="S258" s="677">
        <v>1</v>
      </c>
      <c r="T258" s="742">
        <v>1</v>
      </c>
      <c r="U258" s="700">
        <v>1</v>
      </c>
    </row>
    <row r="259" spans="1:21" ht="14.4" customHeight="1" x14ac:dyDescent="0.3">
      <c r="A259" s="660">
        <v>31</v>
      </c>
      <c r="B259" s="661" t="s">
        <v>552</v>
      </c>
      <c r="C259" s="661">
        <v>89301312</v>
      </c>
      <c r="D259" s="740" t="s">
        <v>2028</v>
      </c>
      <c r="E259" s="741" t="s">
        <v>1500</v>
      </c>
      <c r="F259" s="661" t="s">
        <v>1486</v>
      </c>
      <c r="G259" s="661" t="s">
        <v>1521</v>
      </c>
      <c r="H259" s="661" t="s">
        <v>935</v>
      </c>
      <c r="I259" s="661" t="s">
        <v>1585</v>
      </c>
      <c r="J259" s="661" t="s">
        <v>1523</v>
      </c>
      <c r="K259" s="661" t="s">
        <v>1586</v>
      </c>
      <c r="L259" s="662">
        <v>543.39</v>
      </c>
      <c r="M259" s="662">
        <v>3260.34</v>
      </c>
      <c r="N259" s="661">
        <v>6</v>
      </c>
      <c r="O259" s="742">
        <v>3</v>
      </c>
      <c r="P259" s="662">
        <v>2173.56</v>
      </c>
      <c r="Q259" s="677">
        <v>0.66666666666666663</v>
      </c>
      <c r="R259" s="661">
        <v>4</v>
      </c>
      <c r="S259" s="677">
        <v>0.66666666666666663</v>
      </c>
      <c r="T259" s="742">
        <v>2</v>
      </c>
      <c r="U259" s="700">
        <v>0.66666666666666663</v>
      </c>
    </row>
    <row r="260" spans="1:21" ht="14.4" customHeight="1" x14ac:dyDescent="0.3">
      <c r="A260" s="660">
        <v>31</v>
      </c>
      <c r="B260" s="661" t="s">
        <v>552</v>
      </c>
      <c r="C260" s="661">
        <v>89301312</v>
      </c>
      <c r="D260" s="740" t="s">
        <v>2028</v>
      </c>
      <c r="E260" s="741" t="s">
        <v>1500</v>
      </c>
      <c r="F260" s="661" t="s">
        <v>1486</v>
      </c>
      <c r="G260" s="661" t="s">
        <v>1521</v>
      </c>
      <c r="H260" s="661" t="s">
        <v>935</v>
      </c>
      <c r="I260" s="661" t="s">
        <v>1522</v>
      </c>
      <c r="J260" s="661" t="s">
        <v>1523</v>
      </c>
      <c r="K260" s="661" t="s">
        <v>1524</v>
      </c>
      <c r="L260" s="662">
        <v>815.1</v>
      </c>
      <c r="M260" s="662">
        <v>3260.4</v>
      </c>
      <c r="N260" s="661">
        <v>4</v>
      </c>
      <c r="O260" s="742">
        <v>3</v>
      </c>
      <c r="P260" s="662">
        <v>2445.3000000000002</v>
      </c>
      <c r="Q260" s="677">
        <v>0.75</v>
      </c>
      <c r="R260" s="661">
        <v>3</v>
      </c>
      <c r="S260" s="677">
        <v>0.75</v>
      </c>
      <c r="T260" s="742">
        <v>2</v>
      </c>
      <c r="U260" s="700">
        <v>0.66666666666666663</v>
      </c>
    </row>
    <row r="261" spans="1:21" ht="14.4" customHeight="1" x14ac:dyDescent="0.3">
      <c r="A261" s="660">
        <v>31</v>
      </c>
      <c r="B261" s="661" t="s">
        <v>552</v>
      </c>
      <c r="C261" s="661">
        <v>89301312</v>
      </c>
      <c r="D261" s="740" t="s">
        <v>2028</v>
      </c>
      <c r="E261" s="741" t="s">
        <v>1500</v>
      </c>
      <c r="F261" s="661" t="s">
        <v>1486</v>
      </c>
      <c r="G261" s="661" t="s">
        <v>1587</v>
      </c>
      <c r="H261" s="661" t="s">
        <v>935</v>
      </c>
      <c r="I261" s="661" t="s">
        <v>941</v>
      </c>
      <c r="J261" s="661" t="s">
        <v>942</v>
      </c>
      <c r="K261" s="661" t="s">
        <v>1447</v>
      </c>
      <c r="L261" s="662">
        <v>48.42</v>
      </c>
      <c r="M261" s="662">
        <v>48.42</v>
      </c>
      <c r="N261" s="661">
        <v>1</v>
      </c>
      <c r="O261" s="742">
        <v>1</v>
      </c>
      <c r="P261" s="662">
        <v>48.42</v>
      </c>
      <c r="Q261" s="677">
        <v>1</v>
      </c>
      <c r="R261" s="661">
        <v>1</v>
      </c>
      <c r="S261" s="677">
        <v>1</v>
      </c>
      <c r="T261" s="742">
        <v>1</v>
      </c>
      <c r="U261" s="700">
        <v>1</v>
      </c>
    </row>
    <row r="262" spans="1:21" ht="14.4" customHeight="1" x14ac:dyDescent="0.3">
      <c r="A262" s="660">
        <v>31</v>
      </c>
      <c r="B262" s="661" t="s">
        <v>552</v>
      </c>
      <c r="C262" s="661">
        <v>89301312</v>
      </c>
      <c r="D262" s="740" t="s">
        <v>2028</v>
      </c>
      <c r="E262" s="741" t="s">
        <v>1500</v>
      </c>
      <c r="F262" s="661" t="s">
        <v>1486</v>
      </c>
      <c r="G262" s="661" t="s">
        <v>1534</v>
      </c>
      <c r="H262" s="661" t="s">
        <v>553</v>
      </c>
      <c r="I262" s="661" t="s">
        <v>1871</v>
      </c>
      <c r="J262" s="661" t="s">
        <v>1872</v>
      </c>
      <c r="K262" s="661" t="s">
        <v>1651</v>
      </c>
      <c r="L262" s="662">
        <v>98.42</v>
      </c>
      <c r="M262" s="662">
        <v>98.42</v>
      </c>
      <c r="N262" s="661">
        <v>1</v>
      </c>
      <c r="O262" s="742">
        <v>1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31</v>
      </c>
      <c r="B263" s="661" t="s">
        <v>552</v>
      </c>
      <c r="C263" s="661">
        <v>89301312</v>
      </c>
      <c r="D263" s="740" t="s">
        <v>2028</v>
      </c>
      <c r="E263" s="741" t="s">
        <v>1500</v>
      </c>
      <c r="F263" s="661" t="s">
        <v>1487</v>
      </c>
      <c r="G263" s="661" t="s">
        <v>1538</v>
      </c>
      <c r="H263" s="661" t="s">
        <v>553</v>
      </c>
      <c r="I263" s="661" t="s">
        <v>1774</v>
      </c>
      <c r="J263" s="661" t="s">
        <v>1772</v>
      </c>
      <c r="K263" s="661" t="s">
        <v>1775</v>
      </c>
      <c r="L263" s="662">
        <v>30.99</v>
      </c>
      <c r="M263" s="662">
        <v>30.99</v>
      </c>
      <c r="N263" s="661">
        <v>1</v>
      </c>
      <c r="O263" s="742">
        <v>1</v>
      </c>
      <c r="P263" s="662">
        <v>30.99</v>
      </c>
      <c r="Q263" s="677">
        <v>1</v>
      </c>
      <c r="R263" s="661">
        <v>1</v>
      </c>
      <c r="S263" s="677">
        <v>1</v>
      </c>
      <c r="T263" s="742">
        <v>1</v>
      </c>
      <c r="U263" s="700">
        <v>1</v>
      </c>
    </row>
    <row r="264" spans="1:21" ht="14.4" customHeight="1" x14ac:dyDescent="0.3">
      <c r="A264" s="660">
        <v>31</v>
      </c>
      <c r="B264" s="661" t="s">
        <v>552</v>
      </c>
      <c r="C264" s="661">
        <v>89301312</v>
      </c>
      <c r="D264" s="740" t="s">
        <v>2028</v>
      </c>
      <c r="E264" s="741" t="s">
        <v>1500</v>
      </c>
      <c r="F264" s="661" t="s">
        <v>1487</v>
      </c>
      <c r="G264" s="661" t="s">
        <v>1538</v>
      </c>
      <c r="H264" s="661" t="s">
        <v>553</v>
      </c>
      <c r="I264" s="661" t="s">
        <v>1776</v>
      </c>
      <c r="J264" s="661" t="s">
        <v>1772</v>
      </c>
      <c r="K264" s="661" t="s">
        <v>1777</v>
      </c>
      <c r="L264" s="662">
        <v>24.77</v>
      </c>
      <c r="M264" s="662">
        <v>24.77</v>
      </c>
      <c r="N264" s="661">
        <v>1</v>
      </c>
      <c r="O264" s="742">
        <v>1</v>
      </c>
      <c r="P264" s="662">
        <v>24.77</v>
      </c>
      <c r="Q264" s="677">
        <v>1</v>
      </c>
      <c r="R264" s="661">
        <v>1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31</v>
      </c>
      <c r="B265" s="661" t="s">
        <v>552</v>
      </c>
      <c r="C265" s="661">
        <v>89301312</v>
      </c>
      <c r="D265" s="740" t="s">
        <v>2028</v>
      </c>
      <c r="E265" s="741" t="s">
        <v>1500</v>
      </c>
      <c r="F265" s="661" t="s">
        <v>1487</v>
      </c>
      <c r="G265" s="661" t="s">
        <v>1546</v>
      </c>
      <c r="H265" s="661" t="s">
        <v>553</v>
      </c>
      <c r="I265" s="661" t="s">
        <v>1613</v>
      </c>
      <c r="J265" s="661" t="s">
        <v>1614</v>
      </c>
      <c r="K265" s="661" t="s">
        <v>1615</v>
      </c>
      <c r="L265" s="662">
        <v>750</v>
      </c>
      <c r="M265" s="662">
        <v>750</v>
      </c>
      <c r="N265" s="661">
        <v>1</v>
      </c>
      <c r="O265" s="742">
        <v>1</v>
      </c>
      <c r="P265" s="662">
        <v>750</v>
      </c>
      <c r="Q265" s="677">
        <v>1</v>
      </c>
      <c r="R265" s="661">
        <v>1</v>
      </c>
      <c r="S265" s="677">
        <v>1</v>
      </c>
      <c r="T265" s="742">
        <v>1</v>
      </c>
      <c r="U265" s="700">
        <v>1</v>
      </c>
    </row>
    <row r="266" spans="1:21" ht="14.4" customHeight="1" x14ac:dyDescent="0.3">
      <c r="A266" s="660">
        <v>31</v>
      </c>
      <c r="B266" s="661" t="s">
        <v>552</v>
      </c>
      <c r="C266" s="661">
        <v>89301312</v>
      </c>
      <c r="D266" s="740" t="s">
        <v>2028</v>
      </c>
      <c r="E266" s="741" t="s">
        <v>1500</v>
      </c>
      <c r="F266" s="661" t="s">
        <v>1487</v>
      </c>
      <c r="G266" s="661" t="s">
        <v>1546</v>
      </c>
      <c r="H266" s="661" t="s">
        <v>553</v>
      </c>
      <c r="I266" s="661" t="s">
        <v>1618</v>
      </c>
      <c r="J266" s="661" t="s">
        <v>1619</v>
      </c>
      <c r="K266" s="661" t="s">
        <v>1620</v>
      </c>
      <c r="L266" s="662">
        <v>971.25</v>
      </c>
      <c r="M266" s="662">
        <v>971.25</v>
      </c>
      <c r="N266" s="661">
        <v>1</v>
      </c>
      <c r="O266" s="742">
        <v>1</v>
      </c>
      <c r="P266" s="662">
        <v>971.25</v>
      </c>
      <c r="Q266" s="677">
        <v>1</v>
      </c>
      <c r="R266" s="661">
        <v>1</v>
      </c>
      <c r="S266" s="677">
        <v>1</v>
      </c>
      <c r="T266" s="742">
        <v>1</v>
      </c>
      <c r="U266" s="700">
        <v>1</v>
      </c>
    </row>
    <row r="267" spans="1:21" ht="14.4" customHeight="1" x14ac:dyDescent="0.3">
      <c r="A267" s="660">
        <v>31</v>
      </c>
      <c r="B267" s="661" t="s">
        <v>552</v>
      </c>
      <c r="C267" s="661">
        <v>89301312</v>
      </c>
      <c r="D267" s="740" t="s">
        <v>2028</v>
      </c>
      <c r="E267" s="741" t="s">
        <v>1500</v>
      </c>
      <c r="F267" s="661" t="s">
        <v>1487</v>
      </c>
      <c r="G267" s="661" t="s">
        <v>1546</v>
      </c>
      <c r="H267" s="661" t="s">
        <v>553</v>
      </c>
      <c r="I267" s="661" t="s">
        <v>1873</v>
      </c>
      <c r="J267" s="661" t="s">
        <v>1874</v>
      </c>
      <c r="K267" s="661" t="s">
        <v>1875</v>
      </c>
      <c r="L267" s="662">
        <v>180</v>
      </c>
      <c r="M267" s="662">
        <v>180</v>
      </c>
      <c r="N267" s="661">
        <v>1</v>
      </c>
      <c r="O267" s="742">
        <v>1</v>
      </c>
      <c r="P267" s="662">
        <v>180</v>
      </c>
      <c r="Q267" s="677">
        <v>1</v>
      </c>
      <c r="R267" s="661">
        <v>1</v>
      </c>
      <c r="S267" s="677">
        <v>1</v>
      </c>
      <c r="T267" s="742">
        <v>1</v>
      </c>
      <c r="U267" s="700">
        <v>1</v>
      </c>
    </row>
    <row r="268" spans="1:21" ht="14.4" customHeight="1" x14ac:dyDescent="0.3">
      <c r="A268" s="660">
        <v>31</v>
      </c>
      <c r="B268" s="661" t="s">
        <v>552</v>
      </c>
      <c r="C268" s="661">
        <v>89301312</v>
      </c>
      <c r="D268" s="740" t="s">
        <v>2028</v>
      </c>
      <c r="E268" s="741" t="s">
        <v>1500</v>
      </c>
      <c r="F268" s="661" t="s">
        <v>1487</v>
      </c>
      <c r="G268" s="661" t="s">
        <v>1546</v>
      </c>
      <c r="H268" s="661" t="s">
        <v>553</v>
      </c>
      <c r="I268" s="661" t="s">
        <v>1624</v>
      </c>
      <c r="J268" s="661" t="s">
        <v>1625</v>
      </c>
      <c r="K268" s="661" t="s">
        <v>1626</v>
      </c>
      <c r="L268" s="662">
        <v>350</v>
      </c>
      <c r="M268" s="662">
        <v>700</v>
      </c>
      <c r="N268" s="661">
        <v>2</v>
      </c>
      <c r="O268" s="742">
        <v>2</v>
      </c>
      <c r="P268" s="662">
        <v>700</v>
      </c>
      <c r="Q268" s="677">
        <v>1</v>
      </c>
      <c r="R268" s="661">
        <v>2</v>
      </c>
      <c r="S268" s="677">
        <v>1</v>
      </c>
      <c r="T268" s="742">
        <v>2</v>
      </c>
      <c r="U268" s="700">
        <v>1</v>
      </c>
    </row>
    <row r="269" spans="1:21" ht="14.4" customHeight="1" x14ac:dyDescent="0.3">
      <c r="A269" s="660">
        <v>31</v>
      </c>
      <c r="B269" s="661" t="s">
        <v>552</v>
      </c>
      <c r="C269" s="661">
        <v>89301312</v>
      </c>
      <c r="D269" s="740" t="s">
        <v>2028</v>
      </c>
      <c r="E269" s="741" t="s">
        <v>1500</v>
      </c>
      <c r="F269" s="661" t="s">
        <v>1487</v>
      </c>
      <c r="G269" s="661" t="s">
        <v>1546</v>
      </c>
      <c r="H269" s="661" t="s">
        <v>553</v>
      </c>
      <c r="I269" s="661" t="s">
        <v>1876</v>
      </c>
      <c r="J269" s="661" t="s">
        <v>1877</v>
      </c>
      <c r="K269" s="661" t="s">
        <v>1878</v>
      </c>
      <c r="L269" s="662">
        <v>1600</v>
      </c>
      <c r="M269" s="662">
        <v>1600</v>
      </c>
      <c r="N269" s="661">
        <v>1</v>
      </c>
      <c r="O269" s="742">
        <v>1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31</v>
      </c>
      <c r="B270" s="661" t="s">
        <v>552</v>
      </c>
      <c r="C270" s="661">
        <v>89301312</v>
      </c>
      <c r="D270" s="740" t="s">
        <v>2028</v>
      </c>
      <c r="E270" s="741" t="s">
        <v>1500</v>
      </c>
      <c r="F270" s="661" t="s">
        <v>1487</v>
      </c>
      <c r="G270" s="661" t="s">
        <v>1550</v>
      </c>
      <c r="H270" s="661" t="s">
        <v>553</v>
      </c>
      <c r="I270" s="661" t="s">
        <v>1627</v>
      </c>
      <c r="J270" s="661" t="s">
        <v>1628</v>
      </c>
      <c r="K270" s="661" t="s">
        <v>1629</v>
      </c>
      <c r="L270" s="662">
        <v>260</v>
      </c>
      <c r="M270" s="662">
        <v>520</v>
      </c>
      <c r="N270" s="661">
        <v>2</v>
      </c>
      <c r="O270" s="742">
        <v>1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31</v>
      </c>
      <c r="B271" s="661" t="s">
        <v>552</v>
      </c>
      <c r="C271" s="661">
        <v>89301312</v>
      </c>
      <c r="D271" s="740" t="s">
        <v>2028</v>
      </c>
      <c r="E271" s="741" t="s">
        <v>1501</v>
      </c>
      <c r="F271" s="661" t="s">
        <v>1486</v>
      </c>
      <c r="G271" s="661" t="s">
        <v>1879</v>
      </c>
      <c r="H271" s="661" t="s">
        <v>553</v>
      </c>
      <c r="I271" s="661" t="s">
        <v>1880</v>
      </c>
      <c r="J271" s="661" t="s">
        <v>1881</v>
      </c>
      <c r="K271" s="661" t="s">
        <v>1882</v>
      </c>
      <c r="L271" s="662">
        <v>43.76</v>
      </c>
      <c r="M271" s="662">
        <v>43.76</v>
      </c>
      <c r="N271" s="661">
        <v>1</v>
      </c>
      <c r="O271" s="742">
        <v>1</v>
      </c>
      <c r="P271" s="662">
        <v>43.76</v>
      </c>
      <c r="Q271" s="677">
        <v>1</v>
      </c>
      <c r="R271" s="661">
        <v>1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31</v>
      </c>
      <c r="B272" s="661" t="s">
        <v>552</v>
      </c>
      <c r="C272" s="661">
        <v>89301312</v>
      </c>
      <c r="D272" s="740" t="s">
        <v>2028</v>
      </c>
      <c r="E272" s="741" t="s">
        <v>1501</v>
      </c>
      <c r="F272" s="661" t="s">
        <v>1486</v>
      </c>
      <c r="G272" s="661" t="s">
        <v>1521</v>
      </c>
      <c r="H272" s="661" t="s">
        <v>935</v>
      </c>
      <c r="I272" s="661" t="s">
        <v>1585</v>
      </c>
      <c r="J272" s="661" t="s">
        <v>1523</v>
      </c>
      <c r="K272" s="661" t="s">
        <v>1586</v>
      </c>
      <c r="L272" s="662">
        <v>543.39</v>
      </c>
      <c r="M272" s="662">
        <v>2173.56</v>
      </c>
      <c r="N272" s="661">
        <v>4</v>
      </c>
      <c r="O272" s="742">
        <v>3</v>
      </c>
      <c r="P272" s="662">
        <v>2173.56</v>
      </c>
      <c r="Q272" s="677">
        <v>1</v>
      </c>
      <c r="R272" s="661">
        <v>4</v>
      </c>
      <c r="S272" s="677">
        <v>1</v>
      </c>
      <c r="T272" s="742">
        <v>3</v>
      </c>
      <c r="U272" s="700">
        <v>1</v>
      </c>
    </row>
    <row r="273" spans="1:21" ht="14.4" customHeight="1" x14ac:dyDescent="0.3">
      <c r="A273" s="660">
        <v>31</v>
      </c>
      <c r="B273" s="661" t="s">
        <v>552</v>
      </c>
      <c r="C273" s="661">
        <v>89301312</v>
      </c>
      <c r="D273" s="740" t="s">
        <v>2028</v>
      </c>
      <c r="E273" s="741" t="s">
        <v>1501</v>
      </c>
      <c r="F273" s="661" t="s">
        <v>1486</v>
      </c>
      <c r="G273" s="661" t="s">
        <v>1587</v>
      </c>
      <c r="H273" s="661" t="s">
        <v>553</v>
      </c>
      <c r="I273" s="661" t="s">
        <v>1764</v>
      </c>
      <c r="J273" s="661" t="s">
        <v>1765</v>
      </c>
      <c r="K273" s="661" t="s">
        <v>1766</v>
      </c>
      <c r="L273" s="662">
        <v>48.42</v>
      </c>
      <c r="M273" s="662">
        <v>48.42</v>
      </c>
      <c r="N273" s="661">
        <v>1</v>
      </c>
      <c r="O273" s="742">
        <v>1</v>
      </c>
      <c r="P273" s="662">
        <v>48.42</v>
      </c>
      <c r="Q273" s="677">
        <v>1</v>
      </c>
      <c r="R273" s="661">
        <v>1</v>
      </c>
      <c r="S273" s="677">
        <v>1</v>
      </c>
      <c r="T273" s="742">
        <v>1</v>
      </c>
      <c r="U273" s="700">
        <v>1</v>
      </c>
    </row>
    <row r="274" spans="1:21" ht="14.4" customHeight="1" x14ac:dyDescent="0.3">
      <c r="A274" s="660">
        <v>31</v>
      </c>
      <c r="B274" s="661" t="s">
        <v>552</v>
      </c>
      <c r="C274" s="661">
        <v>89301312</v>
      </c>
      <c r="D274" s="740" t="s">
        <v>2028</v>
      </c>
      <c r="E274" s="741" t="s">
        <v>1501</v>
      </c>
      <c r="F274" s="661" t="s">
        <v>1486</v>
      </c>
      <c r="G274" s="661" t="s">
        <v>1827</v>
      </c>
      <c r="H274" s="661" t="s">
        <v>553</v>
      </c>
      <c r="I274" s="661" t="s">
        <v>642</v>
      </c>
      <c r="J274" s="661" t="s">
        <v>643</v>
      </c>
      <c r="K274" s="661" t="s">
        <v>644</v>
      </c>
      <c r="L274" s="662">
        <v>93.71</v>
      </c>
      <c r="M274" s="662">
        <v>93.71</v>
      </c>
      <c r="N274" s="661">
        <v>1</v>
      </c>
      <c r="O274" s="742">
        <v>1</v>
      </c>
      <c r="P274" s="662">
        <v>93.71</v>
      </c>
      <c r="Q274" s="677">
        <v>1</v>
      </c>
      <c r="R274" s="661">
        <v>1</v>
      </c>
      <c r="S274" s="677">
        <v>1</v>
      </c>
      <c r="T274" s="742">
        <v>1</v>
      </c>
      <c r="U274" s="700">
        <v>1</v>
      </c>
    </row>
    <row r="275" spans="1:21" ht="14.4" customHeight="1" x14ac:dyDescent="0.3">
      <c r="A275" s="660">
        <v>31</v>
      </c>
      <c r="B275" s="661" t="s">
        <v>552</v>
      </c>
      <c r="C275" s="661">
        <v>89301312</v>
      </c>
      <c r="D275" s="740" t="s">
        <v>2028</v>
      </c>
      <c r="E275" s="741" t="s">
        <v>1501</v>
      </c>
      <c r="F275" s="661" t="s">
        <v>1486</v>
      </c>
      <c r="G275" s="661" t="s">
        <v>1883</v>
      </c>
      <c r="H275" s="661" t="s">
        <v>553</v>
      </c>
      <c r="I275" s="661" t="s">
        <v>1884</v>
      </c>
      <c r="J275" s="661" t="s">
        <v>1885</v>
      </c>
      <c r="K275" s="661" t="s">
        <v>1744</v>
      </c>
      <c r="L275" s="662">
        <v>54.23</v>
      </c>
      <c r="M275" s="662">
        <v>54.23</v>
      </c>
      <c r="N275" s="661">
        <v>1</v>
      </c>
      <c r="O275" s="742">
        <v>1</v>
      </c>
      <c r="P275" s="662">
        <v>54.23</v>
      </c>
      <c r="Q275" s="677">
        <v>1</v>
      </c>
      <c r="R275" s="661">
        <v>1</v>
      </c>
      <c r="S275" s="677">
        <v>1</v>
      </c>
      <c r="T275" s="742">
        <v>1</v>
      </c>
      <c r="U275" s="700">
        <v>1</v>
      </c>
    </row>
    <row r="276" spans="1:21" ht="14.4" customHeight="1" x14ac:dyDescent="0.3">
      <c r="A276" s="660">
        <v>31</v>
      </c>
      <c r="B276" s="661" t="s">
        <v>552</v>
      </c>
      <c r="C276" s="661">
        <v>89301312</v>
      </c>
      <c r="D276" s="740" t="s">
        <v>2028</v>
      </c>
      <c r="E276" s="741" t="s">
        <v>1501</v>
      </c>
      <c r="F276" s="661" t="s">
        <v>1487</v>
      </c>
      <c r="G276" s="661" t="s">
        <v>1538</v>
      </c>
      <c r="H276" s="661" t="s">
        <v>553</v>
      </c>
      <c r="I276" s="661" t="s">
        <v>1771</v>
      </c>
      <c r="J276" s="661" t="s">
        <v>1772</v>
      </c>
      <c r="K276" s="661" t="s">
        <v>1773</v>
      </c>
      <c r="L276" s="662">
        <v>35.130000000000003</v>
      </c>
      <c r="M276" s="662">
        <v>70.260000000000005</v>
      </c>
      <c r="N276" s="661">
        <v>2</v>
      </c>
      <c r="O276" s="742">
        <v>2</v>
      </c>
      <c r="P276" s="662">
        <v>70.260000000000005</v>
      </c>
      <c r="Q276" s="677">
        <v>1</v>
      </c>
      <c r="R276" s="661">
        <v>2</v>
      </c>
      <c r="S276" s="677">
        <v>1</v>
      </c>
      <c r="T276" s="742">
        <v>2</v>
      </c>
      <c r="U276" s="700">
        <v>1</v>
      </c>
    </row>
    <row r="277" spans="1:21" ht="14.4" customHeight="1" x14ac:dyDescent="0.3">
      <c r="A277" s="660">
        <v>31</v>
      </c>
      <c r="B277" s="661" t="s">
        <v>552</v>
      </c>
      <c r="C277" s="661">
        <v>89301312</v>
      </c>
      <c r="D277" s="740" t="s">
        <v>2028</v>
      </c>
      <c r="E277" s="741" t="s">
        <v>1501</v>
      </c>
      <c r="F277" s="661" t="s">
        <v>1487</v>
      </c>
      <c r="G277" s="661" t="s">
        <v>1538</v>
      </c>
      <c r="H277" s="661" t="s">
        <v>553</v>
      </c>
      <c r="I277" s="661" t="s">
        <v>1776</v>
      </c>
      <c r="J277" s="661" t="s">
        <v>1772</v>
      </c>
      <c r="K277" s="661" t="s">
        <v>1777</v>
      </c>
      <c r="L277" s="662">
        <v>24.77</v>
      </c>
      <c r="M277" s="662">
        <v>99.08</v>
      </c>
      <c r="N277" s="661">
        <v>4</v>
      </c>
      <c r="O277" s="742">
        <v>4</v>
      </c>
      <c r="P277" s="662">
        <v>99.08</v>
      </c>
      <c r="Q277" s="677">
        <v>1</v>
      </c>
      <c r="R277" s="661">
        <v>4</v>
      </c>
      <c r="S277" s="677">
        <v>1</v>
      </c>
      <c r="T277" s="742">
        <v>4</v>
      </c>
      <c r="U277" s="700">
        <v>1</v>
      </c>
    </row>
    <row r="278" spans="1:21" ht="14.4" customHeight="1" x14ac:dyDescent="0.3">
      <c r="A278" s="660">
        <v>31</v>
      </c>
      <c r="B278" s="661" t="s">
        <v>552</v>
      </c>
      <c r="C278" s="661">
        <v>89301312</v>
      </c>
      <c r="D278" s="740" t="s">
        <v>2028</v>
      </c>
      <c r="E278" s="741" t="s">
        <v>1501</v>
      </c>
      <c r="F278" s="661" t="s">
        <v>1487</v>
      </c>
      <c r="G278" s="661" t="s">
        <v>1546</v>
      </c>
      <c r="H278" s="661" t="s">
        <v>553</v>
      </c>
      <c r="I278" s="661" t="s">
        <v>1547</v>
      </c>
      <c r="J278" s="661" t="s">
        <v>1548</v>
      </c>
      <c r="K278" s="661" t="s">
        <v>1549</v>
      </c>
      <c r="L278" s="662">
        <v>492.18</v>
      </c>
      <c r="M278" s="662">
        <v>492.18</v>
      </c>
      <c r="N278" s="661">
        <v>1</v>
      </c>
      <c r="O278" s="742">
        <v>1</v>
      </c>
      <c r="P278" s="662">
        <v>492.18</v>
      </c>
      <c r="Q278" s="677">
        <v>1</v>
      </c>
      <c r="R278" s="661">
        <v>1</v>
      </c>
      <c r="S278" s="677">
        <v>1</v>
      </c>
      <c r="T278" s="742">
        <v>1</v>
      </c>
      <c r="U278" s="700">
        <v>1</v>
      </c>
    </row>
    <row r="279" spans="1:21" ht="14.4" customHeight="1" x14ac:dyDescent="0.3">
      <c r="A279" s="660">
        <v>31</v>
      </c>
      <c r="B279" s="661" t="s">
        <v>552</v>
      </c>
      <c r="C279" s="661">
        <v>89301312</v>
      </c>
      <c r="D279" s="740" t="s">
        <v>2028</v>
      </c>
      <c r="E279" s="741" t="s">
        <v>1501</v>
      </c>
      <c r="F279" s="661" t="s">
        <v>1487</v>
      </c>
      <c r="G279" s="661" t="s">
        <v>1546</v>
      </c>
      <c r="H279" s="661" t="s">
        <v>553</v>
      </c>
      <c r="I279" s="661" t="s">
        <v>1886</v>
      </c>
      <c r="J279" s="661" t="s">
        <v>1887</v>
      </c>
      <c r="K279" s="661" t="s">
        <v>1888</v>
      </c>
      <c r="L279" s="662">
        <v>250</v>
      </c>
      <c r="M279" s="662">
        <v>500</v>
      </c>
      <c r="N279" s="661">
        <v>2</v>
      </c>
      <c r="O279" s="742">
        <v>2</v>
      </c>
      <c r="P279" s="662">
        <v>500</v>
      </c>
      <c r="Q279" s="677">
        <v>1</v>
      </c>
      <c r="R279" s="661">
        <v>2</v>
      </c>
      <c r="S279" s="677">
        <v>1</v>
      </c>
      <c r="T279" s="742">
        <v>2</v>
      </c>
      <c r="U279" s="700">
        <v>1</v>
      </c>
    </row>
    <row r="280" spans="1:21" ht="14.4" customHeight="1" x14ac:dyDescent="0.3">
      <c r="A280" s="660">
        <v>31</v>
      </c>
      <c r="B280" s="661" t="s">
        <v>552</v>
      </c>
      <c r="C280" s="661">
        <v>89301312</v>
      </c>
      <c r="D280" s="740" t="s">
        <v>2028</v>
      </c>
      <c r="E280" s="741" t="s">
        <v>1501</v>
      </c>
      <c r="F280" s="661" t="s">
        <v>1487</v>
      </c>
      <c r="G280" s="661" t="s">
        <v>1546</v>
      </c>
      <c r="H280" s="661" t="s">
        <v>553</v>
      </c>
      <c r="I280" s="661" t="s">
        <v>1889</v>
      </c>
      <c r="J280" s="661" t="s">
        <v>1890</v>
      </c>
      <c r="K280" s="661"/>
      <c r="L280" s="662">
        <v>80.349999999999994</v>
      </c>
      <c r="M280" s="662">
        <v>80.349999999999994</v>
      </c>
      <c r="N280" s="661">
        <v>1</v>
      </c>
      <c r="O280" s="742">
        <v>1</v>
      </c>
      <c r="P280" s="662">
        <v>80.349999999999994</v>
      </c>
      <c r="Q280" s="677">
        <v>1</v>
      </c>
      <c r="R280" s="661">
        <v>1</v>
      </c>
      <c r="S280" s="677">
        <v>1</v>
      </c>
      <c r="T280" s="742">
        <v>1</v>
      </c>
      <c r="U280" s="700">
        <v>1</v>
      </c>
    </row>
    <row r="281" spans="1:21" ht="14.4" customHeight="1" x14ac:dyDescent="0.3">
      <c r="A281" s="660">
        <v>31</v>
      </c>
      <c r="B281" s="661" t="s">
        <v>552</v>
      </c>
      <c r="C281" s="661">
        <v>89301312</v>
      </c>
      <c r="D281" s="740" t="s">
        <v>2028</v>
      </c>
      <c r="E281" s="741" t="s">
        <v>1501</v>
      </c>
      <c r="F281" s="661" t="s">
        <v>1487</v>
      </c>
      <c r="G281" s="661" t="s">
        <v>1546</v>
      </c>
      <c r="H281" s="661" t="s">
        <v>553</v>
      </c>
      <c r="I281" s="661" t="s">
        <v>1624</v>
      </c>
      <c r="J281" s="661" t="s">
        <v>1625</v>
      </c>
      <c r="K281" s="661" t="s">
        <v>1626</v>
      </c>
      <c r="L281" s="662">
        <v>350</v>
      </c>
      <c r="M281" s="662">
        <v>1750</v>
      </c>
      <c r="N281" s="661">
        <v>5</v>
      </c>
      <c r="O281" s="742">
        <v>5</v>
      </c>
      <c r="P281" s="662">
        <v>1750</v>
      </c>
      <c r="Q281" s="677">
        <v>1</v>
      </c>
      <c r="R281" s="661">
        <v>5</v>
      </c>
      <c r="S281" s="677">
        <v>1</v>
      </c>
      <c r="T281" s="742">
        <v>5</v>
      </c>
      <c r="U281" s="700">
        <v>1</v>
      </c>
    </row>
    <row r="282" spans="1:21" ht="14.4" customHeight="1" x14ac:dyDescent="0.3">
      <c r="A282" s="660">
        <v>31</v>
      </c>
      <c r="B282" s="661" t="s">
        <v>552</v>
      </c>
      <c r="C282" s="661">
        <v>89301312</v>
      </c>
      <c r="D282" s="740" t="s">
        <v>2028</v>
      </c>
      <c r="E282" s="741" t="s">
        <v>1501</v>
      </c>
      <c r="F282" s="661" t="s">
        <v>1487</v>
      </c>
      <c r="G282" s="661" t="s">
        <v>1546</v>
      </c>
      <c r="H282" s="661" t="s">
        <v>553</v>
      </c>
      <c r="I282" s="661" t="s">
        <v>1791</v>
      </c>
      <c r="J282" s="661" t="s">
        <v>1781</v>
      </c>
      <c r="K282" s="661" t="s">
        <v>1792</v>
      </c>
      <c r="L282" s="662">
        <v>58.5</v>
      </c>
      <c r="M282" s="662">
        <v>58.5</v>
      </c>
      <c r="N282" s="661">
        <v>1</v>
      </c>
      <c r="O282" s="742">
        <v>1</v>
      </c>
      <c r="P282" s="662">
        <v>58.5</v>
      </c>
      <c r="Q282" s="677">
        <v>1</v>
      </c>
      <c r="R282" s="661">
        <v>1</v>
      </c>
      <c r="S282" s="677">
        <v>1</v>
      </c>
      <c r="T282" s="742">
        <v>1</v>
      </c>
      <c r="U282" s="700">
        <v>1</v>
      </c>
    </row>
    <row r="283" spans="1:21" ht="14.4" customHeight="1" x14ac:dyDescent="0.3">
      <c r="A283" s="660">
        <v>31</v>
      </c>
      <c r="B283" s="661" t="s">
        <v>552</v>
      </c>
      <c r="C283" s="661">
        <v>89301312</v>
      </c>
      <c r="D283" s="740" t="s">
        <v>2028</v>
      </c>
      <c r="E283" s="741" t="s">
        <v>1501</v>
      </c>
      <c r="F283" s="661" t="s">
        <v>1487</v>
      </c>
      <c r="G283" s="661" t="s">
        <v>1550</v>
      </c>
      <c r="H283" s="661" t="s">
        <v>553</v>
      </c>
      <c r="I283" s="661" t="s">
        <v>1551</v>
      </c>
      <c r="J283" s="661" t="s">
        <v>1552</v>
      </c>
      <c r="K283" s="661" t="s">
        <v>1553</v>
      </c>
      <c r="L283" s="662">
        <v>200</v>
      </c>
      <c r="M283" s="662">
        <v>400</v>
      </c>
      <c r="N283" s="661">
        <v>2</v>
      </c>
      <c r="O283" s="742">
        <v>1</v>
      </c>
      <c r="P283" s="662">
        <v>400</v>
      </c>
      <c r="Q283" s="677">
        <v>1</v>
      </c>
      <c r="R283" s="661">
        <v>2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31</v>
      </c>
      <c r="B284" s="661" t="s">
        <v>552</v>
      </c>
      <c r="C284" s="661">
        <v>89301312</v>
      </c>
      <c r="D284" s="740" t="s">
        <v>2028</v>
      </c>
      <c r="E284" s="741" t="s">
        <v>1502</v>
      </c>
      <c r="F284" s="661" t="s">
        <v>1486</v>
      </c>
      <c r="G284" s="661" t="s">
        <v>1512</v>
      </c>
      <c r="H284" s="661" t="s">
        <v>553</v>
      </c>
      <c r="I284" s="661" t="s">
        <v>685</v>
      </c>
      <c r="J284" s="661" t="s">
        <v>1513</v>
      </c>
      <c r="K284" s="661" t="s">
        <v>1514</v>
      </c>
      <c r="L284" s="662">
        <v>0</v>
      </c>
      <c r="M284" s="662">
        <v>0</v>
      </c>
      <c r="N284" s="661">
        <v>2</v>
      </c>
      <c r="O284" s="742">
        <v>2</v>
      </c>
      <c r="P284" s="662">
        <v>0</v>
      </c>
      <c r="Q284" s="677"/>
      <c r="R284" s="661">
        <v>1</v>
      </c>
      <c r="S284" s="677">
        <v>0.5</v>
      </c>
      <c r="T284" s="742">
        <v>1</v>
      </c>
      <c r="U284" s="700">
        <v>0.5</v>
      </c>
    </row>
    <row r="285" spans="1:21" ht="14.4" customHeight="1" x14ac:dyDescent="0.3">
      <c r="A285" s="660">
        <v>31</v>
      </c>
      <c r="B285" s="661" t="s">
        <v>552</v>
      </c>
      <c r="C285" s="661">
        <v>89301312</v>
      </c>
      <c r="D285" s="740" t="s">
        <v>2028</v>
      </c>
      <c r="E285" s="741" t="s">
        <v>1502</v>
      </c>
      <c r="F285" s="661" t="s">
        <v>1486</v>
      </c>
      <c r="G285" s="661" t="s">
        <v>1891</v>
      </c>
      <c r="H285" s="661" t="s">
        <v>553</v>
      </c>
      <c r="I285" s="661" t="s">
        <v>1892</v>
      </c>
      <c r="J285" s="661" t="s">
        <v>1893</v>
      </c>
      <c r="K285" s="661" t="s">
        <v>1894</v>
      </c>
      <c r="L285" s="662">
        <v>0</v>
      </c>
      <c r="M285" s="662">
        <v>0</v>
      </c>
      <c r="N285" s="661">
        <v>1</v>
      </c>
      <c r="O285" s="742">
        <v>1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31</v>
      </c>
      <c r="B286" s="661" t="s">
        <v>552</v>
      </c>
      <c r="C286" s="661">
        <v>89301312</v>
      </c>
      <c r="D286" s="740" t="s">
        <v>2028</v>
      </c>
      <c r="E286" s="741" t="s">
        <v>1502</v>
      </c>
      <c r="F286" s="661" t="s">
        <v>1486</v>
      </c>
      <c r="G286" s="661" t="s">
        <v>1895</v>
      </c>
      <c r="H286" s="661" t="s">
        <v>553</v>
      </c>
      <c r="I286" s="661" t="s">
        <v>1896</v>
      </c>
      <c r="J286" s="661" t="s">
        <v>1897</v>
      </c>
      <c r="K286" s="661" t="s">
        <v>1898</v>
      </c>
      <c r="L286" s="662">
        <v>0</v>
      </c>
      <c r="M286" s="662">
        <v>0</v>
      </c>
      <c r="N286" s="661">
        <v>1</v>
      </c>
      <c r="O286" s="742">
        <v>1</v>
      </c>
      <c r="P286" s="662">
        <v>0</v>
      </c>
      <c r="Q286" s="677"/>
      <c r="R286" s="661">
        <v>1</v>
      </c>
      <c r="S286" s="677">
        <v>1</v>
      </c>
      <c r="T286" s="742">
        <v>1</v>
      </c>
      <c r="U286" s="700">
        <v>1</v>
      </c>
    </row>
    <row r="287" spans="1:21" ht="14.4" customHeight="1" x14ac:dyDescent="0.3">
      <c r="A287" s="660">
        <v>31</v>
      </c>
      <c r="B287" s="661" t="s">
        <v>552</v>
      </c>
      <c r="C287" s="661">
        <v>89301312</v>
      </c>
      <c r="D287" s="740" t="s">
        <v>2028</v>
      </c>
      <c r="E287" s="741" t="s">
        <v>1502</v>
      </c>
      <c r="F287" s="661" t="s">
        <v>1486</v>
      </c>
      <c r="G287" s="661" t="s">
        <v>1899</v>
      </c>
      <c r="H287" s="661" t="s">
        <v>553</v>
      </c>
      <c r="I287" s="661" t="s">
        <v>677</v>
      </c>
      <c r="J287" s="661" t="s">
        <v>1900</v>
      </c>
      <c r="K287" s="661" t="s">
        <v>1901</v>
      </c>
      <c r="L287" s="662">
        <v>88.76</v>
      </c>
      <c r="M287" s="662">
        <v>88.76</v>
      </c>
      <c r="N287" s="661">
        <v>1</v>
      </c>
      <c r="O287" s="742">
        <v>1</v>
      </c>
      <c r="P287" s="662">
        <v>88.76</v>
      </c>
      <c r="Q287" s="677">
        <v>1</v>
      </c>
      <c r="R287" s="661">
        <v>1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31</v>
      </c>
      <c r="B288" s="661" t="s">
        <v>552</v>
      </c>
      <c r="C288" s="661">
        <v>89301312</v>
      </c>
      <c r="D288" s="740" t="s">
        <v>2028</v>
      </c>
      <c r="E288" s="741" t="s">
        <v>1502</v>
      </c>
      <c r="F288" s="661" t="s">
        <v>1486</v>
      </c>
      <c r="G288" s="661" t="s">
        <v>1521</v>
      </c>
      <c r="H288" s="661" t="s">
        <v>935</v>
      </c>
      <c r="I288" s="661" t="s">
        <v>1585</v>
      </c>
      <c r="J288" s="661" t="s">
        <v>1523</v>
      </c>
      <c r="K288" s="661" t="s">
        <v>1586</v>
      </c>
      <c r="L288" s="662">
        <v>543.39</v>
      </c>
      <c r="M288" s="662">
        <v>543.39</v>
      </c>
      <c r="N288" s="661">
        <v>1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31</v>
      </c>
      <c r="B289" s="661" t="s">
        <v>552</v>
      </c>
      <c r="C289" s="661">
        <v>89301312</v>
      </c>
      <c r="D289" s="740" t="s">
        <v>2028</v>
      </c>
      <c r="E289" s="741" t="s">
        <v>1502</v>
      </c>
      <c r="F289" s="661" t="s">
        <v>1486</v>
      </c>
      <c r="G289" s="661" t="s">
        <v>1587</v>
      </c>
      <c r="H289" s="661" t="s">
        <v>935</v>
      </c>
      <c r="I289" s="661" t="s">
        <v>1588</v>
      </c>
      <c r="J289" s="661" t="s">
        <v>942</v>
      </c>
      <c r="K289" s="661" t="s">
        <v>1589</v>
      </c>
      <c r="L289" s="662">
        <v>24.22</v>
      </c>
      <c r="M289" s="662">
        <v>24.22</v>
      </c>
      <c r="N289" s="661">
        <v>1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31</v>
      </c>
      <c r="B290" s="661" t="s">
        <v>552</v>
      </c>
      <c r="C290" s="661">
        <v>89301312</v>
      </c>
      <c r="D290" s="740" t="s">
        <v>2028</v>
      </c>
      <c r="E290" s="741" t="s">
        <v>1502</v>
      </c>
      <c r="F290" s="661" t="s">
        <v>1486</v>
      </c>
      <c r="G290" s="661" t="s">
        <v>1527</v>
      </c>
      <c r="H290" s="661" t="s">
        <v>553</v>
      </c>
      <c r="I290" s="661" t="s">
        <v>654</v>
      </c>
      <c r="J290" s="661" t="s">
        <v>1528</v>
      </c>
      <c r="K290" s="661" t="s">
        <v>1529</v>
      </c>
      <c r="L290" s="662">
        <v>0</v>
      </c>
      <c r="M290" s="662">
        <v>0</v>
      </c>
      <c r="N290" s="661">
        <v>1</v>
      </c>
      <c r="O290" s="742">
        <v>0.5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31</v>
      </c>
      <c r="B291" s="661" t="s">
        <v>552</v>
      </c>
      <c r="C291" s="661">
        <v>89301312</v>
      </c>
      <c r="D291" s="740" t="s">
        <v>2028</v>
      </c>
      <c r="E291" s="741" t="s">
        <v>1502</v>
      </c>
      <c r="F291" s="661" t="s">
        <v>1486</v>
      </c>
      <c r="G291" s="661" t="s">
        <v>1534</v>
      </c>
      <c r="H291" s="661" t="s">
        <v>553</v>
      </c>
      <c r="I291" s="661" t="s">
        <v>1902</v>
      </c>
      <c r="J291" s="661" t="s">
        <v>1536</v>
      </c>
      <c r="K291" s="661" t="s">
        <v>1903</v>
      </c>
      <c r="L291" s="662">
        <v>25.07</v>
      </c>
      <c r="M291" s="662">
        <v>25.07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31</v>
      </c>
      <c r="B292" s="661" t="s">
        <v>552</v>
      </c>
      <c r="C292" s="661">
        <v>89301312</v>
      </c>
      <c r="D292" s="740" t="s">
        <v>2028</v>
      </c>
      <c r="E292" s="741" t="s">
        <v>1502</v>
      </c>
      <c r="F292" s="661" t="s">
        <v>1487</v>
      </c>
      <c r="G292" s="661" t="s">
        <v>1538</v>
      </c>
      <c r="H292" s="661" t="s">
        <v>553</v>
      </c>
      <c r="I292" s="661" t="s">
        <v>1711</v>
      </c>
      <c r="J292" s="661" t="s">
        <v>1540</v>
      </c>
      <c r="K292" s="661" t="s">
        <v>1712</v>
      </c>
      <c r="L292" s="662">
        <v>47.57</v>
      </c>
      <c r="M292" s="662">
        <v>47.57</v>
      </c>
      <c r="N292" s="661">
        <v>1</v>
      </c>
      <c r="O292" s="742">
        <v>1</v>
      </c>
      <c r="P292" s="662">
        <v>47.57</v>
      </c>
      <c r="Q292" s="677">
        <v>1</v>
      </c>
      <c r="R292" s="661">
        <v>1</v>
      </c>
      <c r="S292" s="677">
        <v>1</v>
      </c>
      <c r="T292" s="742">
        <v>1</v>
      </c>
      <c r="U292" s="700">
        <v>1</v>
      </c>
    </row>
    <row r="293" spans="1:21" ht="14.4" customHeight="1" x14ac:dyDescent="0.3">
      <c r="A293" s="660">
        <v>31</v>
      </c>
      <c r="B293" s="661" t="s">
        <v>552</v>
      </c>
      <c r="C293" s="661">
        <v>89301312</v>
      </c>
      <c r="D293" s="740" t="s">
        <v>2028</v>
      </c>
      <c r="E293" s="741" t="s">
        <v>1502</v>
      </c>
      <c r="F293" s="661" t="s">
        <v>1487</v>
      </c>
      <c r="G293" s="661" t="s">
        <v>1538</v>
      </c>
      <c r="H293" s="661" t="s">
        <v>553</v>
      </c>
      <c r="I293" s="661" t="s">
        <v>1774</v>
      </c>
      <c r="J293" s="661" t="s">
        <v>1772</v>
      </c>
      <c r="K293" s="661" t="s">
        <v>1775</v>
      </c>
      <c r="L293" s="662">
        <v>30.99</v>
      </c>
      <c r="M293" s="662">
        <v>92.97</v>
      </c>
      <c r="N293" s="661">
        <v>3</v>
      </c>
      <c r="O293" s="742">
        <v>3</v>
      </c>
      <c r="P293" s="662">
        <v>92.97</v>
      </c>
      <c r="Q293" s="677">
        <v>1</v>
      </c>
      <c r="R293" s="661">
        <v>3</v>
      </c>
      <c r="S293" s="677">
        <v>1</v>
      </c>
      <c r="T293" s="742">
        <v>3</v>
      </c>
      <c r="U293" s="700">
        <v>1</v>
      </c>
    </row>
    <row r="294" spans="1:21" ht="14.4" customHeight="1" x14ac:dyDescent="0.3">
      <c r="A294" s="660">
        <v>31</v>
      </c>
      <c r="B294" s="661" t="s">
        <v>552</v>
      </c>
      <c r="C294" s="661">
        <v>89301312</v>
      </c>
      <c r="D294" s="740" t="s">
        <v>2028</v>
      </c>
      <c r="E294" s="741" t="s">
        <v>1502</v>
      </c>
      <c r="F294" s="661" t="s">
        <v>1487</v>
      </c>
      <c r="G294" s="661" t="s">
        <v>1538</v>
      </c>
      <c r="H294" s="661" t="s">
        <v>553</v>
      </c>
      <c r="I294" s="661" t="s">
        <v>1904</v>
      </c>
      <c r="J294" s="661" t="s">
        <v>1905</v>
      </c>
      <c r="K294" s="661" t="s">
        <v>1906</v>
      </c>
      <c r="L294" s="662">
        <v>34.200000000000003</v>
      </c>
      <c r="M294" s="662">
        <v>136.80000000000001</v>
      </c>
      <c r="N294" s="661">
        <v>4</v>
      </c>
      <c r="O294" s="742">
        <v>1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31</v>
      </c>
      <c r="B295" s="661" t="s">
        <v>552</v>
      </c>
      <c r="C295" s="661">
        <v>89301312</v>
      </c>
      <c r="D295" s="740" t="s">
        <v>2028</v>
      </c>
      <c r="E295" s="741" t="s">
        <v>1502</v>
      </c>
      <c r="F295" s="661" t="s">
        <v>1487</v>
      </c>
      <c r="G295" s="661" t="s">
        <v>1538</v>
      </c>
      <c r="H295" s="661" t="s">
        <v>553</v>
      </c>
      <c r="I295" s="661" t="s">
        <v>1907</v>
      </c>
      <c r="J295" s="661" t="s">
        <v>1905</v>
      </c>
      <c r="K295" s="661" t="s">
        <v>1908</v>
      </c>
      <c r="L295" s="662">
        <v>29.02</v>
      </c>
      <c r="M295" s="662">
        <v>29.02</v>
      </c>
      <c r="N295" s="661">
        <v>1</v>
      </c>
      <c r="O295" s="742">
        <v>1</v>
      </c>
      <c r="P295" s="662">
        <v>29.02</v>
      </c>
      <c r="Q295" s="677">
        <v>1</v>
      </c>
      <c r="R295" s="661">
        <v>1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31</v>
      </c>
      <c r="B296" s="661" t="s">
        <v>552</v>
      </c>
      <c r="C296" s="661">
        <v>89301312</v>
      </c>
      <c r="D296" s="740" t="s">
        <v>2028</v>
      </c>
      <c r="E296" s="741" t="s">
        <v>1502</v>
      </c>
      <c r="F296" s="661" t="s">
        <v>1487</v>
      </c>
      <c r="G296" s="661" t="s">
        <v>1546</v>
      </c>
      <c r="H296" s="661" t="s">
        <v>553</v>
      </c>
      <c r="I296" s="661" t="s">
        <v>1655</v>
      </c>
      <c r="J296" s="661" t="s">
        <v>1656</v>
      </c>
      <c r="K296" s="661" t="s">
        <v>1657</v>
      </c>
      <c r="L296" s="662">
        <v>320.25</v>
      </c>
      <c r="M296" s="662">
        <v>320.25</v>
      </c>
      <c r="N296" s="661">
        <v>1</v>
      </c>
      <c r="O296" s="742">
        <v>1</v>
      </c>
      <c r="P296" s="662">
        <v>320.25</v>
      </c>
      <c r="Q296" s="677">
        <v>1</v>
      </c>
      <c r="R296" s="661">
        <v>1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31</v>
      </c>
      <c r="B297" s="661" t="s">
        <v>552</v>
      </c>
      <c r="C297" s="661">
        <v>89301312</v>
      </c>
      <c r="D297" s="740" t="s">
        <v>2028</v>
      </c>
      <c r="E297" s="741" t="s">
        <v>1502</v>
      </c>
      <c r="F297" s="661" t="s">
        <v>1487</v>
      </c>
      <c r="G297" s="661" t="s">
        <v>1546</v>
      </c>
      <c r="H297" s="661" t="s">
        <v>553</v>
      </c>
      <c r="I297" s="661" t="s">
        <v>1658</v>
      </c>
      <c r="J297" s="661" t="s">
        <v>1659</v>
      </c>
      <c r="K297" s="661" t="s">
        <v>1660</v>
      </c>
      <c r="L297" s="662">
        <v>245.43</v>
      </c>
      <c r="M297" s="662">
        <v>245.43</v>
      </c>
      <c r="N297" s="661">
        <v>1</v>
      </c>
      <c r="O297" s="742">
        <v>1</v>
      </c>
      <c r="P297" s="662">
        <v>245.43</v>
      </c>
      <c r="Q297" s="677">
        <v>1</v>
      </c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31</v>
      </c>
      <c r="B298" s="661" t="s">
        <v>552</v>
      </c>
      <c r="C298" s="661">
        <v>89301312</v>
      </c>
      <c r="D298" s="740" t="s">
        <v>2028</v>
      </c>
      <c r="E298" s="741" t="s">
        <v>1502</v>
      </c>
      <c r="F298" s="661" t="s">
        <v>1487</v>
      </c>
      <c r="G298" s="661" t="s">
        <v>1546</v>
      </c>
      <c r="H298" s="661" t="s">
        <v>553</v>
      </c>
      <c r="I298" s="661" t="s">
        <v>1802</v>
      </c>
      <c r="J298" s="661" t="s">
        <v>1781</v>
      </c>
      <c r="K298" s="661" t="s">
        <v>1803</v>
      </c>
      <c r="L298" s="662">
        <v>50.5</v>
      </c>
      <c r="M298" s="662">
        <v>50.5</v>
      </c>
      <c r="N298" s="661">
        <v>1</v>
      </c>
      <c r="O298" s="742">
        <v>1</v>
      </c>
      <c r="P298" s="662">
        <v>50.5</v>
      </c>
      <c r="Q298" s="677">
        <v>1</v>
      </c>
      <c r="R298" s="661">
        <v>1</v>
      </c>
      <c r="S298" s="677">
        <v>1</v>
      </c>
      <c r="T298" s="742">
        <v>1</v>
      </c>
      <c r="U298" s="700">
        <v>1</v>
      </c>
    </row>
    <row r="299" spans="1:21" ht="14.4" customHeight="1" x14ac:dyDescent="0.3">
      <c r="A299" s="660">
        <v>31</v>
      </c>
      <c r="B299" s="661" t="s">
        <v>552</v>
      </c>
      <c r="C299" s="661">
        <v>89301312</v>
      </c>
      <c r="D299" s="740" t="s">
        <v>2028</v>
      </c>
      <c r="E299" s="741" t="s">
        <v>1502</v>
      </c>
      <c r="F299" s="661" t="s">
        <v>1487</v>
      </c>
      <c r="G299" s="661" t="s">
        <v>1546</v>
      </c>
      <c r="H299" s="661" t="s">
        <v>553</v>
      </c>
      <c r="I299" s="661" t="s">
        <v>1618</v>
      </c>
      <c r="J299" s="661" t="s">
        <v>1619</v>
      </c>
      <c r="K299" s="661" t="s">
        <v>1620</v>
      </c>
      <c r="L299" s="662">
        <v>971.25</v>
      </c>
      <c r="M299" s="662">
        <v>971.25</v>
      </c>
      <c r="N299" s="661">
        <v>1</v>
      </c>
      <c r="O299" s="742">
        <v>1</v>
      </c>
      <c r="P299" s="662">
        <v>971.25</v>
      </c>
      <c r="Q299" s="677">
        <v>1</v>
      </c>
      <c r="R299" s="661">
        <v>1</v>
      </c>
      <c r="S299" s="677">
        <v>1</v>
      </c>
      <c r="T299" s="742">
        <v>1</v>
      </c>
      <c r="U299" s="700">
        <v>1</v>
      </c>
    </row>
    <row r="300" spans="1:21" ht="14.4" customHeight="1" x14ac:dyDescent="0.3">
      <c r="A300" s="660">
        <v>31</v>
      </c>
      <c r="B300" s="661" t="s">
        <v>552</v>
      </c>
      <c r="C300" s="661">
        <v>89301312</v>
      </c>
      <c r="D300" s="740" t="s">
        <v>2028</v>
      </c>
      <c r="E300" s="741" t="s">
        <v>1502</v>
      </c>
      <c r="F300" s="661" t="s">
        <v>1487</v>
      </c>
      <c r="G300" s="661" t="s">
        <v>1546</v>
      </c>
      <c r="H300" s="661" t="s">
        <v>553</v>
      </c>
      <c r="I300" s="661" t="s">
        <v>1909</v>
      </c>
      <c r="J300" s="661" t="s">
        <v>1910</v>
      </c>
      <c r="K300" s="661" t="s">
        <v>1721</v>
      </c>
      <c r="L300" s="662">
        <v>1000</v>
      </c>
      <c r="M300" s="662">
        <v>1000</v>
      </c>
      <c r="N300" s="661">
        <v>1</v>
      </c>
      <c r="O300" s="742">
        <v>1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31</v>
      </c>
      <c r="B301" s="661" t="s">
        <v>552</v>
      </c>
      <c r="C301" s="661">
        <v>89301312</v>
      </c>
      <c r="D301" s="740" t="s">
        <v>2028</v>
      </c>
      <c r="E301" s="741" t="s">
        <v>1502</v>
      </c>
      <c r="F301" s="661" t="s">
        <v>1487</v>
      </c>
      <c r="G301" s="661" t="s">
        <v>1546</v>
      </c>
      <c r="H301" s="661" t="s">
        <v>553</v>
      </c>
      <c r="I301" s="661" t="s">
        <v>1889</v>
      </c>
      <c r="J301" s="661" t="s">
        <v>1890</v>
      </c>
      <c r="K301" s="661"/>
      <c r="L301" s="662">
        <v>80.349999999999994</v>
      </c>
      <c r="M301" s="662">
        <v>160.69999999999999</v>
      </c>
      <c r="N301" s="661">
        <v>2</v>
      </c>
      <c r="O301" s="742">
        <v>2</v>
      </c>
      <c r="P301" s="662">
        <v>80.349999999999994</v>
      </c>
      <c r="Q301" s="677">
        <v>0.5</v>
      </c>
      <c r="R301" s="661">
        <v>1</v>
      </c>
      <c r="S301" s="677">
        <v>0.5</v>
      </c>
      <c r="T301" s="742">
        <v>1</v>
      </c>
      <c r="U301" s="700">
        <v>0.5</v>
      </c>
    </row>
    <row r="302" spans="1:21" ht="14.4" customHeight="1" x14ac:dyDescent="0.3">
      <c r="A302" s="660">
        <v>31</v>
      </c>
      <c r="B302" s="661" t="s">
        <v>552</v>
      </c>
      <c r="C302" s="661">
        <v>89301312</v>
      </c>
      <c r="D302" s="740" t="s">
        <v>2028</v>
      </c>
      <c r="E302" s="741" t="s">
        <v>1502</v>
      </c>
      <c r="F302" s="661" t="s">
        <v>1487</v>
      </c>
      <c r="G302" s="661" t="s">
        <v>1546</v>
      </c>
      <c r="H302" s="661" t="s">
        <v>553</v>
      </c>
      <c r="I302" s="661" t="s">
        <v>1624</v>
      </c>
      <c r="J302" s="661" t="s">
        <v>1625</v>
      </c>
      <c r="K302" s="661" t="s">
        <v>1626</v>
      </c>
      <c r="L302" s="662">
        <v>350</v>
      </c>
      <c r="M302" s="662">
        <v>1050</v>
      </c>
      <c r="N302" s="661">
        <v>3</v>
      </c>
      <c r="O302" s="742">
        <v>3</v>
      </c>
      <c r="P302" s="662">
        <v>1050</v>
      </c>
      <c r="Q302" s="677">
        <v>1</v>
      </c>
      <c r="R302" s="661">
        <v>3</v>
      </c>
      <c r="S302" s="677">
        <v>1</v>
      </c>
      <c r="T302" s="742">
        <v>3</v>
      </c>
      <c r="U302" s="700">
        <v>1</v>
      </c>
    </row>
    <row r="303" spans="1:21" ht="14.4" customHeight="1" x14ac:dyDescent="0.3">
      <c r="A303" s="660">
        <v>31</v>
      </c>
      <c r="B303" s="661" t="s">
        <v>552</v>
      </c>
      <c r="C303" s="661">
        <v>89301312</v>
      </c>
      <c r="D303" s="740" t="s">
        <v>2028</v>
      </c>
      <c r="E303" s="741" t="s">
        <v>1502</v>
      </c>
      <c r="F303" s="661" t="s">
        <v>1487</v>
      </c>
      <c r="G303" s="661" t="s">
        <v>1546</v>
      </c>
      <c r="H303" s="661" t="s">
        <v>553</v>
      </c>
      <c r="I303" s="661" t="s">
        <v>1791</v>
      </c>
      <c r="J303" s="661" t="s">
        <v>1781</v>
      </c>
      <c r="K303" s="661" t="s">
        <v>1792</v>
      </c>
      <c r="L303" s="662">
        <v>58.5</v>
      </c>
      <c r="M303" s="662">
        <v>58.5</v>
      </c>
      <c r="N303" s="661">
        <v>1</v>
      </c>
      <c r="O303" s="742">
        <v>1</v>
      </c>
      <c r="P303" s="662">
        <v>58.5</v>
      </c>
      <c r="Q303" s="677">
        <v>1</v>
      </c>
      <c r="R303" s="661">
        <v>1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31</v>
      </c>
      <c r="B304" s="661" t="s">
        <v>552</v>
      </c>
      <c r="C304" s="661">
        <v>89301312</v>
      </c>
      <c r="D304" s="740" t="s">
        <v>2028</v>
      </c>
      <c r="E304" s="741" t="s">
        <v>1502</v>
      </c>
      <c r="F304" s="661" t="s">
        <v>1487</v>
      </c>
      <c r="G304" s="661" t="s">
        <v>1546</v>
      </c>
      <c r="H304" s="661" t="s">
        <v>553</v>
      </c>
      <c r="I304" s="661" t="s">
        <v>1911</v>
      </c>
      <c r="J304" s="661" t="s">
        <v>1912</v>
      </c>
      <c r="K304" s="661" t="s">
        <v>1913</v>
      </c>
      <c r="L304" s="662">
        <v>250</v>
      </c>
      <c r="M304" s="662">
        <v>250</v>
      </c>
      <c r="N304" s="661">
        <v>1</v>
      </c>
      <c r="O304" s="742">
        <v>1</v>
      </c>
      <c r="P304" s="662">
        <v>250</v>
      </c>
      <c r="Q304" s="677">
        <v>1</v>
      </c>
      <c r="R304" s="661">
        <v>1</v>
      </c>
      <c r="S304" s="677">
        <v>1</v>
      </c>
      <c r="T304" s="742">
        <v>1</v>
      </c>
      <c r="U304" s="700">
        <v>1</v>
      </c>
    </row>
    <row r="305" spans="1:21" ht="14.4" customHeight="1" x14ac:dyDescent="0.3">
      <c r="A305" s="660">
        <v>31</v>
      </c>
      <c r="B305" s="661" t="s">
        <v>552</v>
      </c>
      <c r="C305" s="661">
        <v>89301312</v>
      </c>
      <c r="D305" s="740" t="s">
        <v>2028</v>
      </c>
      <c r="E305" s="741" t="s">
        <v>1502</v>
      </c>
      <c r="F305" s="661" t="s">
        <v>1487</v>
      </c>
      <c r="G305" s="661" t="s">
        <v>1546</v>
      </c>
      <c r="H305" s="661" t="s">
        <v>553</v>
      </c>
      <c r="I305" s="661" t="s">
        <v>1914</v>
      </c>
      <c r="J305" s="661" t="s">
        <v>1915</v>
      </c>
      <c r="K305" s="661" t="s">
        <v>1916</v>
      </c>
      <c r="L305" s="662">
        <v>100</v>
      </c>
      <c r="M305" s="662">
        <v>100</v>
      </c>
      <c r="N305" s="661">
        <v>1</v>
      </c>
      <c r="O305" s="742">
        <v>1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31</v>
      </c>
      <c r="B306" s="661" t="s">
        <v>552</v>
      </c>
      <c r="C306" s="661">
        <v>89301312</v>
      </c>
      <c r="D306" s="740" t="s">
        <v>2028</v>
      </c>
      <c r="E306" s="741" t="s">
        <v>1503</v>
      </c>
      <c r="F306" s="661" t="s">
        <v>1486</v>
      </c>
      <c r="G306" s="661" t="s">
        <v>1511</v>
      </c>
      <c r="H306" s="661" t="s">
        <v>553</v>
      </c>
      <c r="I306" s="661" t="s">
        <v>1557</v>
      </c>
      <c r="J306" s="661" t="s">
        <v>1558</v>
      </c>
      <c r="K306" s="661" t="s">
        <v>1559</v>
      </c>
      <c r="L306" s="662">
        <v>150.04</v>
      </c>
      <c r="M306" s="662">
        <v>300.08</v>
      </c>
      <c r="N306" s="661">
        <v>2</v>
      </c>
      <c r="O306" s="742">
        <v>0.5</v>
      </c>
      <c r="P306" s="662">
        <v>300.08</v>
      </c>
      <c r="Q306" s="677">
        <v>1</v>
      </c>
      <c r="R306" s="661">
        <v>2</v>
      </c>
      <c r="S306" s="677">
        <v>1</v>
      </c>
      <c r="T306" s="742">
        <v>0.5</v>
      </c>
      <c r="U306" s="700">
        <v>1</v>
      </c>
    </row>
    <row r="307" spans="1:21" ht="14.4" customHeight="1" x14ac:dyDescent="0.3">
      <c r="A307" s="660">
        <v>31</v>
      </c>
      <c r="B307" s="661" t="s">
        <v>552</v>
      </c>
      <c r="C307" s="661">
        <v>89301312</v>
      </c>
      <c r="D307" s="740" t="s">
        <v>2028</v>
      </c>
      <c r="E307" s="741" t="s">
        <v>1503</v>
      </c>
      <c r="F307" s="661" t="s">
        <v>1486</v>
      </c>
      <c r="G307" s="661" t="s">
        <v>1515</v>
      </c>
      <c r="H307" s="661" t="s">
        <v>553</v>
      </c>
      <c r="I307" s="661" t="s">
        <v>1032</v>
      </c>
      <c r="J307" s="661" t="s">
        <v>1033</v>
      </c>
      <c r="K307" s="661" t="s">
        <v>1428</v>
      </c>
      <c r="L307" s="662">
        <v>66.819999999999993</v>
      </c>
      <c r="M307" s="662">
        <v>133.63999999999999</v>
      </c>
      <c r="N307" s="661">
        <v>2</v>
      </c>
      <c r="O307" s="742">
        <v>1</v>
      </c>
      <c r="P307" s="662">
        <v>133.63999999999999</v>
      </c>
      <c r="Q307" s="677">
        <v>1</v>
      </c>
      <c r="R307" s="661">
        <v>2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31</v>
      </c>
      <c r="B308" s="661" t="s">
        <v>552</v>
      </c>
      <c r="C308" s="661">
        <v>89301312</v>
      </c>
      <c r="D308" s="740" t="s">
        <v>2028</v>
      </c>
      <c r="E308" s="741" t="s">
        <v>1503</v>
      </c>
      <c r="F308" s="661" t="s">
        <v>1486</v>
      </c>
      <c r="G308" s="661" t="s">
        <v>1689</v>
      </c>
      <c r="H308" s="661" t="s">
        <v>553</v>
      </c>
      <c r="I308" s="661" t="s">
        <v>1917</v>
      </c>
      <c r="J308" s="661" t="s">
        <v>1918</v>
      </c>
      <c r="K308" s="661" t="s">
        <v>1691</v>
      </c>
      <c r="L308" s="662">
        <v>96.84</v>
      </c>
      <c r="M308" s="662">
        <v>193.68</v>
      </c>
      <c r="N308" s="661">
        <v>2</v>
      </c>
      <c r="O308" s="742">
        <v>1</v>
      </c>
      <c r="P308" s="662">
        <v>96.84</v>
      </c>
      <c r="Q308" s="677">
        <v>0.5</v>
      </c>
      <c r="R308" s="661">
        <v>1</v>
      </c>
      <c r="S308" s="677">
        <v>0.5</v>
      </c>
      <c r="T308" s="742">
        <v>0.5</v>
      </c>
      <c r="U308" s="700">
        <v>0.5</v>
      </c>
    </row>
    <row r="309" spans="1:21" ht="14.4" customHeight="1" x14ac:dyDescent="0.3">
      <c r="A309" s="660">
        <v>31</v>
      </c>
      <c r="B309" s="661" t="s">
        <v>552</v>
      </c>
      <c r="C309" s="661">
        <v>89301312</v>
      </c>
      <c r="D309" s="740" t="s">
        <v>2028</v>
      </c>
      <c r="E309" s="741" t="s">
        <v>1503</v>
      </c>
      <c r="F309" s="661" t="s">
        <v>1486</v>
      </c>
      <c r="G309" s="661" t="s">
        <v>1689</v>
      </c>
      <c r="H309" s="661" t="s">
        <v>553</v>
      </c>
      <c r="I309" s="661" t="s">
        <v>1919</v>
      </c>
      <c r="J309" s="661" t="s">
        <v>1918</v>
      </c>
      <c r="K309" s="661" t="s">
        <v>1920</v>
      </c>
      <c r="L309" s="662">
        <v>322.8</v>
      </c>
      <c r="M309" s="662">
        <v>322.8</v>
      </c>
      <c r="N309" s="661">
        <v>1</v>
      </c>
      <c r="O309" s="742">
        <v>0.5</v>
      </c>
      <c r="P309" s="662">
        <v>322.8</v>
      </c>
      <c r="Q309" s="677">
        <v>1</v>
      </c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31</v>
      </c>
      <c r="B310" s="661" t="s">
        <v>552</v>
      </c>
      <c r="C310" s="661">
        <v>89301312</v>
      </c>
      <c r="D310" s="740" t="s">
        <v>2028</v>
      </c>
      <c r="E310" s="741" t="s">
        <v>1503</v>
      </c>
      <c r="F310" s="661" t="s">
        <v>1486</v>
      </c>
      <c r="G310" s="661" t="s">
        <v>1730</v>
      </c>
      <c r="H310" s="661" t="s">
        <v>553</v>
      </c>
      <c r="I310" s="661" t="s">
        <v>1921</v>
      </c>
      <c r="J310" s="661" t="s">
        <v>1182</v>
      </c>
      <c r="K310" s="661" t="s">
        <v>1732</v>
      </c>
      <c r="L310" s="662">
        <v>110.28</v>
      </c>
      <c r="M310" s="662">
        <v>110.28</v>
      </c>
      <c r="N310" s="661">
        <v>1</v>
      </c>
      <c r="O310" s="742">
        <v>1</v>
      </c>
      <c r="P310" s="662">
        <v>110.28</v>
      </c>
      <c r="Q310" s="677">
        <v>1</v>
      </c>
      <c r="R310" s="661">
        <v>1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31</v>
      </c>
      <c r="B311" s="661" t="s">
        <v>552</v>
      </c>
      <c r="C311" s="661">
        <v>89301312</v>
      </c>
      <c r="D311" s="740" t="s">
        <v>2028</v>
      </c>
      <c r="E311" s="741" t="s">
        <v>1503</v>
      </c>
      <c r="F311" s="661" t="s">
        <v>1486</v>
      </c>
      <c r="G311" s="661" t="s">
        <v>1510</v>
      </c>
      <c r="H311" s="661" t="s">
        <v>553</v>
      </c>
      <c r="I311" s="661" t="s">
        <v>1043</v>
      </c>
      <c r="J311" s="661" t="s">
        <v>1044</v>
      </c>
      <c r="K311" s="661" t="s">
        <v>1045</v>
      </c>
      <c r="L311" s="662">
        <v>147.31</v>
      </c>
      <c r="M311" s="662">
        <v>294.62</v>
      </c>
      <c r="N311" s="661">
        <v>2</v>
      </c>
      <c r="O311" s="742">
        <v>1</v>
      </c>
      <c r="P311" s="662">
        <v>294.62</v>
      </c>
      <c r="Q311" s="677">
        <v>1</v>
      </c>
      <c r="R311" s="661">
        <v>2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31</v>
      </c>
      <c r="B312" s="661" t="s">
        <v>552</v>
      </c>
      <c r="C312" s="661">
        <v>89301312</v>
      </c>
      <c r="D312" s="740" t="s">
        <v>2028</v>
      </c>
      <c r="E312" s="741" t="s">
        <v>1503</v>
      </c>
      <c r="F312" s="661" t="s">
        <v>1486</v>
      </c>
      <c r="G312" s="661" t="s">
        <v>1510</v>
      </c>
      <c r="H312" s="661" t="s">
        <v>553</v>
      </c>
      <c r="I312" s="661" t="s">
        <v>1922</v>
      </c>
      <c r="J312" s="661" t="s">
        <v>1044</v>
      </c>
      <c r="K312" s="661" t="s">
        <v>1923</v>
      </c>
      <c r="L312" s="662">
        <v>0</v>
      </c>
      <c r="M312" s="662">
        <v>0</v>
      </c>
      <c r="N312" s="661">
        <v>1</v>
      </c>
      <c r="O312" s="742">
        <v>0.5</v>
      </c>
      <c r="P312" s="662">
        <v>0</v>
      </c>
      <c r="Q312" s="677"/>
      <c r="R312" s="661">
        <v>1</v>
      </c>
      <c r="S312" s="677">
        <v>1</v>
      </c>
      <c r="T312" s="742">
        <v>0.5</v>
      </c>
      <c r="U312" s="700">
        <v>1</v>
      </c>
    </row>
    <row r="313" spans="1:21" ht="14.4" customHeight="1" x14ac:dyDescent="0.3">
      <c r="A313" s="660">
        <v>31</v>
      </c>
      <c r="B313" s="661" t="s">
        <v>552</v>
      </c>
      <c r="C313" s="661">
        <v>89301312</v>
      </c>
      <c r="D313" s="740" t="s">
        <v>2028</v>
      </c>
      <c r="E313" s="741" t="s">
        <v>1503</v>
      </c>
      <c r="F313" s="661" t="s">
        <v>1486</v>
      </c>
      <c r="G313" s="661" t="s">
        <v>1521</v>
      </c>
      <c r="H313" s="661" t="s">
        <v>935</v>
      </c>
      <c r="I313" s="661" t="s">
        <v>1585</v>
      </c>
      <c r="J313" s="661" t="s">
        <v>1523</v>
      </c>
      <c r="K313" s="661" t="s">
        <v>1586</v>
      </c>
      <c r="L313" s="662">
        <v>543.39</v>
      </c>
      <c r="M313" s="662">
        <v>5977.29</v>
      </c>
      <c r="N313" s="661">
        <v>11</v>
      </c>
      <c r="O313" s="742">
        <v>6</v>
      </c>
      <c r="P313" s="662">
        <v>5433.9</v>
      </c>
      <c r="Q313" s="677">
        <v>0.90909090909090906</v>
      </c>
      <c r="R313" s="661">
        <v>10</v>
      </c>
      <c r="S313" s="677">
        <v>0.90909090909090906</v>
      </c>
      <c r="T313" s="742">
        <v>5</v>
      </c>
      <c r="U313" s="700">
        <v>0.83333333333333337</v>
      </c>
    </row>
    <row r="314" spans="1:21" ht="14.4" customHeight="1" x14ac:dyDescent="0.3">
      <c r="A314" s="660">
        <v>31</v>
      </c>
      <c r="B314" s="661" t="s">
        <v>552</v>
      </c>
      <c r="C314" s="661">
        <v>89301312</v>
      </c>
      <c r="D314" s="740" t="s">
        <v>2028</v>
      </c>
      <c r="E314" s="741" t="s">
        <v>1503</v>
      </c>
      <c r="F314" s="661" t="s">
        <v>1486</v>
      </c>
      <c r="G314" s="661" t="s">
        <v>1521</v>
      </c>
      <c r="H314" s="661" t="s">
        <v>935</v>
      </c>
      <c r="I314" s="661" t="s">
        <v>1522</v>
      </c>
      <c r="J314" s="661" t="s">
        <v>1523</v>
      </c>
      <c r="K314" s="661" t="s">
        <v>1524</v>
      </c>
      <c r="L314" s="662">
        <v>815.1</v>
      </c>
      <c r="M314" s="662">
        <v>4890.6000000000004</v>
      </c>
      <c r="N314" s="661">
        <v>6</v>
      </c>
      <c r="O314" s="742">
        <v>2</v>
      </c>
      <c r="P314" s="662">
        <v>3260.4</v>
      </c>
      <c r="Q314" s="677">
        <v>0.66666666666666663</v>
      </c>
      <c r="R314" s="661">
        <v>4</v>
      </c>
      <c r="S314" s="677">
        <v>0.66666666666666663</v>
      </c>
      <c r="T314" s="742">
        <v>1</v>
      </c>
      <c r="U314" s="700">
        <v>0.5</v>
      </c>
    </row>
    <row r="315" spans="1:21" ht="14.4" customHeight="1" x14ac:dyDescent="0.3">
      <c r="A315" s="660">
        <v>31</v>
      </c>
      <c r="B315" s="661" t="s">
        <v>552</v>
      </c>
      <c r="C315" s="661">
        <v>89301312</v>
      </c>
      <c r="D315" s="740" t="s">
        <v>2028</v>
      </c>
      <c r="E315" s="741" t="s">
        <v>1503</v>
      </c>
      <c r="F315" s="661" t="s">
        <v>1486</v>
      </c>
      <c r="G315" s="661" t="s">
        <v>1521</v>
      </c>
      <c r="H315" s="661" t="s">
        <v>935</v>
      </c>
      <c r="I315" s="661" t="s">
        <v>1525</v>
      </c>
      <c r="J315" s="661" t="s">
        <v>1523</v>
      </c>
      <c r="K315" s="661" t="s">
        <v>1526</v>
      </c>
      <c r="L315" s="662">
        <v>923.74</v>
      </c>
      <c r="M315" s="662">
        <v>2771.2200000000003</v>
      </c>
      <c r="N315" s="661">
        <v>3</v>
      </c>
      <c r="O315" s="742">
        <v>0.5</v>
      </c>
      <c r="P315" s="662">
        <v>2771.2200000000003</v>
      </c>
      <c r="Q315" s="677">
        <v>1</v>
      </c>
      <c r="R315" s="661">
        <v>3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31</v>
      </c>
      <c r="B316" s="661" t="s">
        <v>552</v>
      </c>
      <c r="C316" s="661">
        <v>89301312</v>
      </c>
      <c r="D316" s="740" t="s">
        <v>2028</v>
      </c>
      <c r="E316" s="741" t="s">
        <v>1503</v>
      </c>
      <c r="F316" s="661" t="s">
        <v>1486</v>
      </c>
      <c r="G316" s="661" t="s">
        <v>1587</v>
      </c>
      <c r="H316" s="661" t="s">
        <v>935</v>
      </c>
      <c r="I316" s="661" t="s">
        <v>941</v>
      </c>
      <c r="J316" s="661" t="s">
        <v>942</v>
      </c>
      <c r="K316" s="661" t="s">
        <v>1447</v>
      </c>
      <c r="L316" s="662">
        <v>48.42</v>
      </c>
      <c r="M316" s="662">
        <v>48.42</v>
      </c>
      <c r="N316" s="661">
        <v>1</v>
      </c>
      <c r="O316" s="742">
        <v>0.5</v>
      </c>
      <c r="P316" s="662">
        <v>48.42</v>
      </c>
      <c r="Q316" s="677">
        <v>1</v>
      </c>
      <c r="R316" s="661">
        <v>1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31</v>
      </c>
      <c r="B317" s="661" t="s">
        <v>552</v>
      </c>
      <c r="C317" s="661">
        <v>89301312</v>
      </c>
      <c r="D317" s="740" t="s">
        <v>2028</v>
      </c>
      <c r="E317" s="741" t="s">
        <v>1503</v>
      </c>
      <c r="F317" s="661" t="s">
        <v>1486</v>
      </c>
      <c r="G317" s="661" t="s">
        <v>1827</v>
      </c>
      <c r="H317" s="661" t="s">
        <v>553</v>
      </c>
      <c r="I317" s="661" t="s">
        <v>1828</v>
      </c>
      <c r="J317" s="661" t="s">
        <v>1829</v>
      </c>
      <c r="K317" s="661" t="s">
        <v>644</v>
      </c>
      <c r="L317" s="662">
        <v>93.71</v>
      </c>
      <c r="M317" s="662">
        <v>93.71</v>
      </c>
      <c r="N317" s="661">
        <v>1</v>
      </c>
      <c r="O317" s="742">
        <v>0.5</v>
      </c>
      <c r="P317" s="662">
        <v>93.71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31</v>
      </c>
      <c r="B318" s="661" t="s">
        <v>552</v>
      </c>
      <c r="C318" s="661">
        <v>89301312</v>
      </c>
      <c r="D318" s="740" t="s">
        <v>2028</v>
      </c>
      <c r="E318" s="741" t="s">
        <v>1503</v>
      </c>
      <c r="F318" s="661" t="s">
        <v>1486</v>
      </c>
      <c r="G318" s="661" t="s">
        <v>1527</v>
      </c>
      <c r="H318" s="661" t="s">
        <v>553</v>
      </c>
      <c r="I318" s="661" t="s">
        <v>654</v>
      </c>
      <c r="J318" s="661" t="s">
        <v>1528</v>
      </c>
      <c r="K318" s="661" t="s">
        <v>1529</v>
      </c>
      <c r="L318" s="662">
        <v>0</v>
      </c>
      <c r="M318" s="662">
        <v>0</v>
      </c>
      <c r="N318" s="661">
        <v>9</v>
      </c>
      <c r="O318" s="742">
        <v>4</v>
      </c>
      <c r="P318" s="662">
        <v>0</v>
      </c>
      <c r="Q318" s="677"/>
      <c r="R318" s="661">
        <v>8</v>
      </c>
      <c r="S318" s="677">
        <v>0.88888888888888884</v>
      </c>
      <c r="T318" s="742">
        <v>3.5</v>
      </c>
      <c r="U318" s="700">
        <v>0.875</v>
      </c>
    </row>
    <row r="319" spans="1:21" ht="14.4" customHeight="1" x14ac:dyDescent="0.3">
      <c r="A319" s="660">
        <v>31</v>
      </c>
      <c r="B319" s="661" t="s">
        <v>552</v>
      </c>
      <c r="C319" s="661">
        <v>89301312</v>
      </c>
      <c r="D319" s="740" t="s">
        <v>2028</v>
      </c>
      <c r="E319" s="741" t="s">
        <v>1503</v>
      </c>
      <c r="F319" s="661" t="s">
        <v>1486</v>
      </c>
      <c r="G319" s="661" t="s">
        <v>1924</v>
      </c>
      <c r="H319" s="661" t="s">
        <v>553</v>
      </c>
      <c r="I319" s="661" t="s">
        <v>1925</v>
      </c>
      <c r="J319" s="661" t="s">
        <v>1926</v>
      </c>
      <c r="K319" s="661" t="s">
        <v>1927</v>
      </c>
      <c r="L319" s="662">
        <v>51.21</v>
      </c>
      <c r="M319" s="662">
        <v>204.84</v>
      </c>
      <c r="N319" s="661">
        <v>4</v>
      </c>
      <c r="O319" s="742">
        <v>1.5</v>
      </c>
      <c r="P319" s="662">
        <v>102.42</v>
      </c>
      <c r="Q319" s="677">
        <v>0.5</v>
      </c>
      <c r="R319" s="661">
        <v>2</v>
      </c>
      <c r="S319" s="677">
        <v>0.5</v>
      </c>
      <c r="T319" s="742">
        <v>0.5</v>
      </c>
      <c r="U319" s="700">
        <v>0.33333333333333331</v>
      </c>
    </row>
    <row r="320" spans="1:21" ht="14.4" customHeight="1" x14ac:dyDescent="0.3">
      <c r="A320" s="660">
        <v>31</v>
      </c>
      <c r="B320" s="661" t="s">
        <v>552</v>
      </c>
      <c r="C320" s="661">
        <v>89301312</v>
      </c>
      <c r="D320" s="740" t="s">
        <v>2028</v>
      </c>
      <c r="E320" s="741" t="s">
        <v>1503</v>
      </c>
      <c r="F320" s="661" t="s">
        <v>1486</v>
      </c>
      <c r="G320" s="661" t="s">
        <v>1599</v>
      </c>
      <c r="H320" s="661" t="s">
        <v>553</v>
      </c>
      <c r="I320" s="661" t="s">
        <v>1024</v>
      </c>
      <c r="J320" s="661" t="s">
        <v>1025</v>
      </c>
      <c r="K320" s="661" t="s">
        <v>1600</v>
      </c>
      <c r="L320" s="662">
        <v>186.27</v>
      </c>
      <c r="M320" s="662">
        <v>372.54</v>
      </c>
      <c r="N320" s="661">
        <v>2</v>
      </c>
      <c r="O320" s="742">
        <v>0.5</v>
      </c>
      <c r="P320" s="662">
        <v>372.54</v>
      </c>
      <c r="Q320" s="677">
        <v>1</v>
      </c>
      <c r="R320" s="661">
        <v>2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31</v>
      </c>
      <c r="B321" s="661" t="s">
        <v>552</v>
      </c>
      <c r="C321" s="661">
        <v>89301312</v>
      </c>
      <c r="D321" s="740" t="s">
        <v>2028</v>
      </c>
      <c r="E321" s="741" t="s">
        <v>1503</v>
      </c>
      <c r="F321" s="661" t="s">
        <v>1486</v>
      </c>
      <c r="G321" s="661" t="s">
        <v>1849</v>
      </c>
      <c r="H321" s="661" t="s">
        <v>553</v>
      </c>
      <c r="I321" s="661" t="s">
        <v>1850</v>
      </c>
      <c r="J321" s="661" t="s">
        <v>1851</v>
      </c>
      <c r="K321" s="661" t="s">
        <v>930</v>
      </c>
      <c r="L321" s="662">
        <v>0</v>
      </c>
      <c r="M321" s="662">
        <v>0</v>
      </c>
      <c r="N321" s="661">
        <v>2</v>
      </c>
      <c r="O321" s="742">
        <v>1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31</v>
      </c>
      <c r="B322" s="661" t="s">
        <v>552</v>
      </c>
      <c r="C322" s="661">
        <v>89301312</v>
      </c>
      <c r="D322" s="740" t="s">
        <v>2028</v>
      </c>
      <c r="E322" s="741" t="s">
        <v>1503</v>
      </c>
      <c r="F322" s="661" t="s">
        <v>1487</v>
      </c>
      <c r="G322" s="661" t="s">
        <v>1538</v>
      </c>
      <c r="H322" s="661" t="s">
        <v>553</v>
      </c>
      <c r="I322" s="661" t="s">
        <v>1539</v>
      </c>
      <c r="J322" s="661" t="s">
        <v>1540</v>
      </c>
      <c r="K322" s="661" t="s">
        <v>1541</v>
      </c>
      <c r="L322" s="662">
        <v>35.75</v>
      </c>
      <c r="M322" s="662">
        <v>35.75</v>
      </c>
      <c r="N322" s="661">
        <v>1</v>
      </c>
      <c r="O322" s="742">
        <v>1</v>
      </c>
      <c r="P322" s="662">
        <v>35.75</v>
      </c>
      <c r="Q322" s="677">
        <v>1</v>
      </c>
      <c r="R322" s="661">
        <v>1</v>
      </c>
      <c r="S322" s="677">
        <v>1</v>
      </c>
      <c r="T322" s="742">
        <v>1</v>
      </c>
      <c r="U322" s="700">
        <v>1</v>
      </c>
    </row>
    <row r="323" spans="1:21" ht="14.4" customHeight="1" x14ac:dyDescent="0.3">
      <c r="A323" s="660">
        <v>31</v>
      </c>
      <c r="B323" s="661" t="s">
        <v>552</v>
      </c>
      <c r="C323" s="661">
        <v>89301312</v>
      </c>
      <c r="D323" s="740" t="s">
        <v>2028</v>
      </c>
      <c r="E323" s="741" t="s">
        <v>1503</v>
      </c>
      <c r="F323" s="661" t="s">
        <v>1487</v>
      </c>
      <c r="G323" s="661" t="s">
        <v>1538</v>
      </c>
      <c r="H323" s="661" t="s">
        <v>553</v>
      </c>
      <c r="I323" s="661" t="s">
        <v>1711</v>
      </c>
      <c r="J323" s="661" t="s">
        <v>1540</v>
      </c>
      <c r="K323" s="661" t="s">
        <v>1712</v>
      </c>
      <c r="L323" s="662">
        <v>47.57</v>
      </c>
      <c r="M323" s="662">
        <v>47.57</v>
      </c>
      <c r="N323" s="661">
        <v>1</v>
      </c>
      <c r="O323" s="742">
        <v>1</v>
      </c>
      <c r="P323" s="662">
        <v>47.57</v>
      </c>
      <c r="Q323" s="677">
        <v>1</v>
      </c>
      <c r="R323" s="661">
        <v>1</v>
      </c>
      <c r="S323" s="677">
        <v>1</v>
      </c>
      <c r="T323" s="742">
        <v>1</v>
      </c>
      <c r="U323" s="700">
        <v>1</v>
      </c>
    </row>
    <row r="324" spans="1:21" ht="14.4" customHeight="1" x14ac:dyDescent="0.3">
      <c r="A324" s="660">
        <v>31</v>
      </c>
      <c r="B324" s="661" t="s">
        <v>552</v>
      </c>
      <c r="C324" s="661">
        <v>89301312</v>
      </c>
      <c r="D324" s="740" t="s">
        <v>2028</v>
      </c>
      <c r="E324" s="741" t="s">
        <v>1503</v>
      </c>
      <c r="F324" s="661" t="s">
        <v>1487</v>
      </c>
      <c r="G324" s="661" t="s">
        <v>1538</v>
      </c>
      <c r="H324" s="661" t="s">
        <v>553</v>
      </c>
      <c r="I324" s="661" t="s">
        <v>1776</v>
      </c>
      <c r="J324" s="661" t="s">
        <v>1772</v>
      </c>
      <c r="K324" s="661" t="s">
        <v>1777</v>
      </c>
      <c r="L324" s="662">
        <v>24.77</v>
      </c>
      <c r="M324" s="662">
        <v>24.77</v>
      </c>
      <c r="N324" s="661">
        <v>1</v>
      </c>
      <c r="O324" s="742">
        <v>1</v>
      </c>
      <c r="P324" s="662">
        <v>24.77</v>
      </c>
      <c r="Q324" s="677">
        <v>1</v>
      </c>
      <c r="R324" s="661">
        <v>1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31</v>
      </c>
      <c r="B325" s="661" t="s">
        <v>552</v>
      </c>
      <c r="C325" s="661">
        <v>89301312</v>
      </c>
      <c r="D325" s="740" t="s">
        <v>2028</v>
      </c>
      <c r="E325" s="741" t="s">
        <v>1503</v>
      </c>
      <c r="F325" s="661" t="s">
        <v>1487</v>
      </c>
      <c r="G325" s="661" t="s">
        <v>1538</v>
      </c>
      <c r="H325" s="661" t="s">
        <v>553</v>
      </c>
      <c r="I325" s="661" t="s">
        <v>1713</v>
      </c>
      <c r="J325" s="661" t="s">
        <v>1714</v>
      </c>
      <c r="K325" s="661" t="s">
        <v>1715</v>
      </c>
      <c r="L325" s="662">
        <v>310.39</v>
      </c>
      <c r="M325" s="662">
        <v>620.78</v>
      </c>
      <c r="N325" s="661">
        <v>2</v>
      </c>
      <c r="O325" s="742">
        <v>1</v>
      </c>
      <c r="P325" s="662">
        <v>620.78</v>
      </c>
      <c r="Q325" s="677">
        <v>1</v>
      </c>
      <c r="R325" s="661">
        <v>2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31</v>
      </c>
      <c r="B326" s="661" t="s">
        <v>552</v>
      </c>
      <c r="C326" s="661">
        <v>89301312</v>
      </c>
      <c r="D326" s="740" t="s">
        <v>2028</v>
      </c>
      <c r="E326" s="741" t="s">
        <v>1503</v>
      </c>
      <c r="F326" s="661" t="s">
        <v>1487</v>
      </c>
      <c r="G326" s="661" t="s">
        <v>1546</v>
      </c>
      <c r="H326" s="661" t="s">
        <v>553</v>
      </c>
      <c r="I326" s="661" t="s">
        <v>1547</v>
      </c>
      <c r="J326" s="661" t="s">
        <v>1548</v>
      </c>
      <c r="K326" s="661" t="s">
        <v>1549</v>
      </c>
      <c r="L326" s="662">
        <v>492.18</v>
      </c>
      <c r="M326" s="662">
        <v>492.18</v>
      </c>
      <c r="N326" s="661">
        <v>1</v>
      </c>
      <c r="O326" s="742">
        <v>1</v>
      </c>
      <c r="P326" s="662">
        <v>492.18</v>
      </c>
      <c r="Q326" s="677">
        <v>1</v>
      </c>
      <c r="R326" s="661">
        <v>1</v>
      </c>
      <c r="S326" s="677">
        <v>1</v>
      </c>
      <c r="T326" s="742">
        <v>1</v>
      </c>
      <c r="U326" s="700">
        <v>1</v>
      </c>
    </row>
    <row r="327" spans="1:21" ht="14.4" customHeight="1" x14ac:dyDescent="0.3">
      <c r="A327" s="660">
        <v>31</v>
      </c>
      <c r="B327" s="661" t="s">
        <v>552</v>
      </c>
      <c r="C327" s="661">
        <v>89301312</v>
      </c>
      <c r="D327" s="740" t="s">
        <v>2028</v>
      </c>
      <c r="E327" s="741" t="s">
        <v>1503</v>
      </c>
      <c r="F327" s="661" t="s">
        <v>1487</v>
      </c>
      <c r="G327" s="661" t="s">
        <v>1546</v>
      </c>
      <c r="H327" s="661" t="s">
        <v>553</v>
      </c>
      <c r="I327" s="661" t="s">
        <v>1928</v>
      </c>
      <c r="J327" s="661" t="s">
        <v>1929</v>
      </c>
      <c r="K327" s="661" t="s">
        <v>1930</v>
      </c>
      <c r="L327" s="662">
        <v>695.62</v>
      </c>
      <c r="M327" s="662">
        <v>695.62</v>
      </c>
      <c r="N327" s="661">
        <v>1</v>
      </c>
      <c r="O327" s="742">
        <v>1</v>
      </c>
      <c r="P327" s="662">
        <v>695.62</v>
      </c>
      <c r="Q327" s="677">
        <v>1</v>
      </c>
      <c r="R327" s="661">
        <v>1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31</v>
      </c>
      <c r="B328" s="661" t="s">
        <v>552</v>
      </c>
      <c r="C328" s="661">
        <v>89301312</v>
      </c>
      <c r="D328" s="740" t="s">
        <v>2028</v>
      </c>
      <c r="E328" s="741" t="s">
        <v>1503</v>
      </c>
      <c r="F328" s="661" t="s">
        <v>1487</v>
      </c>
      <c r="G328" s="661" t="s">
        <v>1546</v>
      </c>
      <c r="H328" s="661" t="s">
        <v>553</v>
      </c>
      <c r="I328" s="661" t="s">
        <v>1618</v>
      </c>
      <c r="J328" s="661" t="s">
        <v>1619</v>
      </c>
      <c r="K328" s="661" t="s">
        <v>1620</v>
      </c>
      <c r="L328" s="662">
        <v>971.25</v>
      </c>
      <c r="M328" s="662">
        <v>971.25</v>
      </c>
      <c r="N328" s="661">
        <v>1</v>
      </c>
      <c r="O328" s="742">
        <v>1</v>
      </c>
      <c r="P328" s="662">
        <v>971.25</v>
      </c>
      <c r="Q328" s="677">
        <v>1</v>
      </c>
      <c r="R328" s="661">
        <v>1</v>
      </c>
      <c r="S328" s="677">
        <v>1</v>
      </c>
      <c r="T328" s="742">
        <v>1</v>
      </c>
      <c r="U328" s="700">
        <v>1</v>
      </c>
    </row>
    <row r="329" spans="1:21" ht="14.4" customHeight="1" x14ac:dyDescent="0.3">
      <c r="A329" s="660">
        <v>31</v>
      </c>
      <c r="B329" s="661" t="s">
        <v>552</v>
      </c>
      <c r="C329" s="661">
        <v>89301312</v>
      </c>
      <c r="D329" s="740" t="s">
        <v>2028</v>
      </c>
      <c r="E329" s="741" t="s">
        <v>1503</v>
      </c>
      <c r="F329" s="661" t="s">
        <v>1487</v>
      </c>
      <c r="G329" s="661" t="s">
        <v>1546</v>
      </c>
      <c r="H329" s="661" t="s">
        <v>553</v>
      </c>
      <c r="I329" s="661" t="s">
        <v>1624</v>
      </c>
      <c r="J329" s="661" t="s">
        <v>1625</v>
      </c>
      <c r="K329" s="661" t="s">
        <v>1626</v>
      </c>
      <c r="L329" s="662">
        <v>350</v>
      </c>
      <c r="M329" s="662">
        <v>1750</v>
      </c>
      <c r="N329" s="661">
        <v>5</v>
      </c>
      <c r="O329" s="742">
        <v>5</v>
      </c>
      <c r="P329" s="662">
        <v>1050</v>
      </c>
      <c r="Q329" s="677">
        <v>0.6</v>
      </c>
      <c r="R329" s="661">
        <v>3</v>
      </c>
      <c r="S329" s="677">
        <v>0.6</v>
      </c>
      <c r="T329" s="742">
        <v>3</v>
      </c>
      <c r="U329" s="700">
        <v>0.6</v>
      </c>
    </row>
    <row r="330" spans="1:21" ht="14.4" customHeight="1" x14ac:dyDescent="0.3">
      <c r="A330" s="660">
        <v>31</v>
      </c>
      <c r="B330" s="661" t="s">
        <v>552</v>
      </c>
      <c r="C330" s="661">
        <v>89301312</v>
      </c>
      <c r="D330" s="740" t="s">
        <v>2028</v>
      </c>
      <c r="E330" s="741" t="s">
        <v>1503</v>
      </c>
      <c r="F330" s="661" t="s">
        <v>1487</v>
      </c>
      <c r="G330" s="661" t="s">
        <v>1546</v>
      </c>
      <c r="H330" s="661" t="s">
        <v>553</v>
      </c>
      <c r="I330" s="661" t="s">
        <v>1791</v>
      </c>
      <c r="J330" s="661" t="s">
        <v>1781</v>
      </c>
      <c r="K330" s="661" t="s">
        <v>1792</v>
      </c>
      <c r="L330" s="662">
        <v>58.5</v>
      </c>
      <c r="M330" s="662">
        <v>58.5</v>
      </c>
      <c r="N330" s="661">
        <v>1</v>
      </c>
      <c r="O330" s="742">
        <v>1</v>
      </c>
      <c r="P330" s="662">
        <v>58.5</v>
      </c>
      <c r="Q330" s="677">
        <v>1</v>
      </c>
      <c r="R330" s="661">
        <v>1</v>
      </c>
      <c r="S330" s="677">
        <v>1</v>
      </c>
      <c r="T330" s="742">
        <v>1</v>
      </c>
      <c r="U330" s="700">
        <v>1</v>
      </c>
    </row>
    <row r="331" spans="1:21" ht="14.4" customHeight="1" x14ac:dyDescent="0.3">
      <c r="A331" s="660">
        <v>31</v>
      </c>
      <c r="B331" s="661" t="s">
        <v>552</v>
      </c>
      <c r="C331" s="661">
        <v>89301312</v>
      </c>
      <c r="D331" s="740" t="s">
        <v>2028</v>
      </c>
      <c r="E331" s="741" t="s">
        <v>1503</v>
      </c>
      <c r="F331" s="661" t="s">
        <v>1487</v>
      </c>
      <c r="G331" s="661" t="s">
        <v>1550</v>
      </c>
      <c r="H331" s="661" t="s">
        <v>553</v>
      </c>
      <c r="I331" s="661" t="s">
        <v>1627</v>
      </c>
      <c r="J331" s="661" t="s">
        <v>1628</v>
      </c>
      <c r="K331" s="661" t="s">
        <v>1629</v>
      </c>
      <c r="L331" s="662">
        <v>260</v>
      </c>
      <c r="M331" s="662">
        <v>2600</v>
      </c>
      <c r="N331" s="661">
        <v>10</v>
      </c>
      <c r="O331" s="742">
        <v>5</v>
      </c>
      <c r="P331" s="662">
        <v>2600</v>
      </c>
      <c r="Q331" s="677">
        <v>1</v>
      </c>
      <c r="R331" s="661">
        <v>10</v>
      </c>
      <c r="S331" s="677">
        <v>1</v>
      </c>
      <c r="T331" s="742">
        <v>5</v>
      </c>
      <c r="U331" s="700">
        <v>1</v>
      </c>
    </row>
    <row r="332" spans="1:21" ht="14.4" customHeight="1" x14ac:dyDescent="0.3">
      <c r="A332" s="660">
        <v>31</v>
      </c>
      <c r="B332" s="661" t="s">
        <v>552</v>
      </c>
      <c r="C332" s="661">
        <v>89301312</v>
      </c>
      <c r="D332" s="740" t="s">
        <v>2028</v>
      </c>
      <c r="E332" s="741" t="s">
        <v>1504</v>
      </c>
      <c r="F332" s="661" t="s">
        <v>1486</v>
      </c>
      <c r="G332" s="661" t="s">
        <v>1931</v>
      </c>
      <c r="H332" s="661" t="s">
        <v>553</v>
      </c>
      <c r="I332" s="661" t="s">
        <v>1932</v>
      </c>
      <c r="J332" s="661" t="s">
        <v>1933</v>
      </c>
      <c r="K332" s="661" t="s">
        <v>1934</v>
      </c>
      <c r="L332" s="662">
        <v>10.26</v>
      </c>
      <c r="M332" s="662">
        <v>10.26</v>
      </c>
      <c r="N332" s="661">
        <v>1</v>
      </c>
      <c r="O332" s="742">
        <v>0.5</v>
      </c>
      <c r="P332" s="662">
        <v>10.26</v>
      </c>
      <c r="Q332" s="677">
        <v>1</v>
      </c>
      <c r="R332" s="661">
        <v>1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31</v>
      </c>
      <c r="B333" s="661" t="s">
        <v>552</v>
      </c>
      <c r="C333" s="661">
        <v>89301312</v>
      </c>
      <c r="D333" s="740" t="s">
        <v>2028</v>
      </c>
      <c r="E333" s="741" t="s">
        <v>1504</v>
      </c>
      <c r="F333" s="661" t="s">
        <v>1486</v>
      </c>
      <c r="G333" s="661" t="s">
        <v>1935</v>
      </c>
      <c r="H333" s="661" t="s">
        <v>553</v>
      </c>
      <c r="I333" s="661" t="s">
        <v>1936</v>
      </c>
      <c r="J333" s="661" t="s">
        <v>1937</v>
      </c>
      <c r="K333" s="661" t="s">
        <v>1938</v>
      </c>
      <c r="L333" s="662">
        <v>0</v>
      </c>
      <c r="M333" s="662">
        <v>0</v>
      </c>
      <c r="N333" s="661">
        <v>1</v>
      </c>
      <c r="O333" s="742">
        <v>1</v>
      </c>
      <c r="P333" s="662">
        <v>0</v>
      </c>
      <c r="Q333" s="677"/>
      <c r="R333" s="661">
        <v>1</v>
      </c>
      <c r="S333" s="677">
        <v>1</v>
      </c>
      <c r="T333" s="742">
        <v>1</v>
      </c>
      <c r="U333" s="700">
        <v>1</v>
      </c>
    </row>
    <row r="334" spans="1:21" ht="14.4" customHeight="1" x14ac:dyDescent="0.3">
      <c r="A334" s="660">
        <v>31</v>
      </c>
      <c r="B334" s="661" t="s">
        <v>552</v>
      </c>
      <c r="C334" s="661">
        <v>89301312</v>
      </c>
      <c r="D334" s="740" t="s">
        <v>2028</v>
      </c>
      <c r="E334" s="741" t="s">
        <v>1504</v>
      </c>
      <c r="F334" s="661" t="s">
        <v>1486</v>
      </c>
      <c r="G334" s="661" t="s">
        <v>1510</v>
      </c>
      <c r="H334" s="661" t="s">
        <v>553</v>
      </c>
      <c r="I334" s="661" t="s">
        <v>1043</v>
      </c>
      <c r="J334" s="661" t="s">
        <v>1044</v>
      </c>
      <c r="K334" s="661" t="s">
        <v>1045</v>
      </c>
      <c r="L334" s="662">
        <v>147.31</v>
      </c>
      <c r="M334" s="662">
        <v>294.62</v>
      </c>
      <c r="N334" s="661">
        <v>2</v>
      </c>
      <c r="O334" s="742">
        <v>1</v>
      </c>
      <c r="P334" s="662">
        <v>294.62</v>
      </c>
      <c r="Q334" s="677">
        <v>1</v>
      </c>
      <c r="R334" s="661">
        <v>2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31</v>
      </c>
      <c r="B335" s="661" t="s">
        <v>552</v>
      </c>
      <c r="C335" s="661">
        <v>89301312</v>
      </c>
      <c r="D335" s="740" t="s">
        <v>2028</v>
      </c>
      <c r="E335" s="741" t="s">
        <v>1504</v>
      </c>
      <c r="F335" s="661" t="s">
        <v>1486</v>
      </c>
      <c r="G335" s="661" t="s">
        <v>1521</v>
      </c>
      <c r="H335" s="661" t="s">
        <v>935</v>
      </c>
      <c r="I335" s="661" t="s">
        <v>1585</v>
      </c>
      <c r="J335" s="661" t="s">
        <v>1523</v>
      </c>
      <c r="K335" s="661" t="s">
        <v>1586</v>
      </c>
      <c r="L335" s="662">
        <v>543.39</v>
      </c>
      <c r="M335" s="662">
        <v>5977.29</v>
      </c>
      <c r="N335" s="661">
        <v>11</v>
      </c>
      <c r="O335" s="742">
        <v>5.5</v>
      </c>
      <c r="P335" s="662">
        <v>5433.9</v>
      </c>
      <c r="Q335" s="677">
        <v>0.90909090909090906</v>
      </c>
      <c r="R335" s="661">
        <v>10</v>
      </c>
      <c r="S335" s="677">
        <v>0.90909090909090906</v>
      </c>
      <c r="T335" s="742">
        <v>4.5</v>
      </c>
      <c r="U335" s="700">
        <v>0.81818181818181823</v>
      </c>
    </row>
    <row r="336" spans="1:21" ht="14.4" customHeight="1" x14ac:dyDescent="0.3">
      <c r="A336" s="660">
        <v>31</v>
      </c>
      <c r="B336" s="661" t="s">
        <v>552</v>
      </c>
      <c r="C336" s="661">
        <v>89301312</v>
      </c>
      <c r="D336" s="740" t="s">
        <v>2028</v>
      </c>
      <c r="E336" s="741" t="s">
        <v>1504</v>
      </c>
      <c r="F336" s="661" t="s">
        <v>1486</v>
      </c>
      <c r="G336" s="661" t="s">
        <v>1521</v>
      </c>
      <c r="H336" s="661" t="s">
        <v>935</v>
      </c>
      <c r="I336" s="661" t="s">
        <v>1522</v>
      </c>
      <c r="J336" s="661" t="s">
        <v>1523</v>
      </c>
      <c r="K336" s="661" t="s">
        <v>1524</v>
      </c>
      <c r="L336" s="662">
        <v>815.1</v>
      </c>
      <c r="M336" s="662">
        <v>815.1</v>
      </c>
      <c r="N336" s="661">
        <v>1</v>
      </c>
      <c r="O336" s="742">
        <v>1</v>
      </c>
      <c r="P336" s="662">
        <v>815.1</v>
      </c>
      <c r="Q336" s="677">
        <v>1</v>
      </c>
      <c r="R336" s="661">
        <v>1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31</v>
      </c>
      <c r="B337" s="661" t="s">
        <v>552</v>
      </c>
      <c r="C337" s="661">
        <v>89301312</v>
      </c>
      <c r="D337" s="740" t="s">
        <v>2028</v>
      </c>
      <c r="E337" s="741" t="s">
        <v>1504</v>
      </c>
      <c r="F337" s="661" t="s">
        <v>1486</v>
      </c>
      <c r="G337" s="661" t="s">
        <v>1587</v>
      </c>
      <c r="H337" s="661" t="s">
        <v>935</v>
      </c>
      <c r="I337" s="661" t="s">
        <v>941</v>
      </c>
      <c r="J337" s="661" t="s">
        <v>942</v>
      </c>
      <c r="K337" s="661" t="s">
        <v>1447</v>
      </c>
      <c r="L337" s="662">
        <v>48.42</v>
      </c>
      <c r="M337" s="662">
        <v>145.26</v>
      </c>
      <c r="N337" s="661">
        <v>3</v>
      </c>
      <c r="O337" s="742">
        <v>2.5</v>
      </c>
      <c r="P337" s="662">
        <v>145.26</v>
      </c>
      <c r="Q337" s="677">
        <v>1</v>
      </c>
      <c r="R337" s="661">
        <v>3</v>
      </c>
      <c r="S337" s="677">
        <v>1</v>
      </c>
      <c r="T337" s="742">
        <v>2.5</v>
      </c>
      <c r="U337" s="700">
        <v>1</v>
      </c>
    </row>
    <row r="338" spans="1:21" ht="14.4" customHeight="1" x14ac:dyDescent="0.3">
      <c r="A338" s="660">
        <v>31</v>
      </c>
      <c r="B338" s="661" t="s">
        <v>552</v>
      </c>
      <c r="C338" s="661">
        <v>89301312</v>
      </c>
      <c r="D338" s="740" t="s">
        <v>2028</v>
      </c>
      <c r="E338" s="741" t="s">
        <v>1504</v>
      </c>
      <c r="F338" s="661" t="s">
        <v>1486</v>
      </c>
      <c r="G338" s="661" t="s">
        <v>1527</v>
      </c>
      <c r="H338" s="661" t="s">
        <v>553</v>
      </c>
      <c r="I338" s="661" t="s">
        <v>654</v>
      </c>
      <c r="J338" s="661" t="s">
        <v>1528</v>
      </c>
      <c r="K338" s="661" t="s">
        <v>1529</v>
      </c>
      <c r="L338" s="662">
        <v>0</v>
      </c>
      <c r="M338" s="662">
        <v>0</v>
      </c>
      <c r="N338" s="661">
        <v>8</v>
      </c>
      <c r="O338" s="742">
        <v>5.5</v>
      </c>
      <c r="P338" s="662">
        <v>0</v>
      </c>
      <c r="Q338" s="677"/>
      <c r="R338" s="661">
        <v>6</v>
      </c>
      <c r="S338" s="677">
        <v>0.75</v>
      </c>
      <c r="T338" s="742">
        <v>4.5</v>
      </c>
      <c r="U338" s="700">
        <v>0.81818181818181823</v>
      </c>
    </row>
    <row r="339" spans="1:21" ht="14.4" customHeight="1" x14ac:dyDescent="0.3">
      <c r="A339" s="660">
        <v>31</v>
      </c>
      <c r="B339" s="661" t="s">
        <v>552</v>
      </c>
      <c r="C339" s="661">
        <v>89301312</v>
      </c>
      <c r="D339" s="740" t="s">
        <v>2028</v>
      </c>
      <c r="E339" s="741" t="s">
        <v>1504</v>
      </c>
      <c r="F339" s="661" t="s">
        <v>1486</v>
      </c>
      <c r="G339" s="661" t="s">
        <v>1530</v>
      </c>
      <c r="H339" s="661" t="s">
        <v>935</v>
      </c>
      <c r="I339" s="661" t="s">
        <v>1939</v>
      </c>
      <c r="J339" s="661" t="s">
        <v>1940</v>
      </c>
      <c r="K339" s="661" t="s">
        <v>1941</v>
      </c>
      <c r="L339" s="662">
        <v>31.32</v>
      </c>
      <c r="M339" s="662">
        <v>31.32</v>
      </c>
      <c r="N339" s="661">
        <v>1</v>
      </c>
      <c r="O339" s="742">
        <v>0.5</v>
      </c>
      <c r="P339" s="662">
        <v>31.32</v>
      </c>
      <c r="Q339" s="677">
        <v>1</v>
      </c>
      <c r="R339" s="661">
        <v>1</v>
      </c>
      <c r="S339" s="677">
        <v>1</v>
      </c>
      <c r="T339" s="742">
        <v>0.5</v>
      </c>
      <c r="U339" s="700">
        <v>1</v>
      </c>
    </row>
    <row r="340" spans="1:21" ht="14.4" customHeight="1" x14ac:dyDescent="0.3">
      <c r="A340" s="660">
        <v>31</v>
      </c>
      <c r="B340" s="661" t="s">
        <v>552</v>
      </c>
      <c r="C340" s="661">
        <v>89301312</v>
      </c>
      <c r="D340" s="740" t="s">
        <v>2028</v>
      </c>
      <c r="E340" s="741" t="s">
        <v>1504</v>
      </c>
      <c r="F340" s="661" t="s">
        <v>1486</v>
      </c>
      <c r="G340" s="661" t="s">
        <v>1530</v>
      </c>
      <c r="H340" s="661" t="s">
        <v>935</v>
      </c>
      <c r="I340" s="661" t="s">
        <v>1844</v>
      </c>
      <c r="J340" s="661" t="s">
        <v>1845</v>
      </c>
      <c r="K340" s="661" t="s">
        <v>1846</v>
      </c>
      <c r="L340" s="662">
        <v>31.32</v>
      </c>
      <c r="M340" s="662">
        <v>31.32</v>
      </c>
      <c r="N340" s="661">
        <v>1</v>
      </c>
      <c r="O340" s="742">
        <v>0.5</v>
      </c>
      <c r="P340" s="662">
        <v>31.32</v>
      </c>
      <c r="Q340" s="677">
        <v>1</v>
      </c>
      <c r="R340" s="661">
        <v>1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31</v>
      </c>
      <c r="B341" s="661" t="s">
        <v>552</v>
      </c>
      <c r="C341" s="661">
        <v>89301312</v>
      </c>
      <c r="D341" s="740" t="s">
        <v>2028</v>
      </c>
      <c r="E341" s="741" t="s">
        <v>1504</v>
      </c>
      <c r="F341" s="661" t="s">
        <v>1487</v>
      </c>
      <c r="G341" s="661" t="s">
        <v>1546</v>
      </c>
      <c r="H341" s="661" t="s">
        <v>553</v>
      </c>
      <c r="I341" s="661" t="s">
        <v>1547</v>
      </c>
      <c r="J341" s="661" t="s">
        <v>1548</v>
      </c>
      <c r="K341" s="661" t="s">
        <v>1549</v>
      </c>
      <c r="L341" s="662">
        <v>492.18</v>
      </c>
      <c r="M341" s="662">
        <v>492.18</v>
      </c>
      <c r="N341" s="661">
        <v>1</v>
      </c>
      <c r="O341" s="742">
        <v>1</v>
      </c>
      <c r="P341" s="662">
        <v>492.18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31</v>
      </c>
      <c r="B342" s="661" t="s">
        <v>552</v>
      </c>
      <c r="C342" s="661">
        <v>89301312</v>
      </c>
      <c r="D342" s="740" t="s">
        <v>2028</v>
      </c>
      <c r="E342" s="741" t="s">
        <v>1504</v>
      </c>
      <c r="F342" s="661" t="s">
        <v>1487</v>
      </c>
      <c r="G342" s="661" t="s">
        <v>1546</v>
      </c>
      <c r="H342" s="661" t="s">
        <v>553</v>
      </c>
      <c r="I342" s="661" t="s">
        <v>1799</v>
      </c>
      <c r="J342" s="661" t="s">
        <v>1800</v>
      </c>
      <c r="K342" s="661" t="s">
        <v>1801</v>
      </c>
      <c r="L342" s="662">
        <v>250</v>
      </c>
      <c r="M342" s="662">
        <v>250</v>
      </c>
      <c r="N342" s="661">
        <v>1</v>
      </c>
      <c r="O342" s="742">
        <v>1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31</v>
      </c>
      <c r="B343" s="661" t="s">
        <v>552</v>
      </c>
      <c r="C343" s="661">
        <v>89301312</v>
      </c>
      <c r="D343" s="740" t="s">
        <v>2028</v>
      </c>
      <c r="E343" s="741" t="s">
        <v>1505</v>
      </c>
      <c r="F343" s="661" t="s">
        <v>1486</v>
      </c>
      <c r="G343" s="661" t="s">
        <v>1942</v>
      </c>
      <c r="H343" s="661" t="s">
        <v>553</v>
      </c>
      <c r="I343" s="661" t="s">
        <v>1943</v>
      </c>
      <c r="J343" s="661" t="s">
        <v>1944</v>
      </c>
      <c r="K343" s="661" t="s">
        <v>1945</v>
      </c>
      <c r="L343" s="662">
        <v>159.71</v>
      </c>
      <c r="M343" s="662">
        <v>159.71</v>
      </c>
      <c r="N343" s="661">
        <v>1</v>
      </c>
      <c r="O343" s="742">
        <v>1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31</v>
      </c>
      <c r="B344" s="661" t="s">
        <v>552</v>
      </c>
      <c r="C344" s="661">
        <v>89301312</v>
      </c>
      <c r="D344" s="740" t="s">
        <v>2028</v>
      </c>
      <c r="E344" s="741" t="s">
        <v>1505</v>
      </c>
      <c r="F344" s="661" t="s">
        <v>1486</v>
      </c>
      <c r="G344" s="661" t="s">
        <v>1723</v>
      </c>
      <c r="H344" s="661" t="s">
        <v>553</v>
      </c>
      <c r="I344" s="661" t="s">
        <v>1724</v>
      </c>
      <c r="J344" s="661" t="s">
        <v>1725</v>
      </c>
      <c r="K344" s="661" t="s">
        <v>1726</v>
      </c>
      <c r="L344" s="662">
        <v>64.12</v>
      </c>
      <c r="M344" s="662">
        <v>192.36</v>
      </c>
      <c r="N344" s="661">
        <v>3</v>
      </c>
      <c r="O344" s="742">
        <v>0.5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31</v>
      </c>
      <c r="B345" s="661" t="s">
        <v>552</v>
      </c>
      <c r="C345" s="661">
        <v>89301312</v>
      </c>
      <c r="D345" s="740" t="s">
        <v>2028</v>
      </c>
      <c r="E345" s="741" t="s">
        <v>1505</v>
      </c>
      <c r="F345" s="661" t="s">
        <v>1486</v>
      </c>
      <c r="G345" s="661" t="s">
        <v>1946</v>
      </c>
      <c r="H345" s="661" t="s">
        <v>553</v>
      </c>
      <c r="I345" s="661" t="s">
        <v>1947</v>
      </c>
      <c r="J345" s="661" t="s">
        <v>1948</v>
      </c>
      <c r="K345" s="661" t="s">
        <v>1949</v>
      </c>
      <c r="L345" s="662">
        <v>46.25</v>
      </c>
      <c r="M345" s="662">
        <v>92.5</v>
      </c>
      <c r="N345" s="661">
        <v>2</v>
      </c>
      <c r="O345" s="742">
        <v>1</v>
      </c>
      <c r="P345" s="662">
        <v>92.5</v>
      </c>
      <c r="Q345" s="677">
        <v>1</v>
      </c>
      <c r="R345" s="661">
        <v>2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31</v>
      </c>
      <c r="B346" s="661" t="s">
        <v>552</v>
      </c>
      <c r="C346" s="661">
        <v>89301312</v>
      </c>
      <c r="D346" s="740" t="s">
        <v>2028</v>
      </c>
      <c r="E346" s="741" t="s">
        <v>1505</v>
      </c>
      <c r="F346" s="661" t="s">
        <v>1486</v>
      </c>
      <c r="G346" s="661" t="s">
        <v>1950</v>
      </c>
      <c r="H346" s="661" t="s">
        <v>553</v>
      </c>
      <c r="I346" s="661" t="s">
        <v>1951</v>
      </c>
      <c r="J346" s="661" t="s">
        <v>1952</v>
      </c>
      <c r="K346" s="661" t="s">
        <v>1953</v>
      </c>
      <c r="L346" s="662">
        <v>0</v>
      </c>
      <c r="M346" s="662">
        <v>0</v>
      </c>
      <c r="N346" s="661">
        <v>2</v>
      </c>
      <c r="O346" s="742">
        <v>2</v>
      </c>
      <c r="P346" s="662">
        <v>0</v>
      </c>
      <c r="Q346" s="677"/>
      <c r="R346" s="661">
        <v>1</v>
      </c>
      <c r="S346" s="677">
        <v>0.5</v>
      </c>
      <c r="T346" s="742">
        <v>1</v>
      </c>
      <c r="U346" s="700">
        <v>0.5</v>
      </c>
    </row>
    <row r="347" spans="1:21" ht="14.4" customHeight="1" x14ac:dyDescent="0.3">
      <c r="A347" s="660">
        <v>31</v>
      </c>
      <c r="B347" s="661" t="s">
        <v>552</v>
      </c>
      <c r="C347" s="661">
        <v>89301312</v>
      </c>
      <c r="D347" s="740" t="s">
        <v>2028</v>
      </c>
      <c r="E347" s="741" t="s">
        <v>1505</v>
      </c>
      <c r="F347" s="661" t="s">
        <v>1486</v>
      </c>
      <c r="G347" s="661" t="s">
        <v>1510</v>
      </c>
      <c r="H347" s="661" t="s">
        <v>553</v>
      </c>
      <c r="I347" s="661" t="s">
        <v>1696</v>
      </c>
      <c r="J347" s="661" t="s">
        <v>1044</v>
      </c>
      <c r="K347" s="661" t="s">
        <v>1045</v>
      </c>
      <c r="L347" s="662">
        <v>147.31</v>
      </c>
      <c r="M347" s="662">
        <v>736.55</v>
      </c>
      <c r="N347" s="661">
        <v>5</v>
      </c>
      <c r="O347" s="742">
        <v>0.5</v>
      </c>
      <c r="P347" s="662">
        <v>736.55</v>
      </c>
      <c r="Q347" s="677">
        <v>1</v>
      </c>
      <c r="R347" s="661">
        <v>5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31</v>
      </c>
      <c r="B348" s="661" t="s">
        <v>552</v>
      </c>
      <c r="C348" s="661">
        <v>89301312</v>
      </c>
      <c r="D348" s="740" t="s">
        <v>2028</v>
      </c>
      <c r="E348" s="741" t="s">
        <v>1505</v>
      </c>
      <c r="F348" s="661" t="s">
        <v>1486</v>
      </c>
      <c r="G348" s="661" t="s">
        <v>1954</v>
      </c>
      <c r="H348" s="661" t="s">
        <v>553</v>
      </c>
      <c r="I348" s="661" t="s">
        <v>1955</v>
      </c>
      <c r="J348" s="661" t="s">
        <v>1956</v>
      </c>
      <c r="K348" s="661" t="s">
        <v>1957</v>
      </c>
      <c r="L348" s="662">
        <v>59.78</v>
      </c>
      <c r="M348" s="662">
        <v>179.34</v>
      </c>
      <c r="N348" s="661">
        <v>3</v>
      </c>
      <c r="O348" s="742">
        <v>0.5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31</v>
      </c>
      <c r="B349" s="661" t="s">
        <v>552</v>
      </c>
      <c r="C349" s="661">
        <v>89301312</v>
      </c>
      <c r="D349" s="740" t="s">
        <v>2028</v>
      </c>
      <c r="E349" s="741" t="s">
        <v>1505</v>
      </c>
      <c r="F349" s="661" t="s">
        <v>1486</v>
      </c>
      <c r="G349" s="661" t="s">
        <v>1521</v>
      </c>
      <c r="H349" s="661" t="s">
        <v>935</v>
      </c>
      <c r="I349" s="661" t="s">
        <v>1585</v>
      </c>
      <c r="J349" s="661" t="s">
        <v>1523</v>
      </c>
      <c r="K349" s="661" t="s">
        <v>1586</v>
      </c>
      <c r="L349" s="662">
        <v>543.39</v>
      </c>
      <c r="M349" s="662">
        <v>3260.34</v>
      </c>
      <c r="N349" s="661">
        <v>6</v>
      </c>
      <c r="O349" s="742">
        <v>2</v>
      </c>
      <c r="P349" s="662">
        <v>3260.34</v>
      </c>
      <c r="Q349" s="677">
        <v>1</v>
      </c>
      <c r="R349" s="661">
        <v>6</v>
      </c>
      <c r="S349" s="677">
        <v>1</v>
      </c>
      <c r="T349" s="742">
        <v>2</v>
      </c>
      <c r="U349" s="700">
        <v>1</v>
      </c>
    </row>
    <row r="350" spans="1:21" ht="14.4" customHeight="1" x14ac:dyDescent="0.3">
      <c r="A350" s="660">
        <v>31</v>
      </c>
      <c r="B350" s="661" t="s">
        <v>552</v>
      </c>
      <c r="C350" s="661">
        <v>89301312</v>
      </c>
      <c r="D350" s="740" t="s">
        <v>2028</v>
      </c>
      <c r="E350" s="741" t="s">
        <v>1505</v>
      </c>
      <c r="F350" s="661" t="s">
        <v>1486</v>
      </c>
      <c r="G350" s="661" t="s">
        <v>1521</v>
      </c>
      <c r="H350" s="661" t="s">
        <v>935</v>
      </c>
      <c r="I350" s="661" t="s">
        <v>1522</v>
      </c>
      <c r="J350" s="661" t="s">
        <v>1523</v>
      </c>
      <c r="K350" s="661" t="s">
        <v>1524</v>
      </c>
      <c r="L350" s="662">
        <v>815.1</v>
      </c>
      <c r="M350" s="662">
        <v>2445.3000000000002</v>
      </c>
      <c r="N350" s="661">
        <v>3</v>
      </c>
      <c r="O350" s="742">
        <v>2</v>
      </c>
      <c r="P350" s="662">
        <v>815.1</v>
      </c>
      <c r="Q350" s="677">
        <v>0.33333333333333331</v>
      </c>
      <c r="R350" s="661">
        <v>1</v>
      </c>
      <c r="S350" s="677">
        <v>0.33333333333333331</v>
      </c>
      <c r="T350" s="742">
        <v>1</v>
      </c>
      <c r="U350" s="700">
        <v>0.5</v>
      </c>
    </row>
    <row r="351" spans="1:21" ht="14.4" customHeight="1" x14ac:dyDescent="0.3">
      <c r="A351" s="660">
        <v>31</v>
      </c>
      <c r="B351" s="661" t="s">
        <v>552</v>
      </c>
      <c r="C351" s="661">
        <v>89301312</v>
      </c>
      <c r="D351" s="740" t="s">
        <v>2028</v>
      </c>
      <c r="E351" s="741" t="s">
        <v>1505</v>
      </c>
      <c r="F351" s="661" t="s">
        <v>1486</v>
      </c>
      <c r="G351" s="661" t="s">
        <v>1827</v>
      </c>
      <c r="H351" s="661" t="s">
        <v>553</v>
      </c>
      <c r="I351" s="661" t="s">
        <v>1828</v>
      </c>
      <c r="J351" s="661" t="s">
        <v>1829</v>
      </c>
      <c r="K351" s="661" t="s">
        <v>644</v>
      </c>
      <c r="L351" s="662">
        <v>93.71</v>
      </c>
      <c r="M351" s="662">
        <v>187.42</v>
      </c>
      <c r="N351" s="661">
        <v>2</v>
      </c>
      <c r="O351" s="742">
        <v>0.5</v>
      </c>
      <c r="P351" s="662">
        <v>187.42</v>
      </c>
      <c r="Q351" s="677">
        <v>1</v>
      </c>
      <c r="R351" s="661">
        <v>2</v>
      </c>
      <c r="S351" s="677">
        <v>1</v>
      </c>
      <c r="T351" s="742">
        <v>0.5</v>
      </c>
      <c r="U351" s="700">
        <v>1</v>
      </c>
    </row>
    <row r="352" spans="1:21" ht="14.4" customHeight="1" x14ac:dyDescent="0.3">
      <c r="A352" s="660">
        <v>31</v>
      </c>
      <c r="B352" s="661" t="s">
        <v>552</v>
      </c>
      <c r="C352" s="661">
        <v>89301312</v>
      </c>
      <c r="D352" s="740" t="s">
        <v>2028</v>
      </c>
      <c r="E352" s="741" t="s">
        <v>1505</v>
      </c>
      <c r="F352" s="661" t="s">
        <v>1486</v>
      </c>
      <c r="G352" s="661" t="s">
        <v>1527</v>
      </c>
      <c r="H352" s="661" t="s">
        <v>553</v>
      </c>
      <c r="I352" s="661" t="s">
        <v>654</v>
      </c>
      <c r="J352" s="661" t="s">
        <v>1528</v>
      </c>
      <c r="K352" s="661" t="s">
        <v>1529</v>
      </c>
      <c r="L352" s="662">
        <v>0</v>
      </c>
      <c r="M352" s="662">
        <v>0</v>
      </c>
      <c r="N352" s="661">
        <v>2</v>
      </c>
      <c r="O352" s="742">
        <v>1</v>
      </c>
      <c r="P352" s="662">
        <v>0</v>
      </c>
      <c r="Q352" s="677"/>
      <c r="R352" s="661">
        <v>2</v>
      </c>
      <c r="S352" s="677">
        <v>1</v>
      </c>
      <c r="T352" s="742">
        <v>1</v>
      </c>
      <c r="U352" s="700">
        <v>1</v>
      </c>
    </row>
    <row r="353" spans="1:21" ht="14.4" customHeight="1" x14ac:dyDescent="0.3">
      <c r="A353" s="660">
        <v>31</v>
      </c>
      <c r="B353" s="661" t="s">
        <v>552</v>
      </c>
      <c r="C353" s="661">
        <v>89301312</v>
      </c>
      <c r="D353" s="740" t="s">
        <v>2028</v>
      </c>
      <c r="E353" s="741" t="s">
        <v>1505</v>
      </c>
      <c r="F353" s="661" t="s">
        <v>1486</v>
      </c>
      <c r="G353" s="661" t="s">
        <v>1530</v>
      </c>
      <c r="H353" s="661" t="s">
        <v>935</v>
      </c>
      <c r="I353" s="661" t="s">
        <v>1958</v>
      </c>
      <c r="J353" s="661" t="s">
        <v>1959</v>
      </c>
      <c r="K353" s="661" t="s">
        <v>1960</v>
      </c>
      <c r="L353" s="662">
        <v>187.92</v>
      </c>
      <c r="M353" s="662">
        <v>375.84</v>
      </c>
      <c r="N353" s="661">
        <v>2</v>
      </c>
      <c r="O353" s="742">
        <v>2</v>
      </c>
      <c r="P353" s="662">
        <v>187.92</v>
      </c>
      <c r="Q353" s="677">
        <v>0.5</v>
      </c>
      <c r="R353" s="661">
        <v>1</v>
      </c>
      <c r="S353" s="677">
        <v>0.5</v>
      </c>
      <c r="T353" s="742">
        <v>1</v>
      </c>
      <c r="U353" s="700">
        <v>0.5</v>
      </c>
    </row>
    <row r="354" spans="1:21" ht="14.4" customHeight="1" x14ac:dyDescent="0.3">
      <c r="A354" s="660">
        <v>31</v>
      </c>
      <c r="B354" s="661" t="s">
        <v>552</v>
      </c>
      <c r="C354" s="661">
        <v>89301312</v>
      </c>
      <c r="D354" s="740" t="s">
        <v>2028</v>
      </c>
      <c r="E354" s="741" t="s">
        <v>1505</v>
      </c>
      <c r="F354" s="661" t="s">
        <v>1486</v>
      </c>
      <c r="G354" s="661" t="s">
        <v>1530</v>
      </c>
      <c r="H354" s="661" t="s">
        <v>553</v>
      </c>
      <c r="I354" s="661" t="s">
        <v>1961</v>
      </c>
      <c r="J354" s="661" t="s">
        <v>1634</v>
      </c>
      <c r="K354" s="661" t="s">
        <v>1962</v>
      </c>
      <c r="L354" s="662">
        <v>0</v>
      </c>
      <c r="M354" s="662">
        <v>0</v>
      </c>
      <c r="N354" s="661">
        <v>1</v>
      </c>
      <c r="O354" s="742">
        <v>0.5</v>
      </c>
      <c r="P354" s="662">
        <v>0</v>
      </c>
      <c r="Q354" s="677"/>
      <c r="R354" s="661">
        <v>1</v>
      </c>
      <c r="S354" s="677">
        <v>1</v>
      </c>
      <c r="T354" s="742">
        <v>0.5</v>
      </c>
      <c r="U354" s="700">
        <v>1</v>
      </c>
    </row>
    <row r="355" spans="1:21" ht="14.4" customHeight="1" x14ac:dyDescent="0.3">
      <c r="A355" s="660">
        <v>31</v>
      </c>
      <c r="B355" s="661" t="s">
        <v>552</v>
      </c>
      <c r="C355" s="661">
        <v>89301312</v>
      </c>
      <c r="D355" s="740" t="s">
        <v>2028</v>
      </c>
      <c r="E355" s="741" t="s">
        <v>1505</v>
      </c>
      <c r="F355" s="661" t="s">
        <v>1486</v>
      </c>
      <c r="G355" s="661" t="s">
        <v>1705</v>
      </c>
      <c r="H355" s="661" t="s">
        <v>553</v>
      </c>
      <c r="I355" s="661" t="s">
        <v>1963</v>
      </c>
      <c r="J355" s="661" t="s">
        <v>1964</v>
      </c>
      <c r="K355" s="661" t="s">
        <v>1965</v>
      </c>
      <c r="L355" s="662">
        <v>0</v>
      </c>
      <c r="M355" s="662">
        <v>0</v>
      </c>
      <c r="N355" s="661">
        <v>1</v>
      </c>
      <c r="O355" s="742">
        <v>0.5</v>
      </c>
      <c r="P355" s="662">
        <v>0</v>
      </c>
      <c r="Q355" s="677"/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31</v>
      </c>
      <c r="B356" s="661" t="s">
        <v>552</v>
      </c>
      <c r="C356" s="661">
        <v>89301312</v>
      </c>
      <c r="D356" s="740" t="s">
        <v>2028</v>
      </c>
      <c r="E356" s="741" t="s">
        <v>1505</v>
      </c>
      <c r="F356" s="661" t="s">
        <v>1487</v>
      </c>
      <c r="G356" s="661" t="s">
        <v>1546</v>
      </c>
      <c r="H356" s="661" t="s">
        <v>553</v>
      </c>
      <c r="I356" s="661" t="s">
        <v>1547</v>
      </c>
      <c r="J356" s="661" t="s">
        <v>1548</v>
      </c>
      <c r="K356" s="661" t="s">
        <v>1549</v>
      </c>
      <c r="L356" s="662">
        <v>492.18</v>
      </c>
      <c r="M356" s="662">
        <v>984.36</v>
      </c>
      <c r="N356" s="661">
        <v>2</v>
      </c>
      <c r="O356" s="742">
        <v>2</v>
      </c>
      <c r="P356" s="662">
        <v>984.36</v>
      </c>
      <c r="Q356" s="677">
        <v>1</v>
      </c>
      <c r="R356" s="661">
        <v>2</v>
      </c>
      <c r="S356" s="677">
        <v>1</v>
      </c>
      <c r="T356" s="742">
        <v>2</v>
      </c>
      <c r="U356" s="700">
        <v>1</v>
      </c>
    </row>
    <row r="357" spans="1:21" ht="14.4" customHeight="1" x14ac:dyDescent="0.3">
      <c r="A357" s="660">
        <v>31</v>
      </c>
      <c r="B357" s="661" t="s">
        <v>552</v>
      </c>
      <c r="C357" s="661">
        <v>89301312</v>
      </c>
      <c r="D357" s="740" t="s">
        <v>2028</v>
      </c>
      <c r="E357" s="741" t="s">
        <v>1505</v>
      </c>
      <c r="F357" s="661" t="s">
        <v>1487</v>
      </c>
      <c r="G357" s="661" t="s">
        <v>1546</v>
      </c>
      <c r="H357" s="661" t="s">
        <v>553</v>
      </c>
      <c r="I357" s="661" t="s">
        <v>1658</v>
      </c>
      <c r="J357" s="661" t="s">
        <v>1659</v>
      </c>
      <c r="K357" s="661" t="s">
        <v>1660</v>
      </c>
      <c r="L357" s="662">
        <v>245.43</v>
      </c>
      <c r="M357" s="662">
        <v>245.43</v>
      </c>
      <c r="N357" s="661">
        <v>1</v>
      </c>
      <c r="O357" s="742">
        <v>1</v>
      </c>
      <c r="P357" s="662">
        <v>245.43</v>
      </c>
      <c r="Q357" s="677">
        <v>1</v>
      </c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31</v>
      </c>
      <c r="B358" s="661" t="s">
        <v>552</v>
      </c>
      <c r="C358" s="661">
        <v>89301312</v>
      </c>
      <c r="D358" s="740" t="s">
        <v>2028</v>
      </c>
      <c r="E358" s="741" t="s">
        <v>1505</v>
      </c>
      <c r="F358" s="661" t="s">
        <v>1487</v>
      </c>
      <c r="G358" s="661" t="s">
        <v>1546</v>
      </c>
      <c r="H358" s="661" t="s">
        <v>553</v>
      </c>
      <c r="I358" s="661" t="s">
        <v>1796</v>
      </c>
      <c r="J358" s="661" t="s">
        <v>1797</v>
      </c>
      <c r="K358" s="661" t="s">
        <v>1798</v>
      </c>
      <c r="L358" s="662">
        <v>1575</v>
      </c>
      <c r="M358" s="662">
        <v>9450</v>
      </c>
      <c r="N358" s="661">
        <v>6</v>
      </c>
      <c r="O358" s="742">
        <v>6</v>
      </c>
      <c r="P358" s="662">
        <v>6300</v>
      </c>
      <c r="Q358" s="677">
        <v>0.66666666666666663</v>
      </c>
      <c r="R358" s="661">
        <v>4</v>
      </c>
      <c r="S358" s="677">
        <v>0.66666666666666663</v>
      </c>
      <c r="T358" s="742">
        <v>4</v>
      </c>
      <c r="U358" s="700">
        <v>0.66666666666666663</v>
      </c>
    </row>
    <row r="359" spans="1:21" ht="14.4" customHeight="1" x14ac:dyDescent="0.3">
      <c r="A359" s="660">
        <v>31</v>
      </c>
      <c r="B359" s="661" t="s">
        <v>552</v>
      </c>
      <c r="C359" s="661">
        <v>89301312</v>
      </c>
      <c r="D359" s="740" t="s">
        <v>2028</v>
      </c>
      <c r="E359" s="741" t="s">
        <v>1505</v>
      </c>
      <c r="F359" s="661" t="s">
        <v>1487</v>
      </c>
      <c r="G359" s="661" t="s">
        <v>1546</v>
      </c>
      <c r="H359" s="661" t="s">
        <v>553</v>
      </c>
      <c r="I359" s="661" t="s">
        <v>1613</v>
      </c>
      <c r="J359" s="661" t="s">
        <v>1614</v>
      </c>
      <c r="K359" s="661" t="s">
        <v>1615</v>
      </c>
      <c r="L359" s="662">
        <v>750</v>
      </c>
      <c r="M359" s="662">
        <v>750</v>
      </c>
      <c r="N359" s="661">
        <v>1</v>
      </c>
      <c r="O359" s="742">
        <v>1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31</v>
      </c>
      <c r="B360" s="661" t="s">
        <v>552</v>
      </c>
      <c r="C360" s="661">
        <v>89301312</v>
      </c>
      <c r="D360" s="740" t="s">
        <v>2028</v>
      </c>
      <c r="E360" s="741" t="s">
        <v>1505</v>
      </c>
      <c r="F360" s="661" t="s">
        <v>1487</v>
      </c>
      <c r="G360" s="661" t="s">
        <v>1546</v>
      </c>
      <c r="H360" s="661" t="s">
        <v>553</v>
      </c>
      <c r="I360" s="661" t="s">
        <v>1618</v>
      </c>
      <c r="J360" s="661" t="s">
        <v>1619</v>
      </c>
      <c r="K360" s="661" t="s">
        <v>1620</v>
      </c>
      <c r="L360" s="662">
        <v>971.25</v>
      </c>
      <c r="M360" s="662">
        <v>1942.5</v>
      </c>
      <c r="N360" s="661">
        <v>2</v>
      </c>
      <c r="O360" s="742">
        <v>2</v>
      </c>
      <c r="P360" s="662">
        <v>1942.5</v>
      </c>
      <c r="Q360" s="677">
        <v>1</v>
      </c>
      <c r="R360" s="661">
        <v>2</v>
      </c>
      <c r="S360" s="677">
        <v>1</v>
      </c>
      <c r="T360" s="742">
        <v>2</v>
      </c>
      <c r="U360" s="700">
        <v>1</v>
      </c>
    </row>
    <row r="361" spans="1:21" ht="14.4" customHeight="1" x14ac:dyDescent="0.3">
      <c r="A361" s="660">
        <v>31</v>
      </c>
      <c r="B361" s="661" t="s">
        <v>552</v>
      </c>
      <c r="C361" s="661">
        <v>89301312</v>
      </c>
      <c r="D361" s="740" t="s">
        <v>2028</v>
      </c>
      <c r="E361" s="741" t="s">
        <v>1505</v>
      </c>
      <c r="F361" s="661" t="s">
        <v>1487</v>
      </c>
      <c r="G361" s="661" t="s">
        <v>1546</v>
      </c>
      <c r="H361" s="661" t="s">
        <v>553</v>
      </c>
      <c r="I361" s="661" t="s">
        <v>1788</v>
      </c>
      <c r="J361" s="661" t="s">
        <v>1789</v>
      </c>
      <c r="K361" s="661" t="s">
        <v>1790</v>
      </c>
      <c r="L361" s="662">
        <v>750</v>
      </c>
      <c r="M361" s="662">
        <v>750</v>
      </c>
      <c r="N361" s="661">
        <v>1</v>
      </c>
      <c r="O361" s="742">
        <v>1</v>
      </c>
      <c r="P361" s="662">
        <v>750</v>
      </c>
      <c r="Q361" s="677">
        <v>1</v>
      </c>
      <c r="R361" s="661">
        <v>1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31</v>
      </c>
      <c r="B362" s="661" t="s">
        <v>552</v>
      </c>
      <c r="C362" s="661">
        <v>89301312</v>
      </c>
      <c r="D362" s="740" t="s">
        <v>2028</v>
      </c>
      <c r="E362" s="741" t="s">
        <v>1505</v>
      </c>
      <c r="F362" s="661" t="s">
        <v>1487</v>
      </c>
      <c r="G362" s="661" t="s">
        <v>1546</v>
      </c>
      <c r="H362" s="661" t="s">
        <v>553</v>
      </c>
      <c r="I362" s="661" t="s">
        <v>1663</v>
      </c>
      <c r="J362" s="661" t="s">
        <v>1664</v>
      </c>
      <c r="K362" s="661" t="s">
        <v>1665</v>
      </c>
      <c r="L362" s="662">
        <v>600</v>
      </c>
      <c r="M362" s="662">
        <v>600</v>
      </c>
      <c r="N362" s="661">
        <v>1</v>
      </c>
      <c r="O362" s="742">
        <v>1</v>
      </c>
      <c r="P362" s="662">
        <v>600</v>
      </c>
      <c r="Q362" s="677">
        <v>1</v>
      </c>
      <c r="R362" s="661">
        <v>1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31</v>
      </c>
      <c r="B363" s="661" t="s">
        <v>552</v>
      </c>
      <c r="C363" s="661">
        <v>89301312</v>
      </c>
      <c r="D363" s="740" t="s">
        <v>2028</v>
      </c>
      <c r="E363" s="741" t="s">
        <v>1505</v>
      </c>
      <c r="F363" s="661" t="s">
        <v>1487</v>
      </c>
      <c r="G363" s="661" t="s">
        <v>1546</v>
      </c>
      <c r="H363" s="661" t="s">
        <v>553</v>
      </c>
      <c r="I363" s="661" t="s">
        <v>1666</v>
      </c>
      <c r="J363" s="661" t="s">
        <v>1667</v>
      </c>
      <c r="K363" s="661" t="s">
        <v>1668</v>
      </c>
      <c r="L363" s="662">
        <v>349.12</v>
      </c>
      <c r="M363" s="662">
        <v>349.12</v>
      </c>
      <c r="N363" s="661">
        <v>1</v>
      </c>
      <c r="O363" s="742">
        <v>1</v>
      </c>
      <c r="P363" s="662">
        <v>349.12</v>
      </c>
      <c r="Q363" s="677">
        <v>1</v>
      </c>
      <c r="R363" s="661">
        <v>1</v>
      </c>
      <c r="S363" s="677">
        <v>1</v>
      </c>
      <c r="T363" s="742">
        <v>1</v>
      </c>
      <c r="U363" s="700">
        <v>1</v>
      </c>
    </row>
    <row r="364" spans="1:21" ht="14.4" customHeight="1" x14ac:dyDescent="0.3">
      <c r="A364" s="660">
        <v>31</v>
      </c>
      <c r="B364" s="661" t="s">
        <v>552</v>
      </c>
      <c r="C364" s="661">
        <v>89301312</v>
      </c>
      <c r="D364" s="740" t="s">
        <v>2028</v>
      </c>
      <c r="E364" s="741" t="s">
        <v>1505</v>
      </c>
      <c r="F364" s="661" t="s">
        <v>1487</v>
      </c>
      <c r="G364" s="661" t="s">
        <v>1546</v>
      </c>
      <c r="H364" s="661" t="s">
        <v>553</v>
      </c>
      <c r="I364" s="661" t="s">
        <v>1624</v>
      </c>
      <c r="J364" s="661" t="s">
        <v>1625</v>
      </c>
      <c r="K364" s="661" t="s">
        <v>1626</v>
      </c>
      <c r="L364" s="662">
        <v>350</v>
      </c>
      <c r="M364" s="662">
        <v>1050</v>
      </c>
      <c r="N364" s="661">
        <v>3</v>
      </c>
      <c r="O364" s="742">
        <v>3</v>
      </c>
      <c r="P364" s="662">
        <v>1050</v>
      </c>
      <c r="Q364" s="677">
        <v>1</v>
      </c>
      <c r="R364" s="661">
        <v>3</v>
      </c>
      <c r="S364" s="677">
        <v>1</v>
      </c>
      <c r="T364" s="742">
        <v>3</v>
      </c>
      <c r="U364" s="700">
        <v>1</v>
      </c>
    </row>
    <row r="365" spans="1:21" ht="14.4" customHeight="1" x14ac:dyDescent="0.3">
      <c r="A365" s="660">
        <v>31</v>
      </c>
      <c r="B365" s="661" t="s">
        <v>552</v>
      </c>
      <c r="C365" s="661">
        <v>89301312</v>
      </c>
      <c r="D365" s="740" t="s">
        <v>2028</v>
      </c>
      <c r="E365" s="741" t="s">
        <v>1505</v>
      </c>
      <c r="F365" s="661" t="s">
        <v>1487</v>
      </c>
      <c r="G365" s="661" t="s">
        <v>1546</v>
      </c>
      <c r="H365" s="661" t="s">
        <v>553</v>
      </c>
      <c r="I365" s="661" t="s">
        <v>1966</v>
      </c>
      <c r="J365" s="661" t="s">
        <v>1967</v>
      </c>
      <c r="K365" s="661" t="s">
        <v>1968</v>
      </c>
      <c r="L365" s="662">
        <v>1243.8699999999999</v>
      </c>
      <c r="M365" s="662">
        <v>1243.8699999999999</v>
      </c>
      <c r="N365" s="661">
        <v>1</v>
      </c>
      <c r="O365" s="742">
        <v>1</v>
      </c>
      <c r="P365" s="662">
        <v>1243.8699999999999</v>
      </c>
      <c r="Q365" s="677">
        <v>1</v>
      </c>
      <c r="R365" s="661">
        <v>1</v>
      </c>
      <c r="S365" s="677">
        <v>1</v>
      </c>
      <c r="T365" s="742">
        <v>1</v>
      </c>
      <c r="U365" s="700">
        <v>1</v>
      </c>
    </row>
    <row r="366" spans="1:21" ht="14.4" customHeight="1" x14ac:dyDescent="0.3">
      <c r="A366" s="660">
        <v>31</v>
      </c>
      <c r="B366" s="661" t="s">
        <v>552</v>
      </c>
      <c r="C366" s="661">
        <v>89301312</v>
      </c>
      <c r="D366" s="740" t="s">
        <v>2028</v>
      </c>
      <c r="E366" s="741" t="s">
        <v>1505</v>
      </c>
      <c r="F366" s="661" t="s">
        <v>1487</v>
      </c>
      <c r="G366" s="661" t="s">
        <v>1969</v>
      </c>
      <c r="H366" s="661" t="s">
        <v>553</v>
      </c>
      <c r="I366" s="661" t="s">
        <v>1970</v>
      </c>
      <c r="J366" s="661" t="s">
        <v>1971</v>
      </c>
      <c r="K366" s="661" t="s">
        <v>1972</v>
      </c>
      <c r="L366" s="662">
        <v>553.15</v>
      </c>
      <c r="M366" s="662">
        <v>8297.2499999999982</v>
      </c>
      <c r="N366" s="661">
        <v>15</v>
      </c>
      <c r="O366" s="742">
        <v>12</v>
      </c>
      <c r="P366" s="662">
        <v>553.15</v>
      </c>
      <c r="Q366" s="677">
        <v>6.666666666666668E-2</v>
      </c>
      <c r="R366" s="661">
        <v>1</v>
      </c>
      <c r="S366" s="677">
        <v>6.6666666666666666E-2</v>
      </c>
      <c r="T366" s="742">
        <v>1</v>
      </c>
      <c r="U366" s="700">
        <v>8.3333333333333329E-2</v>
      </c>
    </row>
    <row r="367" spans="1:21" ht="14.4" customHeight="1" x14ac:dyDescent="0.3">
      <c r="A367" s="660">
        <v>31</v>
      </c>
      <c r="B367" s="661" t="s">
        <v>552</v>
      </c>
      <c r="C367" s="661">
        <v>89301312</v>
      </c>
      <c r="D367" s="740" t="s">
        <v>2028</v>
      </c>
      <c r="E367" s="741" t="s">
        <v>1506</v>
      </c>
      <c r="F367" s="661" t="s">
        <v>1486</v>
      </c>
      <c r="G367" s="661" t="s">
        <v>1511</v>
      </c>
      <c r="H367" s="661" t="s">
        <v>935</v>
      </c>
      <c r="I367" s="661" t="s">
        <v>1061</v>
      </c>
      <c r="J367" s="661" t="s">
        <v>1422</v>
      </c>
      <c r="K367" s="661" t="s">
        <v>1423</v>
      </c>
      <c r="L367" s="662">
        <v>150.04</v>
      </c>
      <c r="M367" s="662">
        <v>150.04</v>
      </c>
      <c r="N367" s="661">
        <v>1</v>
      </c>
      <c r="O367" s="742">
        <v>1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31</v>
      </c>
      <c r="B368" s="661" t="s">
        <v>552</v>
      </c>
      <c r="C368" s="661">
        <v>89301312</v>
      </c>
      <c r="D368" s="740" t="s">
        <v>2028</v>
      </c>
      <c r="E368" s="741" t="s">
        <v>1506</v>
      </c>
      <c r="F368" s="661" t="s">
        <v>1486</v>
      </c>
      <c r="G368" s="661" t="s">
        <v>1511</v>
      </c>
      <c r="H368" s="661" t="s">
        <v>935</v>
      </c>
      <c r="I368" s="661" t="s">
        <v>1061</v>
      </c>
      <c r="J368" s="661" t="s">
        <v>1422</v>
      </c>
      <c r="K368" s="661" t="s">
        <v>1423</v>
      </c>
      <c r="L368" s="662">
        <v>154.36000000000001</v>
      </c>
      <c r="M368" s="662">
        <v>154.36000000000001</v>
      </c>
      <c r="N368" s="661">
        <v>1</v>
      </c>
      <c r="O368" s="742">
        <v>1</v>
      </c>
      <c r="P368" s="662">
        <v>154.36000000000001</v>
      </c>
      <c r="Q368" s="677">
        <v>1</v>
      </c>
      <c r="R368" s="661">
        <v>1</v>
      </c>
      <c r="S368" s="677">
        <v>1</v>
      </c>
      <c r="T368" s="742">
        <v>1</v>
      </c>
      <c r="U368" s="700">
        <v>1</v>
      </c>
    </row>
    <row r="369" spans="1:21" ht="14.4" customHeight="1" x14ac:dyDescent="0.3">
      <c r="A369" s="660">
        <v>31</v>
      </c>
      <c r="B369" s="661" t="s">
        <v>552</v>
      </c>
      <c r="C369" s="661">
        <v>89301312</v>
      </c>
      <c r="D369" s="740" t="s">
        <v>2028</v>
      </c>
      <c r="E369" s="741" t="s">
        <v>1506</v>
      </c>
      <c r="F369" s="661" t="s">
        <v>1486</v>
      </c>
      <c r="G369" s="661" t="s">
        <v>1521</v>
      </c>
      <c r="H369" s="661" t="s">
        <v>935</v>
      </c>
      <c r="I369" s="661" t="s">
        <v>1585</v>
      </c>
      <c r="J369" s="661" t="s">
        <v>1523</v>
      </c>
      <c r="K369" s="661" t="s">
        <v>1586</v>
      </c>
      <c r="L369" s="662">
        <v>543.39</v>
      </c>
      <c r="M369" s="662">
        <v>5433.9</v>
      </c>
      <c r="N369" s="661">
        <v>10</v>
      </c>
      <c r="O369" s="742">
        <v>8</v>
      </c>
      <c r="P369" s="662">
        <v>4347.12</v>
      </c>
      <c r="Q369" s="677">
        <v>0.8</v>
      </c>
      <c r="R369" s="661">
        <v>8</v>
      </c>
      <c r="S369" s="677">
        <v>0.8</v>
      </c>
      <c r="T369" s="742">
        <v>7</v>
      </c>
      <c r="U369" s="700">
        <v>0.875</v>
      </c>
    </row>
    <row r="370" spans="1:21" ht="14.4" customHeight="1" x14ac:dyDescent="0.3">
      <c r="A370" s="660">
        <v>31</v>
      </c>
      <c r="B370" s="661" t="s">
        <v>552</v>
      </c>
      <c r="C370" s="661">
        <v>89301312</v>
      </c>
      <c r="D370" s="740" t="s">
        <v>2028</v>
      </c>
      <c r="E370" s="741" t="s">
        <v>1506</v>
      </c>
      <c r="F370" s="661" t="s">
        <v>1486</v>
      </c>
      <c r="G370" s="661" t="s">
        <v>1521</v>
      </c>
      <c r="H370" s="661" t="s">
        <v>935</v>
      </c>
      <c r="I370" s="661" t="s">
        <v>1522</v>
      </c>
      <c r="J370" s="661" t="s">
        <v>1523</v>
      </c>
      <c r="K370" s="661" t="s">
        <v>1524</v>
      </c>
      <c r="L370" s="662">
        <v>815.1</v>
      </c>
      <c r="M370" s="662">
        <v>2445.3000000000002</v>
      </c>
      <c r="N370" s="661">
        <v>3</v>
      </c>
      <c r="O370" s="742">
        <v>3</v>
      </c>
      <c r="P370" s="662">
        <v>2445.3000000000002</v>
      </c>
      <c r="Q370" s="677">
        <v>1</v>
      </c>
      <c r="R370" s="661">
        <v>3</v>
      </c>
      <c r="S370" s="677">
        <v>1</v>
      </c>
      <c r="T370" s="742">
        <v>3</v>
      </c>
      <c r="U370" s="700">
        <v>1</v>
      </c>
    </row>
    <row r="371" spans="1:21" ht="14.4" customHeight="1" x14ac:dyDescent="0.3">
      <c r="A371" s="660">
        <v>31</v>
      </c>
      <c r="B371" s="661" t="s">
        <v>552</v>
      </c>
      <c r="C371" s="661">
        <v>89301312</v>
      </c>
      <c r="D371" s="740" t="s">
        <v>2028</v>
      </c>
      <c r="E371" s="741" t="s">
        <v>1506</v>
      </c>
      <c r="F371" s="661" t="s">
        <v>1487</v>
      </c>
      <c r="G371" s="661" t="s">
        <v>1546</v>
      </c>
      <c r="H371" s="661" t="s">
        <v>553</v>
      </c>
      <c r="I371" s="661" t="s">
        <v>1796</v>
      </c>
      <c r="J371" s="661" t="s">
        <v>1797</v>
      </c>
      <c r="K371" s="661" t="s">
        <v>1798</v>
      </c>
      <c r="L371" s="662">
        <v>1575</v>
      </c>
      <c r="M371" s="662">
        <v>1575</v>
      </c>
      <c r="N371" s="661">
        <v>1</v>
      </c>
      <c r="O371" s="742">
        <v>1</v>
      </c>
      <c r="P371" s="662">
        <v>1575</v>
      </c>
      <c r="Q371" s="677">
        <v>1</v>
      </c>
      <c r="R371" s="661">
        <v>1</v>
      </c>
      <c r="S371" s="677">
        <v>1</v>
      </c>
      <c r="T371" s="742">
        <v>1</v>
      </c>
      <c r="U371" s="700">
        <v>1</v>
      </c>
    </row>
    <row r="372" spans="1:21" ht="14.4" customHeight="1" x14ac:dyDescent="0.3">
      <c r="A372" s="660">
        <v>31</v>
      </c>
      <c r="B372" s="661" t="s">
        <v>552</v>
      </c>
      <c r="C372" s="661">
        <v>89301312</v>
      </c>
      <c r="D372" s="740" t="s">
        <v>2028</v>
      </c>
      <c r="E372" s="741" t="s">
        <v>1506</v>
      </c>
      <c r="F372" s="661" t="s">
        <v>1487</v>
      </c>
      <c r="G372" s="661" t="s">
        <v>1546</v>
      </c>
      <c r="H372" s="661" t="s">
        <v>553</v>
      </c>
      <c r="I372" s="661" t="s">
        <v>1613</v>
      </c>
      <c r="J372" s="661" t="s">
        <v>1614</v>
      </c>
      <c r="K372" s="661" t="s">
        <v>1615</v>
      </c>
      <c r="L372" s="662">
        <v>750</v>
      </c>
      <c r="M372" s="662">
        <v>750</v>
      </c>
      <c r="N372" s="661">
        <v>1</v>
      </c>
      <c r="O372" s="742">
        <v>1</v>
      </c>
      <c r="P372" s="662">
        <v>750</v>
      </c>
      <c r="Q372" s="677">
        <v>1</v>
      </c>
      <c r="R372" s="661">
        <v>1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31</v>
      </c>
      <c r="B373" s="661" t="s">
        <v>552</v>
      </c>
      <c r="C373" s="661">
        <v>89301312</v>
      </c>
      <c r="D373" s="740" t="s">
        <v>2028</v>
      </c>
      <c r="E373" s="741" t="s">
        <v>1506</v>
      </c>
      <c r="F373" s="661" t="s">
        <v>1487</v>
      </c>
      <c r="G373" s="661" t="s">
        <v>1546</v>
      </c>
      <c r="H373" s="661" t="s">
        <v>553</v>
      </c>
      <c r="I373" s="661" t="s">
        <v>1802</v>
      </c>
      <c r="J373" s="661" t="s">
        <v>1781</v>
      </c>
      <c r="K373" s="661" t="s">
        <v>1803</v>
      </c>
      <c r="L373" s="662">
        <v>50.5</v>
      </c>
      <c r="M373" s="662">
        <v>50.5</v>
      </c>
      <c r="N373" s="661">
        <v>1</v>
      </c>
      <c r="O373" s="742">
        <v>1</v>
      </c>
      <c r="P373" s="662">
        <v>50.5</v>
      </c>
      <c r="Q373" s="677">
        <v>1</v>
      </c>
      <c r="R373" s="661">
        <v>1</v>
      </c>
      <c r="S373" s="677">
        <v>1</v>
      </c>
      <c r="T373" s="742">
        <v>1</v>
      </c>
      <c r="U373" s="700">
        <v>1</v>
      </c>
    </row>
    <row r="374" spans="1:21" ht="14.4" customHeight="1" x14ac:dyDescent="0.3">
      <c r="A374" s="660">
        <v>31</v>
      </c>
      <c r="B374" s="661" t="s">
        <v>552</v>
      </c>
      <c r="C374" s="661">
        <v>89301312</v>
      </c>
      <c r="D374" s="740" t="s">
        <v>2028</v>
      </c>
      <c r="E374" s="741" t="s">
        <v>1506</v>
      </c>
      <c r="F374" s="661" t="s">
        <v>1487</v>
      </c>
      <c r="G374" s="661" t="s">
        <v>1546</v>
      </c>
      <c r="H374" s="661" t="s">
        <v>553</v>
      </c>
      <c r="I374" s="661" t="s">
        <v>1624</v>
      </c>
      <c r="J374" s="661" t="s">
        <v>1625</v>
      </c>
      <c r="K374" s="661" t="s">
        <v>1626</v>
      </c>
      <c r="L374" s="662">
        <v>350</v>
      </c>
      <c r="M374" s="662">
        <v>350</v>
      </c>
      <c r="N374" s="661">
        <v>1</v>
      </c>
      <c r="O374" s="742">
        <v>1</v>
      </c>
      <c r="P374" s="662">
        <v>350</v>
      </c>
      <c r="Q374" s="677">
        <v>1</v>
      </c>
      <c r="R374" s="661">
        <v>1</v>
      </c>
      <c r="S374" s="677">
        <v>1</v>
      </c>
      <c r="T374" s="742">
        <v>1</v>
      </c>
      <c r="U374" s="700">
        <v>1</v>
      </c>
    </row>
    <row r="375" spans="1:21" ht="14.4" customHeight="1" x14ac:dyDescent="0.3">
      <c r="A375" s="660">
        <v>31</v>
      </c>
      <c r="B375" s="661" t="s">
        <v>552</v>
      </c>
      <c r="C375" s="661">
        <v>89301312</v>
      </c>
      <c r="D375" s="740" t="s">
        <v>2028</v>
      </c>
      <c r="E375" s="741" t="s">
        <v>1506</v>
      </c>
      <c r="F375" s="661" t="s">
        <v>1487</v>
      </c>
      <c r="G375" s="661" t="s">
        <v>1546</v>
      </c>
      <c r="H375" s="661" t="s">
        <v>553</v>
      </c>
      <c r="I375" s="661" t="s">
        <v>1973</v>
      </c>
      <c r="J375" s="661" t="s">
        <v>1974</v>
      </c>
      <c r="K375" s="661"/>
      <c r="L375" s="662">
        <v>350</v>
      </c>
      <c r="M375" s="662">
        <v>350</v>
      </c>
      <c r="N375" s="661">
        <v>1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31</v>
      </c>
      <c r="B376" s="661" t="s">
        <v>552</v>
      </c>
      <c r="C376" s="661">
        <v>89301312</v>
      </c>
      <c r="D376" s="740" t="s">
        <v>2028</v>
      </c>
      <c r="E376" s="741" t="s">
        <v>1507</v>
      </c>
      <c r="F376" s="661" t="s">
        <v>1486</v>
      </c>
      <c r="G376" s="661" t="s">
        <v>1511</v>
      </c>
      <c r="H376" s="661" t="s">
        <v>935</v>
      </c>
      <c r="I376" s="661" t="s">
        <v>1061</v>
      </c>
      <c r="J376" s="661" t="s">
        <v>1422</v>
      </c>
      <c r="K376" s="661" t="s">
        <v>1423</v>
      </c>
      <c r="L376" s="662">
        <v>150.04</v>
      </c>
      <c r="M376" s="662">
        <v>150.04</v>
      </c>
      <c r="N376" s="661">
        <v>1</v>
      </c>
      <c r="O376" s="742">
        <v>1</v>
      </c>
      <c r="P376" s="662">
        <v>150.04</v>
      </c>
      <c r="Q376" s="677">
        <v>1</v>
      </c>
      <c r="R376" s="661">
        <v>1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31</v>
      </c>
      <c r="B377" s="661" t="s">
        <v>552</v>
      </c>
      <c r="C377" s="661">
        <v>89301312</v>
      </c>
      <c r="D377" s="740" t="s">
        <v>2028</v>
      </c>
      <c r="E377" s="741" t="s">
        <v>1507</v>
      </c>
      <c r="F377" s="661" t="s">
        <v>1486</v>
      </c>
      <c r="G377" s="661" t="s">
        <v>1569</v>
      </c>
      <c r="H377" s="661" t="s">
        <v>553</v>
      </c>
      <c r="I377" s="661" t="s">
        <v>1975</v>
      </c>
      <c r="J377" s="661" t="s">
        <v>1976</v>
      </c>
      <c r="K377" s="661" t="s">
        <v>1977</v>
      </c>
      <c r="L377" s="662">
        <v>42.63</v>
      </c>
      <c r="M377" s="662">
        <v>42.63</v>
      </c>
      <c r="N377" s="661">
        <v>1</v>
      </c>
      <c r="O377" s="742">
        <v>0.5</v>
      </c>
      <c r="P377" s="662">
        <v>42.63</v>
      </c>
      <c r="Q377" s="677">
        <v>1</v>
      </c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31</v>
      </c>
      <c r="B378" s="661" t="s">
        <v>552</v>
      </c>
      <c r="C378" s="661">
        <v>89301312</v>
      </c>
      <c r="D378" s="740" t="s">
        <v>2028</v>
      </c>
      <c r="E378" s="741" t="s">
        <v>1507</v>
      </c>
      <c r="F378" s="661" t="s">
        <v>1486</v>
      </c>
      <c r="G378" s="661" t="s">
        <v>1978</v>
      </c>
      <c r="H378" s="661" t="s">
        <v>553</v>
      </c>
      <c r="I378" s="661" t="s">
        <v>1979</v>
      </c>
      <c r="J378" s="661" t="s">
        <v>1980</v>
      </c>
      <c r="K378" s="661" t="s">
        <v>1981</v>
      </c>
      <c r="L378" s="662">
        <v>45.47</v>
      </c>
      <c r="M378" s="662">
        <v>90.94</v>
      </c>
      <c r="N378" s="661">
        <v>2</v>
      </c>
      <c r="O378" s="742">
        <v>2</v>
      </c>
      <c r="P378" s="662">
        <v>90.94</v>
      </c>
      <c r="Q378" s="677">
        <v>1</v>
      </c>
      <c r="R378" s="661">
        <v>2</v>
      </c>
      <c r="S378" s="677">
        <v>1</v>
      </c>
      <c r="T378" s="742">
        <v>2</v>
      </c>
      <c r="U378" s="700">
        <v>1</v>
      </c>
    </row>
    <row r="379" spans="1:21" ht="14.4" customHeight="1" x14ac:dyDescent="0.3">
      <c r="A379" s="660">
        <v>31</v>
      </c>
      <c r="B379" s="661" t="s">
        <v>552</v>
      </c>
      <c r="C379" s="661">
        <v>89301312</v>
      </c>
      <c r="D379" s="740" t="s">
        <v>2028</v>
      </c>
      <c r="E379" s="741" t="s">
        <v>1507</v>
      </c>
      <c r="F379" s="661" t="s">
        <v>1486</v>
      </c>
      <c r="G379" s="661" t="s">
        <v>1982</v>
      </c>
      <c r="H379" s="661" t="s">
        <v>553</v>
      </c>
      <c r="I379" s="661" t="s">
        <v>1983</v>
      </c>
      <c r="J379" s="661" t="s">
        <v>1984</v>
      </c>
      <c r="K379" s="661" t="s">
        <v>1985</v>
      </c>
      <c r="L379" s="662">
        <v>123.3</v>
      </c>
      <c r="M379" s="662">
        <v>369.9</v>
      </c>
      <c r="N379" s="661">
        <v>3</v>
      </c>
      <c r="O379" s="742">
        <v>1</v>
      </c>
      <c r="P379" s="662">
        <v>369.9</v>
      </c>
      <c r="Q379" s="677">
        <v>1</v>
      </c>
      <c r="R379" s="661">
        <v>3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31</v>
      </c>
      <c r="B380" s="661" t="s">
        <v>552</v>
      </c>
      <c r="C380" s="661">
        <v>89301312</v>
      </c>
      <c r="D380" s="740" t="s">
        <v>2028</v>
      </c>
      <c r="E380" s="741" t="s">
        <v>1507</v>
      </c>
      <c r="F380" s="661" t="s">
        <v>1486</v>
      </c>
      <c r="G380" s="661" t="s">
        <v>1867</v>
      </c>
      <c r="H380" s="661" t="s">
        <v>553</v>
      </c>
      <c r="I380" s="661" t="s">
        <v>1868</v>
      </c>
      <c r="J380" s="661" t="s">
        <v>1869</v>
      </c>
      <c r="K380" s="661" t="s">
        <v>1870</v>
      </c>
      <c r="L380" s="662">
        <v>89.91</v>
      </c>
      <c r="M380" s="662">
        <v>89.91</v>
      </c>
      <c r="N380" s="661">
        <v>1</v>
      </c>
      <c r="O380" s="742">
        <v>0.5</v>
      </c>
      <c r="P380" s="662">
        <v>89.91</v>
      </c>
      <c r="Q380" s="677">
        <v>1</v>
      </c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31</v>
      </c>
      <c r="B381" s="661" t="s">
        <v>552</v>
      </c>
      <c r="C381" s="661">
        <v>89301312</v>
      </c>
      <c r="D381" s="740" t="s">
        <v>2028</v>
      </c>
      <c r="E381" s="741" t="s">
        <v>1507</v>
      </c>
      <c r="F381" s="661" t="s">
        <v>1486</v>
      </c>
      <c r="G381" s="661" t="s">
        <v>1986</v>
      </c>
      <c r="H381" s="661" t="s">
        <v>553</v>
      </c>
      <c r="I381" s="661" t="s">
        <v>608</v>
      </c>
      <c r="J381" s="661" t="s">
        <v>609</v>
      </c>
      <c r="K381" s="661" t="s">
        <v>1987</v>
      </c>
      <c r="L381" s="662">
        <v>27.28</v>
      </c>
      <c r="M381" s="662">
        <v>27.28</v>
      </c>
      <c r="N381" s="661">
        <v>1</v>
      </c>
      <c r="O381" s="742">
        <v>1</v>
      </c>
      <c r="P381" s="662">
        <v>27.28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31</v>
      </c>
      <c r="B382" s="661" t="s">
        <v>552</v>
      </c>
      <c r="C382" s="661">
        <v>89301312</v>
      </c>
      <c r="D382" s="740" t="s">
        <v>2028</v>
      </c>
      <c r="E382" s="741" t="s">
        <v>1507</v>
      </c>
      <c r="F382" s="661" t="s">
        <v>1486</v>
      </c>
      <c r="G382" s="661" t="s">
        <v>1861</v>
      </c>
      <c r="H382" s="661" t="s">
        <v>553</v>
      </c>
      <c r="I382" s="661" t="s">
        <v>1862</v>
      </c>
      <c r="J382" s="661" t="s">
        <v>1863</v>
      </c>
      <c r="K382" s="661" t="s">
        <v>1864</v>
      </c>
      <c r="L382" s="662">
        <v>73.73</v>
      </c>
      <c r="M382" s="662">
        <v>73.73</v>
      </c>
      <c r="N382" s="661">
        <v>1</v>
      </c>
      <c r="O382" s="742">
        <v>1</v>
      </c>
      <c r="P382" s="662">
        <v>73.73</v>
      </c>
      <c r="Q382" s="677">
        <v>1</v>
      </c>
      <c r="R382" s="661">
        <v>1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31</v>
      </c>
      <c r="B383" s="661" t="s">
        <v>552</v>
      </c>
      <c r="C383" s="661">
        <v>89301312</v>
      </c>
      <c r="D383" s="740" t="s">
        <v>2028</v>
      </c>
      <c r="E383" s="741" t="s">
        <v>1507</v>
      </c>
      <c r="F383" s="661" t="s">
        <v>1486</v>
      </c>
      <c r="G383" s="661" t="s">
        <v>1861</v>
      </c>
      <c r="H383" s="661" t="s">
        <v>553</v>
      </c>
      <c r="I383" s="661" t="s">
        <v>1988</v>
      </c>
      <c r="J383" s="661" t="s">
        <v>1863</v>
      </c>
      <c r="K383" s="661" t="s">
        <v>862</v>
      </c>
      <c r="L383" s="662">
        <v>36.869999999999997</v>
      </c>
      <c r="M383" s="662">
        <v>36.869999999999997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31</v>
      </c>
      <c r="B384" s="661" t="s">
        <v>552</v>
      </c>
      <c r="C384" s="661">
        <v>89301312</v>
      </c>
      <c r="D384" s="740" t="s">
        <v>2028</v>
      </c>
      <c r="E384" s="741" t="s">
        <v>1507</v>
      </c>
      <c r="F384" s="661" t="s">
        <v>1486</v>
      </c>
      <c r="G384" s="661" t="s">
        <v>1510</v>
      </c>
      <c r="H384" s="661" t="s">
        <v>553</v>
      </c>
      <c r="I384" s="661" t="s">
        <v>1043</v>
      </c>
      <c r="J384" s="661" t="s">
        <v>1044</v>
      </c>
      <c r="K384" s="661" t="s">
        <v>1045</v>
      </c>
      <c r="L384" s="662">
        <v>147.31</v>
      </c>
      <c r="M384" s="662">
        <v>294.62</v>
      </c>
      <c r="N384" s="661">
        <v>2</v>
      </c>
      <c r="O384" s="742">
        <v>1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31</v>
      </c>
      <c r="B385" s="661" t="s">
        <v>552</v>
      </c>
      <c r="C385" s="661">
        <v>89301312</v>
      </c>
      <c r="D385" s="740" t="s">
        <v>2028</v>
      </c>
      <c r="E385" s="741" t="s">
        <v>1507</v>
      </c>
      <c r="F385" s="661" t="s">
        <v>1486</v>
      </c>
      <c r="G385" s="661" t="s">
        <v>1758</v>
      </c>
      <c r="H385" s="661" t="s">
        <v>935</v>
      </c>
      <c r="I385" s="661" t="s">
        <v>1989</v>
      </c>
      <c r="J385" s="661" t="s">
        <v>1760</v>
      </c>
      <c r="K385" s="661" t="s">
        <v>1990</v>
      </c>
      <c r="L385" s="662">
        <v>193.68</v>
      </c>
      <c r="M385" s="662">
        <v>387.36</v>
      </c>
      <c r="N385" s="661">
        <v>2</v>
      </c>
      <c r="O385" s="742">
        <v>1</v>
      </c>
      <c r="P385" s="662">
        <v>387.36</v>
      </c>
      <c r="Q385" s="677">
        <v>1</v>
      </c>
      <c r="R385" s="661">
        <v>2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31</v>
      </c>
      <c r="B386" s="661" t="s">
        <v>552</v>
      </c>
      <c r="C386" s="661">
        <v>89301312</v>
      </c>
      <c r="D386" s="740" t="s">
        <v>2028</v>
      </c>
      <c r="E386" s="741" t="s">
        <v>1507</v>
      </c>
      <c r="F386" s="661" t="s">
        <v>1486</v>
      </c>
      <c r="G386" s="661" t="s">
        <v>1521</v>
      </c>
      <c r="H386" s="661" t="s">
        <v>935</v>
      </c>
      <c r="I386" s="661" t="s">
        <v>1585</v>
      </c>
      <c r="J386" s="661" t="s">
        <v>1523</v>
      </c>
      <c r="K386" s="661" t="s">
        <v>1586</v>
      </c>
      <c r="L386" s="662">
        <v>543.39</v>
      </c>
      <c r="M386" s="662">
        <v>3803.7299999999996</v>
      </c>
      <c r="N386" s="661">
        <v>7</v>
      </c>
      <c r="O386" s="742">
        <v>4.5</v>
      </c>
      <c r="P386" s="662">
        <v>2716.95</v>
      </c>
      <c r="Q386" s="677">
        <v>0.7142857142857143</v>
      </c>
      <c r="R386" s="661">
        <v>5</v>
      </c>
      <c r="S386" s="677">
        <v>0.7142857142857143</v>
      </c>
      <c r="T386" s="742">
        <v>3.5</v>
      </c>
      <c r="U386" s="700">
        <v>0.77777777777777779</v>
      </c>
    </row>
    <row r="387" spans="1:21" ht="14.4" customHeight="1" x14ac:dyDescent="0.3">
      <c r="A387" s="660">
        <v>31</v>
      </c>
      <c r="B387" s="661" t="s">
        <v>552</v>
      </c>
      <c r="C387" s="661">
        <v>89301312</v>
      </c>
      <c r="D387" s="740" t="s">
        <v>2028</v>
      </c>
      <c r="E387" s="741" t="s">
        <v>1507</v>
      </c>
      <c r="F387" s="661" t="s">
        <v>1486</v>
      </c>
      <c r="G387" s="661" t="s">
        <v>1521</v>
      </c>
      <c r="H387" s="661" t="s">
        <v>935</v>
      </c>
      <c r="I387" s="661" t="s">
        <v>1522</v>
      </c>
      <c r="J387" s="661" t="s">
        <v>1523</v>
      </c>
      <c r="K387" s="661" t="s">
        <v>1524</v>
      </c>
      <c r="L387" s="662">
        <v>815.1</v>
      </c>
      <c r="M387" s="662">
        <v>2445.3000000000002</v>
      </c>
      <c r="N387" s="661">
        <v>3</v>
      </c>
      <c r="O387" s="742">
        <v>2</v>
      </c>
      <c r="P387" s="662">
        <v>2445.3000000000002</v>
      </c>
      <c r="Q387" s="677">
        <v>1</v>
      </c>
      <c r="R387" s="661">
        <v>3</v>
      </c>
      <c r="S387" s="677">
        <v>1</v>
      </c>
      <c r="T387" s="742">
        <v>2</v>
      </c>
      <c r="U387" s="700">
        <v>1</v>
      </c>
    </row>
    <row r="388" spans="1:21" ht="14.4" customHeight="1" x14ac:dyDescent="0.3">
      <c r="A388" s="660">
        <v>31</v>
      </c>
      <c r="B388" s="661" t="s">
        <v>552</v>
      </c>
      <c r="C388" s="661">
        <v>89301312</v>
      </c>
      <c r="D388" s="740" t="s">
        <v>2028</v>
      </c>
      <c r="E388" s="741" t="s">
        <v>1507</v>
      </c>
      <c r="F388" s="661" t="s">
        <v>1486</v>
      </c>
      <c r="G388" s="661" t="s">
        <v>1521</v>
      </c>
      <c r="H388" s="661" t="s">
        <v>935</v>
      </c>
      <c r="I388" s="661" t="s">
        <v>1991</v>
      </c>
      <c r="J388" s="661" t="s">
        <v>1992</v>
      </c>
      <c r="K388" s="661" t="s">
        <v>1524</v>
      </c>
      <c r="L388" s="662">
        <v>1385.62</v>
      </c>
      <c r="M388" s="662">
        <v>1385.62</v>
      </c>
      <c r="N388" s="661">
        <v>1</v>
      </c>
      <c r="O388" s="742">
        <v>1</v>
      </c>
      <c r="P388" s="662">
        <v>1385.62</v>
      </c>
      <c r="Q388" s="677">
        <v>1</v>
      </c>
      <c r="R388" s="661">
        <v>1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31</v>
      </c>
      <c r="B389" s="661" t="s">
        <v>552</v>
      </c>
      <c r="C389" s="661">
        <v>89301312</v>
      </c>
      <c r="D389" s="740" t="s">
        <v>2028</v>
      </c>
      <c r="E389" s="741" t="s">
        <v>1507</v>
      </c>
      <c r="F389" s="661" t="s">
        <v>1486</v>
      </c>
      <c r="G389" s="661" t="s">
        <v>1587</v>
      </c>
      <c r="H389" s="661" t="s">
        <v>935</v>
      </c>
      <c r="I389" s="661" t="s">
        <v>941</v>
      </c>
      <c r="J389" s="661" t="s">
        <v>942</v>
      </c>
      <c r="K389" s="661" t="s">
        <v>1447</v>
      </c>
      <c r="L389" s="662">
        <v>48.42</v>
      </c>
      <c r="M389" s="662">
        <v>145.26</v>
      </c>
      <c r="N389" s="661">
        <v>3</v>
      </c>
      <c r="O389" s="742">
        <v>1</v>
      </c>
      <c r="P389" s="662">
        <v>48.42</v>
      </c>
      <c r="Q389" s="677">
        <v>0.33333333333333337</v>
      </c>
      <c r="R389" s="661">
        <v>1</v>
      </c>
      <c r="S389" s="677">
        <v>0.33333333333333331</v>
      </c>
      <c r="T389" s="742">
        <v>0.5</v>
      </c>
      <c r="U389" s="700">
        <v>0.5</v>
      </c>
    </row>
    <row r="390" spans="1:21" ht="14.4" customHeight="1" x14ac:dyDescent="0.3">
      <c r="A390" s="660">
        <v>31</v>
      </c>
      <c r="B390" s="661" t="s">
        <v>552</v>
      </c>
      <c r="C390" s="661">
        <v>89301312</v>
      </c>
      <c r="D390" s="740" t="s">
        <v>2028</v>
      </c>
      <c r="E390" s="741" t="s">
        <v>1507</v>
      </c>
      <c r="F390" s="661" t="s">
        <v>1486</v>
      </c>
      <c r="G390" s="661" t="s">
        <v>1587</v>
      </c>
      <c r="H390" s="661" t="s">
        <v>553</v>
      </c>
      <c r="I390" s="661" t="s">
        <v>1764</v>
      </c>
      <c r="J390" s="661" t="s">
        <v>1765</v>
      </c>
      <c r="K390" s="661" t="s">
        <v>1766</v>
      </c>
      <c r="L390" s="662">
        <v>48.42</v>
      </c>
      <c r="M390" s="662">
        <v>96.84</v>
      </c>
      <c r="N390" s="661">
        <v>2</v>
      </c>
      <c r="O390" s="742">
        <v>0.5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31</v>
      </c>
      <c r="B391" s="661" t="s">
        <v>552</v>
      </c>
      <c r="C391" s="661">
        <v>89301312</v>
      </c>
      <c r="D391" s="740" t="s">
        <v>2028</v>
      </c>
      <c r="E391" s="741" t="s">
        <v>1507</v>
      </c>
      <c r="F391" s="661" t="s">
        <v>1486</v>
      </c>
      <c r="G391" s="661" t="s">
        <v>1993</v>
      </c>
      <c r="H391" s="661" t="s">
        <v>553</v>
      </c>
      <c r="I391" s="661" t="s">
        <v>1994</v>
      </c>
      <c r="J391" s="661" t="s">
        <v>1995</v>
      </c>
      <c r="K391" s="661" t="s">
        <v>1996</v>
      </c>
      <c r="L391" s="662">
        <v>60.88</v>
      </c>
      <c r="M391" s="662">
        <v>60.88</v>
      </c>
      <c r="N391" s="661">
        <v>1</v>
      </c>
      <c r="O391" s="742">
        <v>1</v>
      </c>
      <c r="P391" s="662">
        <v>60.88</v>
      </c>
      <c r="Q391" s="677">
        <v>1</v>
      </c>
      <c r="R391" s="661">
        <v>1</v>
      </c>
      <c r="S391" s="677">
        <v>1</v>
      </c>
      <c r="T391" s="742">
        <v>1</v>
      </c>
      <c r="U391" s="700">
        <v>1</v>
      </c>
    </row>
    <row r="392" spans="1:21" ht="14.4" customHeight="1" x14ac:dyDescent="0.3">
      <c r="A392" s="660">
        <v>31</v>
      </c>
      <c r="B392" s="661" t="s">
        <v>552</v>
      </c>
      <c r="C392" s="661">
        <v>89301312</v>
      </c>
      <c r="D392" s="740" t="s">
        <v>2028</v>
      </c>
      <c r="E392" s="741" t="s">
        <v>1507</v>
      </c>
      <c r="F392" s="661" t="s">
        <v>1486</v>
      </c>
      <c r="G392" s="661" t="s">
        <v>1997</v>
      </c>
      <c r="H392" s="661" t="s">
        <v>553</v>
      </c>
      <c r="I392" s="661" t="s">
        <v>1998</v>
      </c>
      <c r="J392" s="661" t="s">
        <v>1999</v>
      </c>
      <c r="K392" s="661" t="s">
        <v>2000</v>
      </c>
      <c r="L392" s="662">
        <v>161.66</v>
      </c>
      <c r="M392" s="662">
        <v>161.66</v>
      </c>
      <c r="N392" s="661">
        <v>1</v>
      </c>
      <c r="O392" s="742">
        <v>1</v>
      </c>
      <c r="P392" s="662">
        <v>161.66</v>
      </c>
      <c r="Q392" s="677">
        <v>1</v>
      </c>
      <c r="R392" s="661">
        <v>1</v>
      </c>
      <c r="S392" s="677">
        <v>1</v>
      </c>
      <c r="T392" s="742">
        <v>1</v>
      </c>
      <c r="U392" s="700">
        <v>1</v>
      </c>
    </row>
    <row r="393" spans="1:21" ht="14.4" customHeight="1" x14ac:dyDescent="0.3">
      <c r="A393" s="660">
        <v>31</v>
      </c>
      <c r="B393" s="661" t="s">
        <v>552</v>
      </c>
      <c r="C393" s="661">
        <v>89301312</v>
      </c>
      <c r="D393" s="740" t="s">
        <v>2028</v>
      </c>
      <c r="E393" s="741" t="s">
        <v>1507</v>
      </c>
      <c r="F393" s="661" t="s">
        <v>1486</v>
      </c>
      <c r="G393" s="661" t="s">
        <v>2001</v>
      </c>
      <c r="H393" s="661" t="s">
        <v>553</v>
      </c>
      <c r="I393" s="661" t="s">
        <v>2002</v>
      </c>
      <c r="J393" s="661" t="s">
        <v>2003</v>
      </c>
      <c r="K393" s="661" t="s">
        <v>2004</v>
      </c>
      <c r="L393" s="662">
        <v>0</v>
      </c>
      <c r="M393" s="662">
        <v>0</v>
      </c>
      <c r="N393" s="661">
        <v>2</v>
      </c>
      <c r="O393" s="742">
        <v>0.5</v>
      </c>
      <c r="P393" s="662"/>
      <c r="Q393" s="677"/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31</v>
      </c>
      <c r="B394" s="661" t="s">
        <v>552</v>
      </c>
      <c r="C394" s="661">
        <v>89301312</v>
      </c>
      <c r="D394" s="740" t="s">
        <v>2028</v>
      </c>
      <c r="E394" s="741" t="s">
        <v>1507</v>
      </c>
      <c r="F394" s="661" t="s">
        <v>1486</v>
      </c>
      <c r="G394" s="661" t="s">
        <v>1527</v>
      </c>
      <c r="H394" s="661" t="s">
        <v>553</v>
      </c>
      <c r="I394" s="661" t="s">
        <v>654</v>
      </c>
      <c r="J394" s="661" t="s">
        <v>1528</v>
      </c>
      <c r="K394" s="661" t="s">
        <v>1529</v>
      </c>
      <c r="L394" s="662">
        <v>0</v>
      </c>
      <c r="M394" s="662">
        <v>0</v>
      </c>
      <c r="N394" s="661">
        <v>3</v>
      </c>
      <c r="O394" s="742">
        <v>2</v>
      </c>
      <c r="P394" s="662">
        <v>0</v>
      </c>
      <c r="Q394" s="677"/>
      <c r="R394" s="661">
        <v>3</v>
      </c>
      <c r="S394" s="677">
        <v>1</v>
      </c>
      <c r="T394" s="742">
        <v>2</v>
      </c>
      <c r="U394" s="700">
        <v>1</v>
      </c>
    </row>
    <row r="395" spans="1:21" ht="14.4" customHeight="1" x14ac:dyDescent="0.3">
      <c r="A395" s="660">
        <v>31</v>
      </c>
      <c r="B395" s="661" t="s">
        <v>552</v>
      </c>
      <c r="C395" s="661">
        <v>89301312</v>
      </c>
      <c r="D395" s="740" t="s">
        <v>2028</v>
      </c>
      <c r="E395" s="741" t="s">
        <v>1507</v>
      </c>
      <c r="F395" s="661" t="s">
        <v>1486</v>
      </c>
      <c r="G395" s="661" t="s">
        <v>1836</v>
      </c>
      <c r="H395" s="661" t="s">
        <v>553</v>
      </c>
      <c r="I395" s="661" t="s">
        <v>1837</v>
      </c>
      <c r="J395" s="661" t="s">
        <v>1838</v>
      </c>
      <c r="K395" s="661" t="s">
        <v>1839</v>
      </c>
      <c r="L395" s="662">
        <v>657.67</v>
      </c>
      <c r="M395" s="662">
        <v>657.67</v>
      </c>
      <c r="N395" s="661">
        <v>1</v>
      </c>
      <c r="O395" s="742">
        <v>1</v>
      </c>
      <c r="P395" s="662">
        <v>657.67</v>
      </c>
      <c r="Q395" s="677">
        <v>1</v>
      </c>
      <c r="R395" s="661">
        <v>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31</v>
      </c>
      <c r="B396" s="661" t="s">
        <v>552</v>
      </c>
      <c r="C396" s="661">
        <v>89301312</v>
      </c>
      <c r="D396" s="740" t="s">
        <v>2028</v>
      </c>
      <c r="E396" s="741" t="s">
        <v>1507</v>
      </c>
      <c r="F396" s="661" t="s">
        <v>1486</v>
      </c>
      <c r="G396" s="661" t="s">
        <v>2005</v>
      </c>
      <c r="H396" s="661" t="s">
        <v>553</v>
      </c>
      <c r="I396" s="661" t="s">
        <v>2006</v>
      </c>
      <c r="J396" s="661" t="s">
        <v>2007</v>
      </c>
      <c r="K396" s="661" t="s">
        <v>2008</v>
      </c>
      <c r="L396" s="662">
        <v>90.6</v>
      </c>
      <c r="M396" s="662">
        <v>90.6</v>
      </c>
      <c r="N396" s="661">
        <v>1</v>
      </c>
      <c r="O396" s="742">
        <v>0.5</v>
      </c>
      <c r="P396" s="662">
        <v>90.6</v>
      </c>
      <c r="Q396" s="677">
        <v>1</v>
      </c>
      <c r="R396" s="661">
        <v>1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31</v>
      </c>
      <c r="B397" s="661" t="s">
        <v>552</v>
      </c>
      <c r="C397" s="661">
        <v>89301312</v>
      </c>
      <c r="D397" s="740" t="s">
        <v>2028</v>
      </c>
      <c r="E397" s="741" t="s">
        <v>1507</v>
      </c>
      <c r="F397" s="661" t="s">
        <v>1486</v>
      </c>
      <c r="G397" s="661" t="s">
        <v>1530</v>
      </c>
      <c r="H397" s="661" t="s">
        <v>935</v>
      </c>
      <c r="I397" s="661" t="s">
        <v>1847</v>
      </c>
      <c r="J397" s="661" t="s">
        <v>966</v>
      </c>
      <c r="K397" s="661" t="s">
        <v>1848</v>
      </c>
      <c r="L397" s="662">
        <v>93.96</v>
      </c>
      <c r="M397" s="662">
        <v>93.96</v>
      </c>
      <c r="N397" s="661">
        <v>1</v>
      </c>
      <c r="O397" s="742">
        <v>1</v>
      </c>
      <c r="P397" s="662">
        <v>93.96</v>
      </c>
      <c r="Q397" s="677">
        <v>1</v>
      </c>
      <c r="R397" s="661">
        <v>1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31</v>
      </c>
      <c r="B398" s="661" t="s">
        <v>552</v>
      </c>
      <c r="C398" s="661">
        <v>89301312</v>
      </c>
      <c r="D398" s="740" t="s">
        <v>2028</v>
      </c>
      <c r="E398" s="741" t="s">
        <v>1507</v>
      </c>
      <c r="F398" s="661" t="s">
        <v>1486</v>
      </c>
      <c r="G398" s="661" t="s">
        <v>1534</v>
      </c>
      <c r="H398" s="661" t="s">
        <v>553</v>
      </c>
      <c r="I398" s="661" t="s">
        <v>1535</v>
      </c>
      <c r="J398" s="661" t="s">
        <v>1536</v>
      </c>
      <c r="K398" s="661" t="s">
        <v>1537</v>
      </c>
      <c r="L398" s="662">
        <v>75.22</v>
      </c>
      <c r="M398" s="662">
        <v>75.22</v>
      </c>
      <c r="N398" s="661">
        <v>1</v>
      </c>
      <c r="O398" s="742">
        <v>0.5</v>
      </c>
      <c r="P398" s="662">
        <v>75.22</v>
      </c>
      <c r="Q398" s="677">
        <v>1</v>
      </c>
      <c r="R398" s="661">
        <v>1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31</v>
      </c>
      <c r="B399" s="661" t="s">
        <v>552</v>
      </c>
      <c r="C399" s="661">
        <v>89301312</v>
      </c>
      <c r="D399" s="740" t="s">
        <v>2028</v>
      </c>
      <c r="E399" s="741" t="s">
        <v>1507</v>
      </c>
      <c r="F399" s="661" t="s">
        <v>1486</v>
      </c>
      <c r="G399" s="661" t="s">
        <v>1849</v>
      </c>
      <c r="H399" s="661" t="s">
        <v>553</v>
      </c>
      <c r="I399" s="661" t="s">
        <v>2009</v>
      </c>
      <c r="J399" s="661" t="s">
        <v>2010</v>
      </c>
      <c r="K399" s="661" t="s">
        <v>1411</v>
      </c>
      <c r="L399" s="662">
        <v>0</v>
      </c>
      <c r="M399" s="662">
        <v>0</v>
      </c>
      <c r="N399" s="661">
        <v>1</v>
      </c>
      <c r="O399" s="742">
        <v>1</v>
      </c>
      <c r="P399" s="662">
        <v>0</v>
      </c>
      <c r="Q399" s="677"/>
      <c r="R399" s="661">
        <v>1</v>
      </c>
      <c r="S399" s="677">
        <v>1</v>
      </c>
      <c r="T399" s="742">
        <v>1</v>
      </c>
      <c r="U399" s="700">
        <v>1</v>
      </c>
    </row>
    <row r="400" spans="1:21" ht="14.4" customHeight="1" x14ac:dyDescent="0.3">
      <c r="A400" s="660">
        <v>31</v>
      </c>
      <c r="B400" s="661" t="s">
        <v>552</v>
      </c>
      <c r="C400" s="661">
        <v>89301312</v>
      </c>
      <c r="D400" s="740" t="s">
        <v>2028</v>
      </c>
      <c r="E400" s="741" t="s">
        <v>1507</v>
      </c>
      <c r="F400" s="661" t="s">
        <v>1487</v>
      </c>
      <c r="G400" s="661" t="s">
        <v>1546</v>
      </c>
      <c r="H400" s="661" t="s">
        <v>553</v>
      </c>
      <c r="I400" s="661" t="s">
        <v>1604</v>
      </c>
      <c r="J400" s="661" t="s">
        <v>1605</v>
      </c>
      <c r="K400" s="661" t="s">
        <v>1606</v>
      </c>
      <c r="L400" s="662">
        <v>199.5</v>
      </c>
      <c r="M400" s="662">
        <v>199.5</v>
      </c>
      <c r="N400" s="661">
        <v>1</v>
      </c>
      <c r="O400" s="742">
        <v>1</v>
      </c>
      <c r="P400" s="662">
        <v>199.5</v>
      </c>
      <c r="Q400" s="677">
        <v>1</v>
      </c>
      <c r="R400" s="661">
        <v>1</v>
      </c>
      <c r="S400" s="677">
        <v>1</v>
      </c>
      <c r="T400" s="742">
        <v>1</v>
      </c>
      <c r="U400" s="700">
        <v>1</v>
      </c>
    </row>
    <row r="401" spans="1:21" ht="14.4" customHeight="1" x14ac:dyDescent="0.3">
      <c r="A401" s="660">
        <v>31</v>
      </c>
      <c r="B401" s="661" t="s">
        <v>552</v>
      </c>
      <c r="C401" s="661">
        <v>89301312</v>
      </c>
      <c r="D401" s="740" t="s">
        <v>2028</v>
      </c>
      <c r="E401" s="741" t="s">
        <v>1507</v>
      </c>
      <c r="F401" s="661" t="s">
        <v>1487</v>
      </c>
      <c r="G401" s="661" t="s">
        <v>1546</v>
      </c>
      <c r="H401" s="661" t="s">
        <v>553</v>
      </c>
      <c r="I401" s="661" t="s">
        <v>1547</v>
      </c>
      <c r="J401" s="661" t="s">
        <v>1548</v>
      </c>
      <c r="K401" s="661" t="s">
        <v>1549</v>
      </c>
      <c r="L401" s="662">
        <v>492.18</v>
      </c>
      <c r="M401" s="662">
        <v>3937.4399999999996</v>
      </c>
      <c r="N401" s="661">
        <v>8</v>
      </c>
      <c r="O401" s="742">
        <v>8</v>
      </c>
      <c r="P401" s="662">
        <v>3937.4399999999996</v>
      </c>
      <c r="Q401" s="677">
        <v>1</v>
      </c>
      <c r="R401" s="661">
        <v>8</v>
      </c>
      <c r="S401" s="677">
        <v>1</v>
      </c>
      <c r="T401" s="742">
        <v>8</v>
      </c>
      <c r="U401" s="700">
        <v>1</v>
      </c>
    </row>
    <row r="402" spans="1:21" ht="14.4" customHeight="1" x14ac:dyDescent="0.3">
      <c r="A402" s="660">
        <v>31</v>
      </c>
      <c r="B402" s="661" t="s">
        <v>552</v>
      </c>
      <c r="C402" s="661">
        <v>89301312</v>
      </c>
      <c r="D402" s="740" t="s">
        <v>2028</v>
      </c>
      <c r="E402" s="741" t="s">
        <v>1507</v>
      </c>
      <c r="F402" s="661" t="s">
        <v>1487</v>
      </c>
      <c r="G402" s="661" t="s">
        <v>1546</v>
      </c>
      <c r="H402" s="661" t="s">
        <v>553</v>
      </c>
      <c r="I402" s="661" t="s">
        <v>1796</v>
      </c>
      <c r="J402" s="661" t="s">
        <v>1797</v>
      </c>
      <c r="K402" s="661" t="s">
        <v>1798</v>
      </c>
      <c r="L402" s="662">
        <v>1575</v>
      </c>
      <c r="M402" s="662">
        <v>3150</v>
      </c>
      <c r="N402" s="661">
        <v>2</v>
      </c>
      <c r="O402" s="742">
        <v>2</v>
      </c>
      <c r="P402" s="662">
        <v>3150</v>
      </c>
      <c r="Q402" s="677">
        <v>1</v>
      </c>
      <c r="R402" s="661">
        <v>2</v>
      </c>
      <c r="S402" s="677">
        <v>1</v>
      </c>
      <c r="T402" s="742">
        <v>2</v>
      </c>
      <c r="U402" s="700">
        <v>1</v>
      </c>
    </row>
    <row r="403" spans="1:21" ht="14.4" customHeight="1" x14ac:dyDescent="0.3">
      <c r="A403" s="660">
        <v>31</v>
      </c>
      <c r="B403" s="661" t="s">
        <v>552</v>
      </c>
      <c r="C403" s="661">
        <v>89301312</v>
      </c>
      <c r="D403" s="740" t="s">
        <v>2028</v>
      </c>
      <c r="E403" s="741" t="s">
        <v>1507</v>
      </c>
      <c r="F403" s="661" t="s">
        <v>1487</v>
      </c>
      <c r="G403" s="661" t="s">
        <v>1546</v>
      </c>
      <c r="H403" s="661" t="s">
        <v>553</v>
      </c>
      <c r="I403" s="661" t="s">
        <v>1613</v>
      </c>
      <c r="J403" s="661" t="s">
        <v>1614</v>
      </c>
      <c r="K403" s="661" t="s">
        <v>1615</v>
      </c>
      <c r="L403" s="662">
        <v>750</v>
      </c>
      <c r="M403" s="662">
        <v>1500</v>
      </c>
      <c r="N403" s="661">
        <v>2</v>
      </c>
      <c r="O403" s="742">
        <v>2</v>
      </c>
      <c r="P403" s="662">
        <v>1500</v>
      </c>
      <c r="Q403" s="677">
        <v>1</v>
      </c>
      <c r="R403" s="661">
        <v>2</v>
      </c>
      <c r="S403" s="677">
        <v>1</v>
      </c>
      <c r="T403" s="742">
        <v>2</v>
      </c>
      <c r="U403" s="700">
        <v>1</v>
      </c>
    </row>
    <row r="404" spans="1:21" ht="14.4" customHeight="1" x14ac:dyDescent="0.3">
      <c r="A404" s="660">
        <v>31</v>
      </c>
      <c r="B404" s="661" t="s">
        <v>552</v>
      </c>
      <c r="C404" s="661">
        <v>89301312</v>
      </c>
      <c r="D404" s="740" t="s">
        <v>2028</v>
      </c>
      <c r="E404" s="741" t="s">
        <v>1507</v>
      </c>
      <c r="F404" s="661" t="s">
        <v>1487</v>
      </c>
      <c r="G404" s="661" t="s">
        <v>1546</v>
      </c>
      <c r="H404" s="661" t="s">
        <v>553</v>
      </c>
      <c r="I404" s="661" t="s">
        <v>1618</v>
      </c>
      <c r="J404" s="661" t="s">
        <v>1619</v>
      </c>
      <c r="K404" s="661" t="s">
        <v>1620</v>
      </c>
      <c r="L404" s="662">
        <v>971.25</v>
      </c>
      <c r="M404" s="662">
        <v>971.25</v>
      </c>
      <c r="N404" s="661">
        <v>1</v>
      </c>
      <c r="O404" s="742">
        <v>1</v>
      </c>
      <c r="P404" s="662">
        <v>971.25</v>
      </c>
      <c r="Q404" s="677">
        <v>1</v>
      </c>
      <c r="R404" s="661">
        <v>1</v>
      </c>
      <c r="S404" s="677">
        <v>1</v>
      </c>
      <c r="T404" s="742">
        <v>1</v>
      </c>
      <c r="U404" s="700">
        <v>1</v>
      </c>
    </row>
    <row r="405" spans="1:21" ht="14.4" customHeight="1" x14ac:dyDescent="0.3">
      <c r="A405" s="660">
        <v>31</v>
      </c>
      <c r="B405" s="661" t="s">
        <v>552</v>
      </c>
      <c r="C405" s="661">
        <v>89301312</v>
      </c>
      <c r="D405" s="740" t="s">
        <v>2028</v>
      </c>
      <c r="E405" s="741" t="s">
        <v>1507</v>
      </c>
      <c r="F405" s="661" t="s">
        <v>1487</v>
      </c>
      <c r="G405" s="661" t="s">
        <v>1546</v>
      </c>
      <c r="H405" s="661" t="s">
        <v>553</v>
      </c>
      <c r="I405" s="661" t="s">
        <v>1785</v>
      </c>
      <c r="J405" s="661" t="s">
        <v>1786</v>
      </c>
      <c r="K405" s="661" t="s">
        <v>1787</v>
      </c>
      <c r="L405" s="662">
        <v>600</v>
      </c>
      <c r="M405" s="662">
        <v>600</v>
      </c>
      <c r="N405" s="661">
        <v>1</v>
      </c>
      <c r="O405" s="742">
        <v>1</v>
      </c>
      <c r="P405" s="662">
        <v>600</v>
      </c>
      <c r="Q405" s="677">
        <v>1</v>
      </c>
      <c r="R405" s="661">
        <v>1</v>
      </c>
      <c r="S405" s="677">
        <v>1</v>
      </c>
      <c r="T405" s="742">
        <v>1</v>
      </c>
      <c r="U405" s="700">
        <v>1</v>
      </c>
    </row>
    <row r="406" spans="1:21" ht="14.4" customHeight="1" x14ac:dyDescent="0.3">
      <c r="A406" s="660">
        <v>31</v>
      </c>
      <c r="B406" s="661" t="s">
        <v>552</v>
      </c>
      <c r="C406" s="661">
        <v>89301312</v>
      </c>
      <c r="D406" s="740" t="s">
        <v>2028</v>
      </c>
      <c r="E406" s="741" t="s">
        <v>1507</v>
      </c>
      <c r="F406" s="661" t="s">
        <v>1487</v>
      </c>
      <c r="G406" s="661" t="s">
        <v>1546</v>
      </c>
      <c r="H406" s="661" t="s">
        <v>553</v>
      </c>
      <c r="I406" s="661" t="s">
        <v>1624</v>
      </c>
      <c r="J406" s="661" t="s">
        <v>1625</v>
      </c>
      <c r="K406" s="661" t="s">
        <v>1626</v>
      </c>
      <c r="L406" s="662">
        <v>350</v>
      </c>
      <c r="M406" s="662">
        <v>350</v>
      </c>
      <c r="N406" s="661">
        <v>1</v>
      </c>
      <c r="O406" s="742">
        <v>1</v>
      </c>
      <c r="P406" s="662">
        <v>350</v>
      </c>
      <c r="Q406" s="677">
        <v>1</v>
      </c>
      <c r="R406" s="661">
        <v>1</v>
      </c>
      <c r="S406" s="677">
        <v>1</v>
      </c>
      <c r="T406" s="742">
        <v>1</v>
      </c>
      <c r="U406" s="700">
        <v>1</v>
      </c>
    </row>
    <row r="407" spans="1:21" ht="14.4" customHeight="1" x14ac:dyDescent="0.3">
      <c r="A407" s="660">
        <v>31</v>
      </c>
      <c r="B407" s="661" t="s">
        <v>552</v>
      </c>
      <c r="C407" s="661">
        <v>89301312</v>
      </c>
      <c r="D407" s="740" t="s">
        <v>2028</v>
      </c>
      <c r="E407" s="741" t="s">
        <v>1507</v>
      </c>
      <c r="F407" s="661" t="s">
        <v>1487</v>
      </c>
      <c r="G407" s="661" t="s">
        <v>1546</v>
      </c>
      <c r="H407" s="661" t="s">
        <v>553</v>
      </c>
      <c r="I407" s="661" t="s">
        <v>2011</v>
      </c>
      <c r="J407" s="661" t="s">
        <v>2012</v>
      </c>
      <c r="K407" s="661" t="s">
        <v>2013</v>
      </c>
      <c r="L407" s="662">
        <v>855</v>
      </c>
      <c r="M407" s="662">
        <v>855</v>
      </c>
      <c r="N407" s="661">
        <v>1</v>
      </c>
      <c r="O407" s="742">
        <v>1</v>
      </c>
      <c r="P407" s="662">
        <v>855</v>
      </c>
      <c r="Q407" s="677">
        <v>1</v>
      </c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31</v>
      </c>
      <c r="B408" s="661" t="s">
        <v>552</v>
      </c>
      <c r="C408" s="661">
        <v>89301312</v>
      </c>
      <c r="D408" s="740" t="s">
        <v>2028</v>
      </c>
      <c r="E408" s="741" t="s">
        <v>1507</v>
      </c>
      <c r="F408" s="661" t="s">
        <v>1487</v>
      </c>
      <c r="G408" s="661" t="s">
        <v>1546</v>
      </c>
      <c r="H408" s="661" t="s">
        <v>553</v>
      </c>
      <c r="I408" s="661" t="s">
        <v>1791</v>
      </c>
      <c r="J408" s="661" t="s">
        <v>1781</v>
      </c>
      <c r="K408" s="661" t="s">
        <v>1792</v>
      </c>
      <c r="L408" s="662">
        <v>58.5</v>
      </c>
      <c r="M408" s="662">
        <v>58.5</v>
      </c>
      <c r="N408" s="661">
        <v>1</v>
      </c>
      <c r="O408" s="742">
        <v>1</v>
      </c>
      <c r="P408" s="662">
        <v>58.5</v>
      </c>
      <c r="Q408" s="677">
        <v>1</v>
      </c>
      <c r="R408" s="661">
        <v>1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31</v>
      </c>
      <c r="B409" s="661" t="s">
        <v>552</v>
      </c>
      <c r="C409" s="661">
        <v>89301312</v>
      </c>
      <c r="D409" s="740" t="s">
        <v>2028</v>
      </c>
      <c r="E409" s="741" t="s">
        <v>1507</v>
      </c>
      <c r="F409" s="661" t="s">
        <v>1487</v>
      </c>
      <c r="G409" s="661" t="s">
        <v>1550</v>
      </c>
      <c r="H409" s="661" t="s">
        <v>553</v>
      </c>
      <c r="I409" s="661" t="s">
        <v>1551</v>
      </c>
      <c r="J409" s="661" t="s">
        <v>1552</v>
      </c>
      <c r="K409" s="661" t="s">
        <v>1553</v>
      </c>
      <c r="L409" s="662">
        <v>200</v>
      </c>
      <c r="M409" s="662">
        <v>400</v>
      </c>
      <c r="N409" s="661">
        <v>2</v>
      </c>
      <c r="O409" s="742">
        <v>1</v>
      </c>
      <c r="P409" s="662">
        <v>400</v>
      </c>
      <c r="Q409" s="677">
        <v>1</v>
      </c>
      <c r="R409" s="661">
        <v>2</v>
      </c>
      <c r="S409" s="677">
        <v>1</v>
      </c>
      <c r="T409" s="742">
        <v>1</v>
      </c>
      <c r="U409" s="700">
        <v>1</v>
      </c>
    </row>
    <row r="410" spans="1:21" ht="14.4" customHeight="1" x14ac:dyDescent="0.3">
      <c r="A410" s="660">
        <v>31</v>
      </c>
      <c r="B410" s="661" t="s">
        <v>552</v>
      </c>
      <c r="C410" s="661">
        <v>89301312</v>
      </c>
      <c r="D410" s="740" t="s">
        <v>2028</v>
      </c>
      <c r="E410" s="741" t="s">
        <v>1508</v>
      </c>
      <c r="F410" s="661" t="s">
        <v>1486</v>
      </c>
      <c r="G410" s="661" t="s">
        <v>1511</v>
      </c>
      <c r="H410" s="661" t="s">
        <v>553</v>
      </c>
      <c r="I410" s="661" t="s">
        <v>1685</v>
      </c>
      <c r="J410" s="661" t="s">
        <v>1564</v>
      </c>
      <c r="K410" s="661" t="s">
        <v>1686</v>
      </c>
      <c r="L410" s="662">
        <v>145.02000000000001</v>
      </c>
      <c r="M410" s="662">
        <v>145.02000000000001</v>
      </c>
      <c r="N410" s="661">
        <v>1</v>
      </c>
      <c r="O410" s="742">
        <v>1</v>
      </c>
      <c r="P410" s="662">
        <v>145.02000000000001</v>
      </c>
      <c r="Q410" s="677">
        <v>1</v>
      </c>
      <c r="R410" s="661">
        <v>1</v>
      </c>
      <c r="S410" s="677">
        <v>1</v>
      </c>
      <c r="T410" s="742">
        <v>1</v>
      </c>
      <c r="U410" s="700">
        <v>1</v>
      </c>
    </row>
    <row r="411" spans="1:21" ht="14.4" customHeight="1" x14ac:dyDescent="0.3">
      <c r="A411" s="660">
        <v>31</v>
      </c>
      <c r="B411" s="661" t="s">
        <v>552</v>
      </c>
      <c r="C411" s="661">
        <v>89301312</v>
      </c>
      <c r="D411" s="740" t="s">
        <v>2028</v>
      </c>
      <c r="E411" s="741" t="s">
        <v>1508</v>
      </c>
      <c r="F411" s="661" t="s">
        <v>1486</v>
      </c>
      <c r="G411" s="661" t="s">
        <v>1515</v>
      </c>
      <c r="H411" s="661" t="s">
        <v>553</v>
      </c>
      <c r="I411" s="661" t="s">
        <v>1032</v>
      </c>
      <c r="J411" s="661" t="s">
        <v>1033</v>
      </c>
      <c r="K411" s="661" t="s">
        <v>1428</v>
      </c>
      <c r="L411" s="662">
        <v>66.819999999999993</v>
      </c>
      <c r="M411" s="662">
        <v>66.819999999999993</v>
      </c>
      <c r="N411" s="661">
        <v>1</v>
      </c>
      <c r="O411" s="742">
        <v>1</v>
      </c>
      <c r="P411" s="662">
        <v>66.819999999999993</v>
      </c>
      <c r="Q411" s="677">
        <v>1</v>
      </c>
      <c r="R411" s="661">
        <v>1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31</v>
      </c>
      <c r="B412" s="661" t="s">
        <v>552</v>
      </c>
      <c r="C412" s="661">
        <v>89301312</v>
      </c>
      <c r="D412" s="740" t="s">
        <v>2028</v>
      </c>
      <c r="E412" s="741" t="s">
        <v>1508</v>
      </c>
      <c r="F412" s="661" t="s">
        <v>1486</v>
      </c>
      <c r="G412" s="661" t="s">
        <v>1689</v>
      </c>
      <c r="H412" s="661" t="s">
        <v>553</v>
      </c>
      <c r="I412" s="661" t="s">
        <v>2014</v>
      </c>
      <c r="J412" s="661" t="s">
        <v>2015</v>
      </c>
      <c r="K412" s="661" t="s">
        <v>2016</v>
      </c>
      <c r="L412" s="662">
        <v>0</v>
      </c>
      <c r="M412" s="662">
        <v>0</v>
      </c>
      <c r="N412" s="661">
        <v>1</v>
      </c>
      <c r="O412" s="742">
        <v>1</v>
      </c>
      <c r="P412" s="662">
        <v>0</v>
      </c>
      <c r="Q412" s="677"/>
      <c r="R412" s="661">
        <v>1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31</v>
      </c>
      <c r="B413" s="661" t="s">
        <v>552</v>
      </c>
      <c r="C413" s="661">
        <v>89301312</v>
      </c>
      <c r="D413" s="740" t="s">
        <v>2028</v>
      </c>
      <c r="E413" s="741" t="s">
        <v>1508</v>
      </c>
      <c r="F413" s="661" t="s">
        <v>1486</v>
      </c>
      <c r="G413" s="661" t="s">
        <v>1510</v>
      </c>
      <c r="H413" s="661" t="s">
        <v>553</v>
      </c>
      <c r="I413" s="661" t="s">
        <v>1043</v>
      </c>
      <c r="J413" s="661" t="s">
        <v>1044</v>
      </c>
      <c r="K413" s="661" t="s">
        <v>1045</v>
      </c>
      <c r="L413" s="662">
        <v>147.31</v>
      </c>
      <c r="M413" s="662">
        <v>147.31</v>
      </c>
      <c r="N413" s="661">
        <v>1</v>
      </c>
      <c r="O413" s="742">
        <v>1</v>
      </c>
      <c r="P413" s="662">
        <v>147.31</v>
      </c>
      <c r="Q413" s="677">
        <v>1</v>
      </c>
      <c r="R413" s="661">
        <v>1</v>
      </c>
      <c r="S413" s="677">
        <v>1</v>
      </c>
      <c r="T413" s="742">
        <v>1</v>
      </c>
      <c r="U413" s="700">
        <v>1</v>
      </c>
    </row>
    <row r="414" spans="1:21" ht="14.4" customHeight="1" x14ac:dyDescent="0.3">
      <c r="A414" s="660">
        <v>31</v>
      </c>
      <c r="B414" s="661" t="s">
        <v>552</v>
      </c>
      <c r="C414" s="661">
        <v>89301312</v>
      </c>
      <c r="D414" s="740" t="s">
        <v>2028</v>
      </c>
      <c r="E414" s="741" t="s">
        <v>1508</v>
      </c>
      <c r="F414" s="661" t="s">
        <v>1486</v>
      </c>
      <c r="G414" s="661" t="s">
        <v>1510</v>
      </c>
      <c r="H414" s="661" t="s">
        <v>553</v>
      </c>
      <c r="I414" s="661" t="s">
        <v>1696</v>
      </c>
      <c r="J414" s="661" t="s">
        <v>1044</v>
      </c>
      <c r="K414" s="661" t="s">
        <v>1045</v>
      </c>
      <c r="L414" s="662">
        <v>147.31</v>
      </c>
      <c r="M414" s="662">
        <v>294.62</v>
      </c>
      <c r="N414" s="661">
        <v>2</v>
      </c>
      <c r="O414" s="742">
        <v>1</v>
      </c>
      <c r="P414" s="662">
        <v>294.62</v>
      </c>
      <c r="Q414" s="677">
        <v>1</v>
      </c>
      <c r="R414" s="661">
        <v>2</v>
      </c>
      <c r="S414" s="677">
        <v>1</v>
      </c>
      <c r="T414" s="742">
        <v>1</v>
      </c>
      <c r="U414" s="700">
        <v>1</v>
      </c>
    </row>
    <row r="415" spans="1:21" ht="14.4" customHeight="1" x14ac:dyDescent="0.3">
      <c r="A415" s="660">
        <v>31</v>
      </c>
      <c r="B415" s="661" t="s">
        <v>552</v>
      </c>
      <c r="C415" s="661">
        <v>89301312</v>
      </c>
      <c r="D415" s="740" t="s">
        <v>2028</v>
      </c>
      <c r="E415" s="741" t="s">
        <v>1508</v>
      </c>
      <c r="F415" s="661" t="s">
        <v>1486</v>
      </c>
      <c r="G415" s="661" t="s">
        <v>1521</v>
      </c>
      <c r="H415" s="661" t="s">
        <v>935</v>
      </c>
      <c r="I415" s="661" t="s">
        <v>1585</v>
      </c>
      <c r="J415" s="661" t="s">
        <v>1523</v>
      </c>
      <c r="K415" s="661" t="s">
        <v>1586</v>
      </c>
      <c r="L415" s="662">
        <v>543.39</v>
      </c>
      <c r="M415" s="662">
        <v>4347.12</v>
      </c>
      <c r="N415" s="661">
        <v>8</v>
      </c>
      <c r="O415" s="742">
        <v>3</v>
      </c>
      <c r="P415" s="662">
        <v>4347.12</v>
      </c>
      <c r="Q415" s="677">
        <v>1</v>
      </c>
      <c r="R415" s="661">
        <v>8</v>
      </c>
      <c r="S415" s="677">
        <v>1</v>
      </c>
      <c r="T415" s="742">
        <v>3</v>
      </c>
      <c r="U415" s="700">
        <v>1</v>
      </c>
    </row>
    <row r="416" spans="1:21" ht="14.4" customHeight="1" x14ac:dyDescent="0.3">
      <c r="A416" s="660">
        <v>31</v>
      </c>
      <c r="B416" s="661" t="s">
        <v>552</v>
      </c>
      <c r="C416" s="661">
        <v>89301312</v>
      </c>
      <c r="D416" s="740" t="s">
        <v>2028</v>
      </c>
      <c r="E416" s="741" t="s">
        <v>1508</v>
      </c>
      <c r="F416" s="661" t="s">
        <v>1486</v>
      </c>
      <c r="G416" s="661" t="s">
        <v>1587</v>
      </c>
      <c r="H416" s="661" t="s">
        <v>935</v>
      </c>
      <c r="I416" s="661" t="s">
        <v>941</v>
      </c>
      <c r="J416" s="661" t="s">
        <v>942</v>
      </c>
      <c r="K416" s="661" t="s">
        <v>1447</v>
      </c>
      <c r="L416" s="662">
        <v>48.42</v>
      </c>
      <c r="M416" s="662">
        <v>48.42</v>
      </c>
      <c r="N416" s="661">
        <v>1</v>
      </c>
      <c r="O416" s="742">
        <v>1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31</v>
      </c>
      <c r="B417" s="661" t="s">
        <v>552</v>
      </c>
      <c r="C417" s="661">
        <v>89301312</v>
      </c>
      <c r="D417" s="740" t="s">
        <v>2028</v>
      </c>
      <c r="E417" s="741" t="s">
        <v>1508</v>
      </c>
      <c r="F417" s="661" t="s">
        <v>1487</v>
      </c>
      <c r="G417" s="661" t="s">
        <v>1538</v>
      </c>
      <c r="H417" s="661" t="s">
        <v>553</v>
      </c>
      <c r="I417" s="661" t="s">
        <v>1539</v>
      </c>
      <c r="J417" s="661" t="s">
        <v>1540</v>
      </c>
      <c r="K417" s="661" t="s">
        <v>1541</v>
      </c>
      <c r="L417" s="662">
        <v>35.75</v>
      </c>
      <c r="M417" s="662">
        <v>71.5</v>
      </c>
      <c r="N417" s="661">
        <v>2</v>
      </c>
      <c r="O417" s="742">
        <v>2</v>
      </c>
      <c r="P417" s="662">
        <v>71.5</v>
      </c>
      <c r="Q417" s="677">
        <v>1</v>
      </c>
      <c r="R417" s="661">
        <v>2</v>
      </c>
      <c r="S417" s="677">
        <v>1</v>
      </c>
      <c r="T417" s="742">
        <v>2</v>
      </c>
      <c r="U417" s="700">
        <v>1</v>
      </c>
    </row>
    <row r="418" spans="1:21" ht="14.4" customHeight="1" x14ac:dyDescent="0.3">
      <c r="A418" s="660">
        <v>31</v>
      </c>
      <c r="B418" s="661" t="s">
        <v>552</v>
      </c>
      <c r="C418" s="661">
        <v>89301312</v>
      </c>
      <c r="D418" s="740" t="s">
        <v>2028</v>
      </c>
      <c r="E418" s="741" t="s">
        <v>1508</v>
      </c>
      <c r="F418" s="661" t="s">
        <v>1487</v>
      </c>
      <c r="G418" s="661" t="s">
        <v>1538</v>
      </c>
      <c r="H418" s="661" t="s">
        <v>553</v>
      </c>
      <c r="I418" s="661" t="s">
        <v>1776</v>
      </c>
      <c r="J418" s="661" t="s">
        <v>1772</v>
      </c>
      <c r="K418" s="661" t="s">
        <v>1777</v>
      </c>
      <c r="L418" s="662">
        <v>24.77</v>
      </c>
      <c r="M418" s="662">
        <v>198.16000000000003</v>
      </c>
      <c r="N418" s="661">
        <v>8</v>
      </c>
      <c r="O418" s="742">
        <v>8</v>
      </c>
      <c r="P418" s="662">
        <v>198.16000000000003</v>
      </c>
      <c r="Q418" s="677">
        <v>1</v>
      </c>
      <c r="R418" s="661">
        <v>8</v>
      </c>
      <c r="S418" s="677">
        <v>1</v>
      </c>
      <c r="T418" s="742">
        <v>8</v>
      </c>
      <c r="U418" s="700">
        <v>1</v>
      </c>
    </row>
    <row r="419" spans="1:21" ht="14.4" customHeight="1" x14ac:dyDescent="0.3">
      <c r="A419" s="660">
        <v>31</v>
      </c>
      <c r="B419" s="661" t="s">
        <v>552</v>
      </c>
      <c r="C419" s="661">
        <v>89301312</v>
      </c>
      <c r="D419" s="740" t="s">
        <v>2028</v>
      </c>
      <c r="E419" s="741" t="s">
        <v>1508</v>
      </c>
      <c r="F419" s="661" t="s">
        <v>1487</v>
      </c>
      <c r="G419" s="661" t="s">
        <v>1546</v>
      </c>
      <c r="H419" s="661" t="s">
        <v>553</v>
      </c>
      <c r="I419" s="661" t="s">
        <v>1547</v>
      </c>
      <c r="J419" s="661" t="s">
        <v>1548</v>
      </c>
      <c r="K419" s="661" t="s">
        <v>1549</v>
      </c>
      <c r="L419" s="662">
        <v>492.18</v>
      </c>
      <c r="M419" s="662">
        <v>492.18</v>
      </c>
      <c r="N419" s="661">
        <v>1</v>
      </c>
      <c r="O419" s="742">
        <v>1</v>
      </c>
      <c r="P419" s="662">
        <v>492.18</v>
      </c>
      <c r="Q419" s="677">
        <v>1</v>
      </c>
      <c r="R419" s="661">
        <v>1</v>
      </c>
      <c r="S419" s="677">
        <v>1</v>
      </c>
      <c r="T419" s="742">
        <v>1</v>
      </c>
      <c r="U419" s="700">
        <v>1</v>
      </c>
    </row>
    <row r="420" spans="1:21" ht="14.4" customHeight="1" x14ac:dyDescent="0.3">
      <c r="A420" s="660">
        <v>31</v>
      </c>
      <c r="B420" s="661" t="s">
        <v>552</v>
      </c>
      <c r="C420" s="661">
        <v>89301312</v>
      </c>
      <c r="D420" s="740" t="s">
        <v>2028</v>
      </c>
      <c r="E420" s="741" t="s">
        <v>1508</v>
      </c>
      <c r="F420" s="661" t="s">
        <v>1487</v>
      </c>
      <c r="G420" s="661" t="s">
        <v>1546</v>
      </c>
      <c r="H420" s="661" t="s">
        <v>553</v>
      </c>
      <c r="I420" s="661" t="s">
        <v>1610</v>
      </c>
      <c r="J420" s="661" t="s">
        <v>1611</v>
      </c>
      <c r="K420" s="661" t="s">
        <v>1612</v>
      </c>
      <c r="L420" s="662">
        <v>2296.87</v>
      </c>
      <c r="M420" s="662">
        <v>2296.87</v>
      </c>
      <c r="N420" s="661">
        <v>1</v>
      </c>
      <c r="O420" s="742">
        <v>1</v>
      </c>
      <c r="P420" s="662">
        <v>2296.87</v>
      </c>
      <c r="Q420" s="677">
        <v>1</v>
      </c>
      <c r="R420" s="661">
        <v>1</v>
      </c>
      <c r="S420" s="677">
        <v>1</v>
      </c>
      <c r="T420" s="742">
        <v>1</v>
      </c>
      <c r="U420" s="700">
        <v>1</v>
      </c>
    </row>
    <row r="421" spans="1:21" ht="14.4" customHeight="1" x14ac:dyDescent="0.3">
      <c r="A421" s="660">
        <v>31</v>
      </c>
      <c r="B421" s="661" t="s">
        <v>552</v>
      </c>
      <c r="C421" s="661">
        <v>89301312</v>
      </c>
      <c r="D421" s="740" t="s">
        <v>2028</v>
      </c>
      <c r="E421" s="741" t="s">
        <v>1508</v>
      </c>
      <c r="F421" s="661" t="s">
        <v>1487</v>
      </c>
      <c r="G421" s="661" t="s">
        <v>1546</v>
      </c>
      <c r="H421" s="661" t="s">
        <v>553</v>
      </c>
      <c r="I421" s="661" t="s">
        <v>1658</v>
      </c>
      <c r="J421" s="661" t="s">
        <v>1659</v>
      </c>
      <c r="K421" s="661" t="s">
        <v>1660</v>
      </c>
      <c r="L421" s="662">
        <v>245.43</v>
      </c>
      <c r="M421" s="662">
        <v>245.43</v>
      </c>
      <c r="N421" s="661">
        <v>1</v>
      </c>
      <c r="O421" s="742">
        <v>1</v>
      </c>
      <c r="P421" s="662">
        <v>245.43</v>
      </c>
      <c r="Q421" s="677">
        <v>1</v>
      </c>
      <c r="R421" s="661">
        <v>1</v>
      </c>
      <c r="S421" s="677">
        <v>1</v>
      </c>
      <c r="T421" s="742">
        <v>1</v>
      </c>
      <c r="U421" s="700">
        <v>1</v>
      </c>
    </row>
    <row r="422" spans="1:21" ht="14.4" customHeight="1" x14ac:dyDescent="0.3">
      <c r="A422" s="660">
        <v>31</v>
      </c>
      <c r="B422" s="661" t="s">
        <v>552</v>
      </c>
      <c r="C422" s="661">
        <v>89301312</v>
      </c>
      <c r="D422" s="740" t="s">
        <v>2028</v>
      </c>
      <c r="E422" s="741" t="s">
        <v>1508</v>
      </c>
      <c r="F422" s="661" t="s">
        <v>1487</v>
      </c>
      <c r="G422" s="661" t="s">
        <v>1546</v>
      </c>
      <c r="H422" s="661" t="s">
        <v>553</v>
      </c>
      <c r="I422" s="661" t="s">
        <v>1796</v>
      </c>
      <c r="J422" s="661" t="s">
        <v>1797</v>
      </c>
      <c r="K422" s="661" t="s">
        <v>1798</v>
      </c>
      <c r="L422" s="662">
        <v>1575</v>
      </c>
      <c r="M422" s="662">
        <v>1575</v>
      </c>
      <c r="N422" s="661">
        <v>1</v>
      </c>
      <c r="O422" s="742">
        <v>1</v>
      </c>
      <c r="P422" s="662">
        <v>1575</v>
      </c>
      <c r="Q422" s="677">
        <v>1</v>
      </c>
      <c r="R422" s="661">
        <v>1</v>
      </c>
      <c r="S422" s="677">
        <v>1</v>
      </c>
      <c r="T422" s="742">
        <v>1</v>
      </c>
      <c r="U422" s="700">
        <v>1</v>
      </c>
    </row>
    <row r="423" spans="1:21" ht="14.4" customHeight="1" x14ac:dyDescent="0.3">
      <c r="A423" s="660">
        <v>31</v>
      </c>
      <c r="B423" s="661" t="s">
        <v>552</v>
      </c>
      <c r="C423" s="661">
        <v>89301312</v>
      </c>
      <c r="D423" s="740" t="s">
        <v>2028</v>
      </c>
      <c r="E423" s="741" t="s">
        <v>1508</v>
      </c>
      <c r="F423" s="661" t="s">
        <v>1487</v>
      </c>
      <c r="G423" s="661" t="s">
        <v>1546</v>
      </c>
      <c r="H423" s="661" t="s">
        <v>553</v>
      </c>
      <c r="I423" s="661" t="s">
        <v>1785</v>
      </c>
      <c r="J423" s="661" t="s">
        <v>1786</v>
      </c>
      <c r="K423" s="661" t="s">
        <v>1787</v>
      </c>
      <c r="L423" s="662">
        <v>600</v>
      </c>
      <c r="M423" s="662">
        <v>600</v>
      </c>
      <c r="N423" s="661">
        <v>1</v>
      </c>
      <c r="O423" s="742">
        <v>1</v>
      </c>
      <c r="P423" s="662">
        <v>600</v>
      </c>
      <c r="Q423" s="677">
        <v>1</v>
      </c>
      <c r="R423" s="661">
        <v>1</v>
      </c>
      <c r="S423" s="677">
        <v>1</v>
      </c>
      <c r="T423" s="742">
        <v>1</v>
      </c>
      <c r="U423" s="700">
        <v>1</v>
      </c>
    </row>
    <row r="424" spans="1:21" ht="14.4" customHeight="1" x14ac:dyDescent="0.3">
      <c r="A424" s="660">
        <v>31</v>
      </c>
      <c r="B424" s="661" t="s">
        <v>552</v>
      </c>
      <c r="C424" s="661">
        <v>89301312</v>
      </c>
      <c r="D424" s="740" t="s">
        <v>2028</v>
      </c>
      <c r="E424" s="741" t="s">
        <v>1508</v>
      </c>
      <c r="F424" s="661" t="s">
        <v>1487</v>
      </c>
      <c r="G424" s="661" t="s">
        <v>1546</v>
      </c>
      <c r="H424" s="661" t="s">
        <v>553</v>
      </c>
      <c r="I424" s="661" t="s">
        <v>1663</v>
      </c>
      <c r="J424" s="661" t="s">
        <v>1664</v>
      </c>
      <c r="K424" s="661" t="s">
        <v>1665</v>
      </c>
      <c r="L424" s="662">
        <v>600</v>
      </c>
      <c r="M424" s="662">
        <v>600</v>
      </c>
      <c r="N424" s="661">
        <v>1</v>
      </c>
      <c r="O424" s="742">
        <v>1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31</v>
      </c>
      <c r="B425" s="661" t="s">
        <v>552</v>
      </c>
      <c r="C425" s="661">
        <v>89301312</v>
      </c>
      <c r="D425" s="740" t="s">
        <v>2028</v>
      </c>
      <c r="E425" s="741" t="s">
        <v>1508</v>
      </c>
      <c r="F425" s="661" t="s">
        <v>1487</v>
      </c>
      <c r="G425" s="661" t="s">
        <v>1550</v>
      </c>
      <c r="H425" s="661" t="s">
        <v>553</v>
      </c>
      <c r="I425" s="661" t="s">
        <v>1627</v>
      </c>
      <c r="J425" s="661" t="s">
        <v>1628</v>
      </c>
      <c r="K425" s="661" t="s">
        <v>1629</v>
      </c>
      <c r="L425" s="662">
        <v>260</v>
      </c>
      <c r="M425" s="662">
        <v>1040</v>
      </c>
      <c r="N425" s="661">
        <v>4</v>
      </c>
      <c r="O425" s="742">
        <v>2</v>
      </c>
      <c r="P425" s="662">
        <v>1040</v>
      </c>
      <c r="Q425" s="677">
        <v>1</v>
      </c>
      <c r="R425" s="661">
        <v>4</v>
      </c>
      <c r="S425" s="677">
        <v>1</v>
      </c>
      <c r="T425" s="742">
        <v>2</v>
      </c>
      <c r="U425" s="700">
        <v>1</v>
      </c>
    </row>
    <row r="426" spans="1:21" ht="14.4" customHeight="1" x14ac:dyDescent="0.3">
      <c r="A426" s="660">
        <v>31</v>
      </c>
      <c r="B426" s="661" t="s">
        <v>552</v>
      </c>
      <c r="C426" s="661">
        <v>89301312</v>
      </c>
      <c r="D426" s="740" t="s">
        <v>2028</v>
      </c>
      <c r="E426" s="741" t="s">
        <v>1508</v>
      </c>
      <c r="F426" s="661" t="s">
        <v>1487</v>
      </c>
      <c r="G426" s="661" t="s">
        <v>1550</v>
      </c>
      <c r="H426" s="661" t="s">
        <v>553</v>
      </c>
      <c r="I426" s="661" t="s">
        <v>1551</v>
      </c>
      <c r="J426" s="661" t="s">
        <v>1552</v>
      </c>
      <c r="K426" s="661" t="s">
        <v>1553</v>
      </c>
      <c r="L426" s="662">
        <v>200</v>
      </c>
      <c r="M426" s="662">
        <v>400</v>
      </c>
      <c r="N426" s="661">
        <v>2</v>
      </c>
      <c r="O426" s="742">
        <v>1</v>
      </c>
      <c r="P426" s="662">
        <v>400</v>
      </c>
      <c r="Q426" s="677">
        <v>1</v>
      </c>
      <c r="R426" s="661">
        <v>2</v>
      </c>
      <c r="S426" s="677">
        <v>1</v>
      </c>
      <c r="T426" s="742">
        <v>1</v>
      </c>
      <c r="U426" s="700">
        <v>1</v>
      </c>
    </row>
    <row r="427" spans="1:21" ht="14.4" customHeight="1" x14ac:dyDescent="0.3">
      <c r="A427" s="660">
        <v>31</v>
      </c>
      <c r="B427" s="661" t="s">
        <v>552</v>
      </c>
      <c r="C427" s="661">
        <v>89301312</v>
      </c>
      <c r="D427" s="740" t="s">
        <v>2028</v>
      </c>
      <c r="E427" s="741" t="s">
        <v>1508</v>
      </c>
      <c r="F427" s="661" t="s">
        <v>1487</v>
      </c>
      <c r="G427" s="661" t="s">
        <v>1969</v>
      </c>
      <c r="H427" s="661" t="s">
        <v>553</v>
      </c>
      <c r="I427" s="661" t="s">
        <v>1970</v>
      </c>
      <c r="J427" s="661" t="s">
        <v>1971</v>
      </c>
      <c r="K427" s="661" t="s">
        <v>1972</v>
      </c>
      <c r="L427" s="662">
        <v>553.15</v>
      </c>
      <c r="M427" s="662">
        <v>1659.4499999999998</v>
      </c>
      <c r="N427" s="661">
        <v>3</v>
      </c>
      <c r="O427" s="742">
        <v>3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31</v>
      </c>
      <c r="B428" s="661" t="s">
        <v>552</v>
      </c>
      <c r="C428" s="661">
        <v>89301312</v>
      </c>
      <c r="D428" s="740" t="s">
        <v>2028</v>
      </c>
      <c r="E428" s="741" t="s">
        <v>1509</v>
      </c>
      <c r="F428" s="661" t="s">
        <v>1486</v>
      </c>
      <c r="G428" s="661" t="s">
        <v>1689</v>
      </c>
      <c r="H428" s="661" t="s">
        <v>553</v>
      </c>
      <c r="I428" s="661" t="s">
        <v>2017</v>
      </c>
      <c r="J428" s="661" t="s">
        <v>910</v>
      </c>
      <c r="K428" s="661" t="s">
        <v>2018</v>
      </c>
      <c r="L428" s="662">
        <v>0</v>
      </c>
      <c r="M428" s="662">
        <v>0</v>
      </c>
      <c r="N428" s="661">
        <v>1</v>
      </c>
      <c r="O428" s="742">
        <v>1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31</v>
      </c>
      <c r="B429" s="661" t="s">
        <v>552</v>
      </c>
      <c r="C429" s="661">
        <v>89301312</v>
      </c>
      <c r="D429" s="740" t="s">
        <v>2028</v>
      </c>
      <c r="E429" s="741" t="s">
        <v>1509</v>
      </c>
      <c r="F429" s="661" t="s">
        <v>1486</v>
      </c>
      <c r="G429" s="661" t="s">
        <v>1510</v>
      </c>
      <c r="H429" s="661" t="s">
        <v>553</v>
      </c>
      <c r="I429" s="661" t="s">
        <v>1043</v>
      </c>
      <c r="J429" s="661" t="s">
        <v>1044</v>
      </c>
      <c r="K429" s="661" t="s">
        <v>1045</v>
      </c>
      <c r="L429" s="662">
        <v>147.31</v>
      </c>
      <c r="M429" s="662">
        <v>147.31</v>
      </c>
      <c r="N429" s="661">
        <v>1</v>
      </c>
      <c r="O429" s="742">
        <v>1</v>
      </c>
      <c r="P429" s="662">
        <v>147.31</v>
      </c>
      <c r="Q429" s="677">
        <v>1</v>
      </c>
      <c r="R429" s="661">
        <v>1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31</v>
      </c>
      <c r="B430" s="661" t="s">
        <v>552</v>
      </c>
      <c r="C430" s="661">
        <v>89301312</v>
      </c>
      <c r="D430" s="740" t="s">
        <v>2028</v>
      </c>
      <c r="E430" s="741" t="s">
        <v>1509</v>
      </c>
      <c r="F430" s="661" t="s">
        <v>1486</v>
      </c>
      <c r="G430" s="661" t="s">
        <v>1521</v>
      </c>
      <c r="H430" s="661" t="s">
        <v>935</v>
      </c>
      <c r="I430" s="661" t="s">
        <v>1585</v>
      </c>
      <c r="J430" s="661" t="s">
        <v>1523</v>
      </c>
      <c r="K430" s="661" t="s">
        <v>1586</v>
      </c>
      <c r="L430" s="662">
        <v>543.39</v>
      </c>
      <c r="M430" s="662">
        <v>9781.02</v>
      </c>
      <c r="N430" s="661">
        <v>18</v>
      </c>
      <c r="O430" s="742">
        <v>14</v>
      </c>
      <c r="P430" s="662">
        <v>9781.02</v>
      </c>
      <c r="Q430" s="677">
        <v>1</v>
      </c>
      <c r="R430" s="661">
        <v>18</v>
      </c>
      <c r="S430" s="677">
        <v>1</v>
      </c>
      <c r="T430" s="742">
        <v>14</v>
      </c>
      <c r="U430" s="700">
        <v>1</v>
      </c>
    </row>
    <row r="431" spans="1:21" ht="14.4" customHeight="1" x14ac:dyDescent="0.3">
      <c r="A431" s="660">
        <v>31</v>
      </c>
      <c r="B431" s="661" t="s">
        <v>552</v>
      </c>
      <c r="C431" s="661">
        <v>89301312</v>
      </c>
      <c r="D431" s="740" t="s">
        <v>2028</v>
      </c>
      <c r="E431" s="741" t="s">
        <v>1509</v>
      </c>
      <c r="F431" s="661" t="s">
        <v>1486</v>
      </c>
      <c r="G431" s="661" t="s">
        <v>1521</v>
      </c>
      <c r="H431" s="661" t="s">
        <v>935</v>
      </c>
      <c r="I431" s="661" t="s">
        <v>1522</v>
      </c>
      <c r="J431" s="661" t="s">
        <v>1523</v>
      </c>
      <c r="K431" s="661" t="s">
        <v>1524</v>
      </c>
      <c r="L431" s="662">
        <v>815.1</v>
      </c>
      <c r="M431" s="662">
        <v>5705.7</v>
      </c>
      <c r="N431" s="661">
        <v>7</v>
      </c>
      <c r="O431" s="742">
        <v>5</v>
      </c>
      <c r="P431" s="662">
        <v>5705.7</v>
      </c>
      <c r="Q431" s="677">
        <v>1</v>
      </c>
      <c r="R431" s="661">
        <v>7</v>
      </c>
      <c r="S431" s="677">
        <v>1</v>
      </c>
      <c r="T431" s="742">
        <v>5</v>
      </c>
      <c r="U431" s="700">
        <v>1</v>
      </c>
    </row>
    <row r="432" spans="1:21" ht="14.4" customHeight="1" x14ac:dyDescent="0.3">
      <c r="A432" s="660">
        <v>31</v>
      </c>
      <c r="B432" s="661" t="s">
        <v>552</v>
      </c>
      <c r="C432" s="661">
        <v>89301312</v>
      </c>
      <c r="D432" s="740" t="s">
        <v>2028</v>
      </c>
      <c r="E432" s="741" t="s">
        <v>1509</v>
      </c>
      <c r="F432" s="661" t="s">
        <v>1486</v>
      </c>
      <c r="G432" s="661" t="s">
        <v>1521</v>
      </c>
      <c r="H432" s="661" t="s">
        <v>935</v>
      </c>
      <c r="I432" s="661" t="s">
        <v>1525</v>
      </c>
      <c r="J432" s="661" t="s">
        <v>1523</v>
      </c>
      <c r="K432" s="661" t="s">
        <v>1526</v>
      </c>
      <c r="L432" s="662">
        <v>923.74</v>
      </c>
      <c r="M432" s="662">
        <v>2771.2200000000003</v>
      </c>
      <c r="N432" s="661">
        <v>3</v>
      </c>
      <c r="O432" s="742">
        <v>2</v>
      </c>
      <c r="P432" s="662">
        <v>2771.2200000000003</v>
      </c>
      <c r="Q432" s="677">
        <v>1</v>
      </c>
      <c r="R432" s="661">
        <v>3</v>
      </c>
      <c r="S432" s="677">
        <v>1</v>
      </c>
      <c r="T432" s="742">
        <v>2</v>
      </c>
      <c r="U432" s="700">
        <v>1</v>
      </c>
    </row>
    <row r="433" spans="1:21" ht="14.4" customHeight="1" x14ac:dyDescent="0.3">
      <c r="A433" s="660">
        <v>31</v>
      </c>
      <c r="B433" s="661" t="s">
        <v>552</v>
      </c>
      <c r="C433" s="661">
        <v>89301312</v>
      </c>
      <c r="D433" s="740" t="s">
        <v>2028</v>
      </c>
      <c r="E433" s="741" t="s">
        <v>1509</v>
      </c>
      <c r="F433" s="661" t="s">
        <v>1486</v>
      </c>
      <c r="G433" s="661" t="s">
        <v>1521</v>
      </c>
      <c r="H433" s="661" t="s">
        <v>935</v>
      </c>
      <c r="I433" s="661" t="s">
        <v>1647</v>
      </c>
      <c r="J433" s="661" t="s">
        <v>1523</v>
      </c>
      <c r="K433" s="661" t="s">
        <v>1648</v>
      </c>
      <c r="L433" s="662">
        <v>1154.68</v>
      </c>
      <c r="M433" s="662">
        <v>1154.68</v>
      </c>
      <c r="N433" s="661">
        <v>1</v>
      </c>
      <c r="O433" s="742">
        <v>1</v>
      </c>
      <c r="P433" s="662">
        <v>1154.68</v>
      </c>
      <c r="Q433" s="677">
        <v>1</v>
      </c>
      <c r="R433" s="661">
        <v>1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31</v>
      </c>
      <c r="B434" s="661" t="s">
        <v>552</v>
      </c>
      <c r="C434" s="661">
        <v>89301312</v>
      </c>
      <c r="D434" s="740" t="s">
        <v>2028</v>
      </c>
      <c r="E434" s="741" t="s">
        <v>1509</v>
      </c>
      <c r="F434" s="661" t="s">
        <v>1486</v>
      </c>
      <c r="G434" s="661" t="s">
        <v>1527</v>
      </c>
      <c r="H434" s="661" t="s">
        <v>553</v>
      </c>
      <c r="I434" s="661" t="s">
        <v>654</v>
      </c>
      <c r="J434" s="661" t="s">
        <v>1528</v>
      </c>
      <c r="K434" s="661" t="s">
        <v>1529</v>
      </c>
      <c r="L434" s="662">
        <v>0</v>
      </c>
      <c r="M434" s="662">
        <v>0</v>
      </c>
      <c r="N434" s="661">
        <v>1</v>
      </c>
      <c r="O434" s="742">
        <v>1</v>
      </c>
      <c r="P434" s="662">
        <v>0</v>
      </c>
      <c r="Q434" s="677"/>
      <c r="R434" s="661">
        <v>1</v>
      </c>
      <c r="S434" s="677">
        <v>1</v>
      </c>
      <c r="T434" s="742">
        <v>1</v>
      </c>
      <c r="U434" s="700">
        <v>1</v>
      </c>
    </row>
    <row r="435" spans="1:21" ht="14.4" customHeight="1" x14ac:dyDescent="0.3">
      <c r="A435" s="660">
        <v>31</v>
      </c>
      <c r="B435" s="661" t="s">
        <v>552</v>
      </c>
      <c r="C435" s="661">
        <v>89301312</v>
      </c>
      <c r="D435" s="740" t="s">
        <v>2028</v>
      </c>
      <c r="E435" s="741" t="s">
        <v>1509</v>
      </c>
      <c r="F435" s="661" t="s">
        <v>1486</v>
      </c>
      <c r="G435" s="661" t="s">
        <v>1530</v>
      </c>
      <c r="H435" s="661" t="s">
        <v>935</v>
      </c>
      <c r="I435" s="661" t="s">
        <v>1844</v>
      </c>
      <c r="J435" s="661" t="s">
        <v>1845</v>
      </c>
      <c r="K435" s="661" t="s">
        <v>1846</v>
      </c>
      <c r="L435" s="662">
        <v>31.32</v>
      </c>
      <c r="M435" s="662">
        <v>31.32</v>
      </c>
      <c r="N435" s="661">
        <v>1</v>
      </c>
      <c r="O435" s="742">
        <v>1</v>
      </c>
      <c r="P435" s="662">
        <v>31.32</v>
      </c>
      <c r="Q435" s="677">
        <v>1</v>
      </c>
      <c r="R435" s="661">
        <v>1</v>
      </c>
      <c r="S435" s="677">
        <v>1</v>
      </c>
      <c r="T435" s="742">
        <v>1</v>
      </c>
      <c r="U435" s="700">
        <v>1</v>
      </c>
    </row>
    <row r="436" spans="1:21" ht="14.4" customHeight="1" x14ac:dyDescent="0.3">
      <c r="A436" s="660">
        <v>31</v>
      </c>
      <c r="B436" s="661" t="s">
        <v>552</v>
      </c>
      <c r="C436" s="661">
        <v>89301312</v>
      </c>
      <c r="D436" s="740" t="s">
        <v>2028</v>
      </c>
      <c r="E436" s="741" t="s">
        <v>1509</v>
      </c>
      <c r="F436" s="661" t="s">
        <v>1486</v>
      </c>
      <c r="G436" s="661" t="s">
        <v>1530</v>
      </c>
      <c r="H436" s="661" t="s">
        <v>935</v>
      </c>
      <c r="I436" s="661" t="s">
        <v>965</v>
      </c>
      <c r="J436" s="661" t="s">
        <v>966</v>
      </c>
      <c r="K436" s="661" t="s">
        <v>1452</v>
      </c>
      <c r="L436" s="662">
        <v>31.32</v>
      </c>
      <c r="M436" s="662">
        <v>31.32</v>
      </c>
      <c r="N436" s="661">
        <v>1</v>
      </c>
      <c r="O436" s="742">
        <v>1</v>
      </c>
      <c r="P436" s="662">
        <v>31.32</v>
      </c>
      <c r="Q436" s="677">
        <v>1</v>
      </c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31</v>
      </c>
      <c r="B437" s="661" t="s">
        <v>552</v>
      </c>
      <c r="C437" s="661">
        <v>89301312</v>
      </c>
      <c r="D437" s="740" t="s">
        <v>2028</v>
      </c>
      <c r="E437" s="741" t="s">
        <v>1509</v>
      </c>
      <c r="F437" s="661" t="s">
        <v>1486</v>
      </c>
      <c r="G437" s="661" t="s">
        <v>1534</v>
      </c>
      <c r="H437" s="661" t="s">
        <v>553</v>
      </c>
      <c r="I437" s="661" t="s">
        <v>1652</v>
      </c>
      <c r="J437" s="661" t="s">
        <v>1650</v>
      </c>
      <c r="K437" s="661" t="s">
        <v>947</v>
      </c>
      <c r="L437" s="662">
        <v>75.22</v>
      </c>
      <c r="M437" s="662">
        <v>75.22</v>
      </c>
      <c r="N437" s="661">
        <v>1</v>
      </c>
      <c r="O437" s="742">
        <v>1</v>
      </c>
      <c r="P437" s="662">
        <v>75.22</v>
      </c>
      <c r="Q437" s="677">
        <v>1</v>
      </c>
      <c r="R437" s="661">
        <v>1</v>
      </c>
      <c r="S437" s="677">
        <v>1</v>
      </c>
      <c r="T437" s="742">
        <v>1</v>
      </c>
      <c r="U437" s="700">
        <v>1</v>
      </c>
    </row>
    <row r="438" spans="1:21" ht="14.4" customHeight="1" x14ac:dyDescent="0.3">
      <c r="A438" s="660">
        <v>31</v>
      </c>
      <c r="B438" s="661" t="s">
        <v>552</v>
      </c>
      <c r="C438" s="661">
        <v>89301312</v>
      </c>
      <c r="D438" s="740" t="s">
        <v>2028</v>
      </c>
      <c r="E438" s="741" t="s">
        <v>1509</v>
      </c>
      <c r="F438" s="661" t="s">
        <v>1487</v>
      </c>
      <c r="G438" s="661" t="s">
        <v>1538</v>
      </c>
      <c r="H438" s="661" t="s">
        <v>553</v>
      </c>
      <c r="I438" s="661" t="s">
        <v>2019</v>
      </c>
      <c r="J438" s="661" t="s">
        <v>1540</v>
      </c>
      <c r="K438" s="661" t="s">
        <v>2020</v>
      </c>
      <c r="L438" s="662">
        <v>28.91</v>
      </c>
      <c r="M438" s="662">
        <v>28.91</v>
      </c>
      <c r="N438" s="661">
        <v>1</v>
      </c>
      <c r="O438" s="742">
        <v>1</v>
      </c>
      <c r="P438" s="662">
        <v>28.91</v>
      </c>
      <c r="Q438" s="677">
        <v>1</v>
      </c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31</v>
      </c>
      <c r="B439" s="661" t="s">
        <v>552</v>
      </c>
      <c r="C439" s="661">
        <v>89301312</v>
      </c>
      <c r="D439" s="740" t="s">
        <v>2028</v>
      </c>
      <c r="E439" s="741" t="s">
        <v>1509</v>
      </c>
      <c r="F439" s="661" t="s">
        <v>1487</v>
      </c>
      <c r="G439" s="661" t="s">
        <v>1538</v>
      </c>
      <c r="H439" s="661" t="s">
        <v>553</v>
      </c>
      <c r="I439" s="661" t="s">
        <v>1776</v>
      </c>
      <c r="J439" s="661" t="s">
        <v>1772</v>
      </c>
      <c r="K439" s="661" t="s">
        <v>1777</v>
      </c>
      <c r="L439" s="662">
        <v>24.77</v>
      </c>
      <c r="M439" s="662">
        <v>74.31</v>
      </c>
      <c r="N439" s="661">
        <v>3</v>
      </c>
      <c r="O439" s="742">
        <v>3</v>
      </c>
      <c r="P439" s="662">
        <v>74.31</v>
      </c>
      <c r="Q439" s="677">
        <v>1</v>
      </c>
      <c r="R439" s="661">
        <v>3</v>
      </c>
      <c r="S439" s="677">
        <v>1</v>
      </c>
      <c r="T439" s="742">
        <v>3</v>
      </c>
      <c r="U439" s="700">
        <v>1</v>
      </c>
    </row>
    <row r="440" spans="1:21" ht="14.4" customHeight="1" x14ac:dyDescent="0.3">
      <c r="A440" s="660">
        <v>31</v>
      </c>
      <c r="B440" s="661" t="s">
        <v>552</v>
      </c>
      <c r="C440" s="661">
        <v>89301312</v>
      </c>
      <c r="D440" s="740" t="s">
        <v>2028</v>
      </c>
      <c r="E440" s="741" t="s">
        <v>1509</v>
      </c>
      <c r="F440" s="661" t="s">
        <v>1487</v>
      </c>
      <c r="G440" s="661" t="s">
        <v>1546</v>
      </c>
      <c r="H440" s="661" t="s">
        <v>553</v>
      </c>
      <c r="I440" s="661" t="s">
        <v>1607</v>
      </c>
      <c r="J440" s="661" t="s">
        <v>1608</v>
      </c>
      <c r="K440" s="661" t="s">
        <v>1609</v>
      </c>
      <c r="L440" s="662">
        <v>347.81</v>
      </c>
      <c r="M440" s="662">
        <v>347.81</v>
      </c>
      <c r="N440" s="661">
        <v>1</v>
      </c>
      <c r="O440" s="742">
        <v>1</v>
      </c>
      <c r="P440" s="662">
        <v>347.81</v>
      </c>
      <c r="Q440" s="677">
        <v>1</v>
      </c>
      <c r="R440" s="661">
        <v>1</v>
      </c>
      <c r="S440" s="677">
        <v>1</v>
      </c>
      <c r="T440" s="742">
        <v>1</v>
      </c>
      <c r="U440" s="700">
        <v>1</v>
      </c>
    </row>
    <row r="441" spans="1:21" ht="14.4" customHeight="1" x14ac:dyDescent="0.3">
      <c r="A441" s="660">
        <v>31</v>
      </c>
      <c r="B441" s="661" t="s">
        <v>552</v>
      </c>
      <c r="C441" s="661">
        <v>89301312</v>
      </c>
      <c r="D441" s="740" t="s">
        <v>2028</v>
      </c>
      <c r="E441" s="741" t="s">
        <v>1509</v>
      </c>
      <c r="F441" s="661" t="s">
        <v>1487</v>
      </c>
      <c r="G441" s="661" t="s">
        <v>1546</v>
      </c>
      <c r="H441" s="661" t="s">
        <v>553</v>
      </c>
      <c r="I441" s="661" t="s">
        <v>1613</v>
      </c>
      <c r="J441" s="661" t="s">
        <v>1614</v>
      </c>
      <c r="K441" s="661" t="s">
        <v>1615</v>
      </c>
      <c r="L441" s="662">
        <v>750</v>
      </c>
      <c r="M441" s="662">
        <v>1500</v>
      </c>
      <c r="N441" s="661">
        <v>2</v>
      </c>
      <c r="O441" s="742">
        <v>2</v>
      </c>
      <c r="P441" s="662">
        <v>750</v>
      </c>
      <c r="Q441" s="677">
        <v>0.5</v>
      </c>
      <c r="R441" s="661">
        <v>1</v>
      </c>
      <c r="S441" s="677">
        <v>0.5</v>
      </c>
      <c r="T441" s="742">
        <v>1</v>
      </c>
      <c r="U441" s="700">
        <v>0.5</v>
      </c>
    </row>
    <row r="442" spans="1:21" ht="14.4" customHeight="1" x14ac:dyDescent="0.3">
      <c r="A442" s="660">
        <v>31</v>
      </c>
      <c r="B442" s="661" t="s">
        <v>552</v>
      </c>
      <c r="C442" s="661">
        <v>89301312</v>
      </c>
      <c r="D442" s="740" t="s">
        <v>2028</v>
      </c>
      <c r="E442" s="741" t="s">
        <v>1509</v>
      </c>
      <c r="F442" s="661" t="s">
        <v>1487</v>
      </c>
      <c r="G442" s="661" t="s">
        <v>1546</v>
      </c>
      <c r="H442" s="661" t="s">
        <v>553</v>
      </c>
      <c r="I442" s="661" t="s">
        <v>2021</v>
      </c>
      <c r="J442" s="661" t="s">
        <v>1679</v>
      </c>
      <c r="K442" s="661" t="s">
        <v>2022</v>
      </c>
      <c r="L442" s="662">
        <v>818.72</v>
      </c>
      <c r="M442" s="662">
        <v>818.72</v>
      </c>
      <c r="N442" s="661">
        <v>1</v>
      </c>
      <c r="O442" s="742">
        <v>1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31</v>
      </c>
      <c r="B443" s="661" t="s">
        <v>552</v>
      </c>
      <c r="C443" s="661">
        <v>89301312</v>
      </c>
      <c r="D443" s="740" t="s">
        <v>2028</v>
      </c>
      <c r="E443" s="741" t="s">
        <v>1509</v>
      </c>
      <c r="F443" s="661" t="s">
        <v>1487</v>
      </c>
      <c r="G443" s="661" t="s">
        <v>1546</v>
      </c>
      <c r="H443" s="661" t="s">
        <v>553</v>
      </c>
      <c r="I443" s="661" t="s">
        <v>1909</v>
      </c>
      <c r="J443" s="661" t="s">
        <v>1910</v>
      </c>
      <c r="K443" s="661" t="s">
        <v>1721</v>
      </c>
      <c r="L443" s="662">
        <v>1000</v>
      </c>
      <c r="M443" s="662">
        <v>1000</v>
      </c>
      <c r="N443" s="661">
        <v>1</v>
      </c>
      <c r="O443" s="742">
        <v>1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31</v>
      </c>
      <c r="B444" s="661" t="s">
        <v>552</v>
      </c>
      <c r="C444" s="661">
        <v>89301312</v>
      </c>
      <c r="D444" s="740" t="s">
        <v>2028</v>
      </c>
      <c r="E444" s="741" t="s">
        <v>1509</v>
      </c>
      <c r="F444" s="661" t="s">
        <v>1487</v>
      </c>
      <c r="G444" s="661" t="s">
        <v>1546</v>
      </c>
      <c r="H444" s="661" t="s">
        <v>553</v>
      </c>
      <c r="I444" s="661" t="s">
        <v>1785</v>
      </c>
      <c r="J444" s="661" t="s">
        <v>1786</v>
      </c>
      <c r="K444" s="661" t="s">
        <v>1787</v>
      </c>
      <c r="L444" s="662">
        <v>600</v>
      </c>
      <c r="M444" s="662">
        <v>600</v>
      </c>
      <c r="N444" s="661">
        <v>1</v>
      </c>
      <c r="O444" s="742">
        <v>1</v>
      </c>
      <c r="P444" s="662">
        <v>600</v>
      </c>
      <c r="Q444" s="677">
        <v>1</v>
      </c>
      <c r="R444" s="661">
        <v>1</v>
      </c>
      <c r="S444" s="677">
        <v>1</v>
      </c>
      <c r="T444" s="742">
        <v>1</v>
      </c>
      <c r="U444" s="700">
        <v>1</v>
      </c>
    </row>
    <row r="445" spans="1:21" ht="14.4" customHeight="1" x14ac:dyDescent="0.3">
      <c r="A445" s="660">
        <v>31</v>
      </c>
      <c r="B445" s="661" t="s">
        <v>552</v>
      </c>
      <c r="C445" s="661">
        <v>89301312</v>
      </c>
      <c r="D445" s="740" t="s">
        <v>2028</v>
      </c>
      <c r="E445" s="741" t="s">
        <v>1509</v>
      </c>
      <c r="F445" s="661" t="s">
        <v>1487</v>
      </c>
      <c r="G445" s="661" t="s">
        <v>1546</v>
      </c>
      <c r="H445" s="661" t="s">
        <v>553</v>
      </c>
      <c r="I445" s="661" t="s">
        <v>1788</v>
      </c>
      <c r="J445" s="661" t="s">
        <v>1789</v>
      </c>
      <c r="K445" s="661" t="s">
        <v>1790</v>
      </c>
      <c r="L445" s="662">
        <v>750</v>
      </c>
      <c r="M445" s="662">
        <v>750</v>
      </c>
      <c r="N445" s="661">
        <v>1</v>
      </c>
      <c r="O445" s="742">
        <v>1</v>
      </c>
      <c r="P445" s="662">
        <v>750</v>
      </c>
      <c r="Q445" s="677">
        <v>1</v>
      </c>
      <c r="R445" s="661">
        <v>1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31</v>
      </c>
      <c r="B446" s="661" t="s">
        <v>552</v>
      </c>
      <c r="C446" s="661">
        <v>89301312</v>
      </c>
      <c r="D446" s="740" t="s">
        <v>2028</v>
      </c>
      <c r="E446" s="741" t="s">
        <v>1509</v>
      </c>
      <c r="F446" s="661" t="s">
        <v>1487</v>
      </c>
      <c r="G446" s="661" t="s">
        <v>1546</v>
      </c>
      <c r="H446" s="661" t="s">
        <v>553</v>
      </c>
      <c r="I446" s="661" t="s">
        <v>1663</v>
      </c>
      <c r="J446" s="661" t="s">
        <v>1664</v>
      </c>
      <c r="K446" s="661" t="s">
        <v>1665</v>
      </c>
      <c r="L446" s="662">
        <v>600</v>
      </c>
      <c r="M446" s="662">
        <v>1200</v>
      </c>
      <c r="N446" s="661">
        <v>2</v>
      </c>
      <c r="O446" s="742">
        <v>2</v>
      </c>
      <c r="P446" s="662">
        <v>1200</v>
      </c>
      <c r="Q446" s="677">
        <v>1</v>
      </c>
      <c r="R446" s="661">
        <v>2</v>
      </c>
      <c r="S446" s="677">
        <v>1</v>
      </c>
      <c r="T446" s="742">
        <v>2</v>
      </c>
      <c r="U446" s="700">
        <v>1</v>
      </c>
    </row>
    <row r="447" spans="1:21" ht="14.4" customHeight="1" x14ac:dyDescent="0.3">
      <c r="A447" s="660">
        <v>31</v>
      </c>
      <c r="B447" s="661" t="s">
        <v>552</v>
      </c>
      <c r="C447" s="661">
        <v>89301312</v>
      </c>
      <c r="D447" s="740" t="s">
        <v>2028</v>
      </c>
      <c r="E447" s="741" t="s">
        <v>1509</v>
      </c>
      <c r="F447" s="661" t="s">
        <v>1487</v>
      </c>
      <c r="G447" s="661" t="s">
        <v>1546</v>
      </c>
      <c r="H447" s="661" t="s">
        <v>553</v>
      </c>
      <c r="I447" s="661" t="s">
        <v>1624</v>
      </c>
      <c r="J447" s="661" t="s">
        <v>1625</v>
      </c>
      <c r="K447" s="661" t="s">
        <v>1626</v>
      </c>
      <c r="L447" s="662">
        <v>350</v>
      </c>
      <c r="M447" s="662">
        <v>350</v>
      </c>
      <c r="N447" s="661">
        <v>1</v>
      </c>
      <c r="O447" s="742">
        <v>1</v>
      </c>
      <c r="P447" s="662">
        <v>350</v>
      </c>
      <c r="Q447" s="677">
        <v>1</v>
      </c>
      <c r="R447" s="661">
        <v>1</v>
      </c>
      <c r="S447" s="677">
        <v>1</v>
      </c>
      <c r="T447" s="742">
        <v>1</v>
      </c>
      <c r="U447" s="700">
        <v>1</v>
      </c>
    </row>
    <row r="448" spans="1:21" ht="14.4" customHeight="1" x14ac:dyDescent="0.3">
      <c r="A448" s="660">
        <v>31</v>
      </c>
      <c r="B448" s="661" t="s">
        <v>552</v>
      </c>
      <c r="C448" s="661">
        <v>89301312</v>
      </c>
      <c r="D448" s="740" t="s">
        <v>2028</v>
      </c>
      <c r="E448" s="741" t="s">
        <v>1509</v>
      </c>
      <c r="F448" s="661" t="s">
        <v>1487</v>
      </c>
      <c r="G448" s="661" t="s">
        <v>1546</v>
      </c>
      <c r="H448" s="661" t="s">
        <v>553</v>
      </c>
      <c r="I448" s="661" t="s">
        <v>2023</v>
      </c>
      <c r="J448" s="661" t="s">
        <v>2024</v>
      </c>
      <c r="K448" s="661" t="s">
        <v>2025</v>
      </c>
      <c r="L448" s="662">
        <v>250</v>
      </c>
      <c r="M448" s="662">
        <v>250</v>
      </c>
      <c r="N448" s="661">
        <v>1</v>
      </c>
      <c r="O448" s="742">
        <v>1</v>
      </c>
      <c r="P448" s="662">
        <v>250</v>
      </c>
      <c r="Q448" s="677">
        <v>1</v>
      </c>
      <c r="R448" s="661">
        <v>1</v>
      </c>
      <c r="S448" s="677">
        <v>1</v>
      </c>
      <c r="T448" s="742">
        <v>1</v>
      </c>
      <c r="U448" s="700">
        <v>1</v>
      </c>
    </row>
    <row r="449" spans="1:21" ht="14.4" customHeight="1" x14ac:dyDescent="0.3">
      <c r="A449" s="660">
        <v>31</v>
      </c>
      <c r="B449" s="661" t="s">
        <v>552</v>
      </c>
      <c r="C449" s="661">
        <v>89301312</v>
      </c>
      <c r="D449" s="740" t="s">
        <v>2028</v>
      </c>
      <c r="E449" s="741" t="s">
        <v>1509</v>
      </c>
      <c r="F449" s="661" t="s">
        <v>1487</v>
      </c>
      <c r="G449" s="661" t="s">
        <v>1550</v>
      </c>
      <c r="H449" s="661" t="s">
        <v>553</v>
      </c>
      <c r="I449" s="661" t="s">
        <v>1627</v>
      </c>
      <c r="J449" s="661" t="s">
        <v>1628</v>
      </c>
      <c r="K449" s="661" t="s">
        <v>1629</v>
      </c>
      <c r="L449" s="662">
        <v>260</v>
      </c>
      <c r="M449" s="662">
        <v>1040</v>
      </c>
      <c r="N449" s="661">
        <v>4</v>
      </c>
      <c r="O449" s="742">
        <v>2</v>
      </c>
      <c r="P449" s="662">
        <v>1040</v>
      </c>
      <c r="Q449" s="677">
        <v>1</v>
      </c>
      <c r="R449" s="661">
        <v>4</v>
      </c>
      <c r="S449" s="677">
        <v>1</v>
      </c>
      <c r="T449" s="742">
        <v>2</v>
      </c>
      <c r="U449" s="700">
        <v>1</v>
      </c>
    </row>
    <row r="450" spans="1:21" ht="14.4" customHeight="1" x14ac:dyDescent="0.3">
      <c r="A450" s="660">
        <v>31</v>
      </c>
      <c r="B450" s="661" t="s">
        <v>552</v>
      </c>
      <c r="C450" s="661">
        <v>89301313</v>
      </c>
      <c r="D450" s="740" t="s">
        <v>2029</v>
      </c>
      <c r="E450" s="741" t="s">
        <v>1496</v>
      </c>
      <c r="F450" s="661" t="s">
        <v>1486</v>
      </c>
      <c r="G450" s="661" t="s">
        <v>1570</v>
      </c>
      <c r="H450" s="661" t="s">
        <v>553</v>
      </c>
      <c r="I450" s="661" t="s">
        <v>1152</v>
      </c>
      <c r="J450" s="661" t="s">
        <v>924</v>
      </c>
      <c r="K450" s="661" t="s">
        <v>2026</v>
      </c>
      <c r="L450" s="662">
        <v>0</v>
      </c>
      <c r="M450" s="662">
        <v>0</v>
      </c>
      <c r="N450" s="661">
        <v>1</v>
      </c>
      <c r="O450" s="742">
        <v>0.5</v>
      </c>
      <c r="P450" s="662"/>
      <c r="Q450" s="677"/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31</v>
      </c>
      <c r="B451" s="661" t="s">
        <v>552</v>
      </c>
      <c r="C451" s="661">
        <v>89301313</v>
      </c>
      <c r="D451" s="740" t="s">
        <v>2029</v>
      </c>
      <c r="E451" s="741" t="s">
        <v>1496</v>
      </c>
      <c r="F451" s="661" t="s">
        <v>1486</v>
      </c>
      <c r="G451" s="661" t="s">
        <v>1599</v>
      </c>
      <c r="H451" s="661" t="s">
        <v>553</v>
      </c>
      <c r="I451" s="661" t="s">
        <v>1024</v>
      </c>
      <c r="J451" s="661" t="s">
        <v>1025</v>
      </c>
      <c r="K451" s="661" t="s">
        <v>1600</v>
      </c>
      <c r="L451" s="662">
        <v>186.27</v>
      </c>
      <c r="M451" s="662">
        <v>186.27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31</v>
      </c>
      <c r="B452" s="661" t="s">
        <v>552</v>
      </c>
      <c r="C452" s="661">
        <v>89301313</v>
      </c>
      <c r="D452" s="740" t="s">
        <v>2029</v>
      </c>
      <c r="E452" s="741" t="s">
        <v>1496</v>
      </c>
      <c r="F452" s="661" t="s">
        <v>1487</v>
      </c>
      <c r="G452" s="661" t="s">
        <v>1538</v>
      </c>
      <c r="H452" s="661" t="s">
        <v>553</v>
      </c>
      <c r="I452" s="661" t="s">
        <v>1539</v>
      </c>
      <c r="J452" s="661" t="s">
        <v>1540</v>
      </c>
      <c r="K452" s="661" t="s">
        <v>1541</v>
      </c>
      <c r="L452" s="662">
        <v>35.75</v>
      </c>
      <c r="M452" s="662">
        <v>71.5</v>
      </c>
      <c r="N452" s="661">
        <v>2</v>
      </c>
      <c r="O452" s="742">
        <v>1</v>
      </c>
      <c r="P452" s="662">
        <v>71.5</v>
      </c>
      <c r="Q452" s="677">
        <v>1</v>
      </c>
      <c r="R452" s="661">
        <v>2</v>
      </c>
      <c r="S452" s="677">
        <v>1</v>
      </c>
      <c r="T452" s="742">
        <v>1</v>
      </c>
      <c r="U452" s="700">
        <v>1</v>
      </c>
    </row>
    <row r="453" spans="1:21" ht="14.4" customHeight="1" x14ac:dyDescent="0.3">
      <c r="A453" s="660">
        <v>31</v>
      </c>
      <c r="B453" s="661" t="s">
        <v>552</v>
      </c>
      <c r="C453" s="661">
        <v>89301313</v>
      </c>
      <c r="D453" s="740" t="s">
        <v>2029</v>
      </c>
      <c r="E453" s="741" t="s">
        <v>1497</v>
      </c>
      <c r="F453" s="661" t="s">
        <v>1487</v>
      </c>
      <c r="G453" s="661" t="s">
        <v>1546</v>
      </c>
      <c r="H453" s="661" t="s">
        <v>553</v>
      </c>
      <c r="I453" s="661" t="s">
        <v>1547</v>
      </c>
      <c r="J453" s="661" t="s">
        <v>1548</v>
      </c>
      <c r="K453" s="661" t="s">
        <v>1549</v>
      </c>
      <c r="L453" s="662">
        <v>492.18</v>
      </c>
      <c r="M453" s="662">
        <v>984.36</v>
      </c>
      <c r="N453" s="661">
        <v>2</v>
      </c>
      <c r="O453" s="742">
        <v>2</v>
      </c>
      <c r="P453" s="662">
        <v>984.36</v>
      </c>
      <c r="Q453" s="677">
        <v>1</v>
      </c>
      <c r="R453" s="661">
        <v>2</v>
      </c>
      <c r="S453" s="677">
        <v>1</v>
      </c>
      <c r="T453" s="742">
        <v>2</v>
      </c>
      <c r="U453" s="700">
        <v>1</v>
      </c>
    </row>
    <row r="454" spans="1:21" ht="14.4" customHeight="1" x14ac:dyDescent="0.3">
      <c r="A454" s="660">
        <v>31</v>
      </c>
      <c r="B454" s="661" t="s">
        <v>552</v>
      </c>
      <c r="C454" s="661">
        <v>89301313</v>
      </c>
      <c r="D454" s="740" t="s">
        <v>2029</v>
      </c>
      <c r="E454" s="741" t="s">
        <v>1497</v>
      </c>
      <c r="F454" s="661" t="s">
        <v>1487</v>
      </c>
      <c r="G454" s="661" t="s">
        <v>1546</v>
      </c>
      <c r="H454" s="661" t="s">
        <v>553</v>
      </c>
      <c r="I454" s="661" t="s">
        <v>1618</v>
      </c>
      <c r="J454" s="661" t="s">
        <v>1619</v>
      </c>
      <c r="K454" s="661" t="s">
        <v>1620</v>
      </c>
      <c r="L454" s="662">
        <v>971.25</v>
      </c>
      <c r="M454" s="662">
        <v>971.25</v>
      </c>
      <c r="N454" s="661">
        <v>1</v>
      </c>
      <c r="O454" s="742">
        <v>1</v>
      </c>
      <c r="P454" s="662">
        <v>971.25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31</v>
      </c>
      <c r="B455" s="661" t="s">
        <v>552</v>
      </c>
      <c r="C455" s="661">
        <v>89301313</v>
      </c>
      <c r="D455" s="740" t="s">
        <v>2029</v>
      </c>
      <c r="E455" s="741" t="s">
        <v>1497</v>
      </c>
      <c r="F455" s="661" t="s">
        <v>1487</v>
      </c>
      <c r="G455" s="661" t="s">
        <v>1546</v>
      </c>
      <c r="H455" s="661" t="s">
        <v>553</v>
      </c>
      <c r="I455" s="661" t="s">
        <v>1621</v>
      </c>
      <c r="J455" s="661" t="s">
        <v>1622</v>
      </c>
      <c r="K455" s="661" t="s">
        <v>1623</v>
      </c>
      <c r="L455" s="662">
        <v>1978.94</v>
      </c>
      <c r="M455" s="662">
        <v>1978.94</v>
      </c>
      <c r="N455" s="661">
        <v>1</v>
      </c>
      <c r="O455" s="742">
        <v>1</v>
      </c>
      <c r="P455" s="662">
        <v>1978.94</v>
      </c>
      <c r="Q455" s="677">
        <v>1</v>
      </c>
      <c r="R455" s="661">
        <v>1</v>
      </c>
      <c r="S455" s="677">
        <v>1</v>
      </c>
      <c r="T455" s="742">
        <v>1</v>
      </c>
      <c r="U455" s="700">
        <v>1</v>
      </c>
    </row>
    <row r="456" spans="1:21" ht="14.4" customHeight="1" x14ac:dyDescent="0.3">
      <c r="A456" s="660">
        <v>31</v>
      </c>
      <c r="B456" s="661" t="s">
        <v>552</v>
      </c>
      <c r="C456" s="661">
        <v>89301313</v>
      </c>
      <c r="D456" s="740" t="s">
        <v>2029</v>
      </c>
      <c r="E456" s="741" t="s">
        <v>1509</v>
      </c>
      <c r="F456" s="661" t="s">
        <v>1487</v>
      </c>
      <c r="G456" s="661" t="s">
        <v>1538</v>
      </c>
      <c r="H456" s="661" t="s">
        <v>553</v>
      </c>
      <c r="I456" s="661" t="s">
        <v>1539</v>
      </c>
      <c r="J456" s="661" t="s">
        <v>1540</v>
      </c>
      <c r="K456" s="661" t="s">
        <v>1541</v>
      </c>
      <c r="L456" s="662">
        <v>35.75</v>
      </c>
      <c r="M456" s="662">
        <v>71.5</v>
      </c>
      <c r="N456" s="661">
        <v>2</v>
      </c>
      <c r="O456" s="742">
        <v>1</v>
      </c>
      <c r="P456" s="662">
        <v>71.5</v>
      </c>
      <c r="Q456" s="677">
        <v>1</v>
      </c>
      <c r="R456" s="661">
        <v>2</v>
      </c>
      <c r="S456" s="677">
        <v>1</v>
      </c>
      <c r="T456" s="742">
        <v>1</v>
      </c>
      <c r="U456" s="700">
        <v>1</v>
      </c>
    </row>
    <row r="457" spans="1:21" ht="14.4" customHeight="1" thickBot="1" x14ac:dyDescent="0.35">
      <c r="A457" s="666">
        <v>31</v>
      </c>
      <c r="B457" s="667" t="s">
        <v>552</v>
      </c>
      <c r="C457" s="667">
        <v>89301313</v>
      </c>
      <c r="D457" s="743" t="s">
        <v>2029</v>
      </c>
      <c r="E457" s="744" t="s">
        <v>1509</v>
      </c>
      <c r="F457" s="667" t="s">
        <v>1487</v>
      </c>
      <c r="G457" s="667" t="s">
        <v>1550</v>
      </c>
      <c r="H457" s="667" t="s">
        <v>553</v>
      </c>
      <c r="I457" s="667" t="s">
        <v>1551</v>
      </c>
      <c r="J457" s="667" t="s">
        <v>1552</v>
      </c>
      <c r="K457" s="667" t="s">
        <v>1553</v>
      </c>
      <c r="L457" s="668">
        <v>200</v>
      </c>
      <c r="M457" s="668">
        <v>400</v>
      </c>
      <c r="N457" s="667">
        <v>2</v>
      </c>
      <c r="O457" s="745">
        <v>1</v>
      </c>
      <c r="P457" s="668">
        <v>400</v>
      </c>
      <c r="Q457" s="678">
        <v>1</v>
      </c>
      <c r="R457" s="667">
        <v>2</v>
      </c>
      <c r="S457" s="678">
        <v>1</v>
      </c>
      <c r="T457" s="745">
        <v>1</v>
      </c>
      <c r="U457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2031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1505</v>
      </c>
      <c r="B5" s="229">
        <v>736.55</v>
      </c>
      <c r="C5" s="739">
        <v>6.076839366995556E-2</v>
      </c>
      <c r="D5" s="229">
        <v>11384.06</v>
      </c>
      <c r="E5" s="739">
        <v>0.93923160633004454</v>
      </c>
      <c r="F5" s="747">
        <v>12120.609999999999</v>
      </c>
    </row>
    <row r="6" spans="1:6" ht="14.4" customHeight="1" x14ac:dyDescent="0.3">
      <c r="A6" s="689" t="s">
        <v>1496</v>
      </c>
      <c r="B6" s="664">
        <v>358.64</v>
      </c>
      <c r="C6" s="677">
        <v>4.3106390957561878E-2</v>
      </c>
      <c r="D6" s="664">
        <v>7961.2400000000007</v>
      </c>
      <c r="E6" s="677">
        <v>0.95689360904243803</v>
      </c>
      <c r="F6" s="665">
        <v>8319.880000000001</v>
      </c>
    </row>
    <row r="7" spans="1:6" ht="14.4" customHeight="1" x14ac:dyDescent="0.3">
      <c r="A7" s="689" t="s">
        <v>1507</v>
      </c>
      <c r="B7" s="664">
        <v>187.44</v>
      </c>
      <c r="C7" s="677">
        <v>1.7834528232769896E-2</v>
      </c>
      <c r="D7" s="664">
        <v>10322.51</v>
      </c>
      <c r="E7" s="677">
        <v>0.98216547176723001</v>
      </c>
      <c r="F7" s="665">
        <v>10509.95</v>
      </c>
    </row>
    <row r="8" spans="1:6" ht="14.4" customHeight="1" x14ac:dyDescent="0.3">
      <c r="A8" s="689" t="s">
        <v>1497</v>
      </c>
      <c r="B8" s="664">
        <v>96.84</v>
      </c>
      <c r="C8" s="677">
        <v>1.0129450698005346E-3</v>
      </c>
      <c r="D8" s="664">
        <v>95505.579999999987</v>
      </c>
      <c r="E8" s="677">
        <v>0.99898705493019946</v>
      </c>
      <c r="F8" s="665">
        <v>95602.419999999984</v>
      </c>
    </row>
    <row r="9" spans="1:6" ht="14.4" customHeight="1" x14ac:dyDescent="0.3">
      <c r="A9" s="689" t="s">
        <v>1501</v>
      </c>
      <c r="B9" s="664">
        <v>48.42</v>
      </c>
      <c r="C9" s="677">
        <v>1.7509411037221062E-2</v>
      </c>
      <c r="D9" s="664">
        <v>2716.95</v>
      </c>
      <c r="E9" s="677">
        <v>0.98249058896277897</v>
      </c>
      <c r="F9" s="665">
        <v>2765.37</v>
      </c>
    </row>
    <row r="10" spans="1:6" ht="14.4" customHeight="1" x14ac:dyDescent="0.3">
      <c r="A10" s="689" t="s">
        <v>1499</v>
      </c>
      <c r="B10" s="664">
        <v>31.32</v>
      </c>
      <c r="C10" s="677">
        <v>1.6550753265365328E-3</v>
      </c>
      <c r="D10" s="664">
        <v>18892.29</v>
      </c>
      <c r="E10" s="677">
        <v>0.99834492467346347</v>
      </c>
      <c r="F10" s="665">
        <v>18923.61</v>
      </c>
    </row>
    <row r="11" spans="1:6" ht="14.4" customHeight="1" x14ac:dyDescent="0.3">
      <c r="A11" s="689" t="s">
        <v>1504</v>
      </c>
      <c r="B11" s="664">
        <v>10.26</v>
      </c>
      <c r="C11" s="677">
        <v>9.2358379317484184E-4</v>
      </c>
      <c r="D11" s="664">
        <v>11098.64</v>
      </c>
      <c r="E11" s="677">
        <v>0.99907641620682519</v>
      </c>
      <c r="F11" s="665">
        <v>11108.9</v>
      </c>
    </row>
    <row r="12" spans="1:6" ht="14.4" customHeight="1" x14ac:dyDescent="0.3">
      <c r="A12" s="689" t="s">
        <v>1506</v>
      </c>
      <c r="B12" s="664"/>
      <c r="C12" s="677">
        <v>0</v>
      </c>
      <c r="D12" s="664">
        <v>8183.5999999999995</v>
      </c>
      <c r="E12" s="677">
        <v>1</v>
      </c>
      <c r="F12" s="665">
        <v>8183.5999999999995</v>
      </c>
    </row>
    <row r="13" spans="1:6" ht="14.4" customHeight="1" x14ac:dyDescent="0.3">
      <c r="A13" s="689" t="s">
        <v>1495</v>
      </c>
      <c r="B13" s="664">
        <v>0</v>
      </c>
      <c r="C13" s="677">
        <v>0</v>
      </c>
      <c r="D13" s="664">
        <v>2912.71</v>
      </c>
      <c r="E13" s="677">
        <v>1</v>
      </c>
      <c r="F13" s="665">
        <v>2912.71</v>
      </c>
    </row>
    <row r="14" spans="1:6" ht="14.4" customHeight="1" x14ac:dyDescent="0.3">
      <c r="A14" s="689" t="s">
        <v>1498</v>
      </c>
      <c r="B14" s="664"/>
      <c r="C14" s="677">
        <v>0</v>
      </c>
      <c r="D14" s="664">
        <v>8864.86</v>
      </c>
      <c r="E14" s="677">
        <v>1</v>
      </c>
      <c r="F14" s="665">
        <v>8864.86</v>
      </c>
    </row>
    <row r="15" spans="1:6" ht="14.4" customHeight="1" x14ac:dyDescent="0.3">
      <c r="A15" s="689" t="s">
        <v>1508</v>
      </c>
      <c r="B15" s="664"/>
      <c r="C15" s="677">
        <v>0</v>
      </c>
      <c r="D15" s="664">
        <v>5832.32</v>
      </c>
      <c r="E15" s="677">
        <v>1</v>
      </c>
      <c r="F15" s="665">
        <v>5832.32</v>
      </c>
    </row>
    <row r="16" spans="1:6" ht="14.4" customHeight="1" x14ac:dyDescent="0.3">
      <c r="A16" s="689" t="s">
        <v>1503</v>
      </c>
      <c r="B16" s="664"/>
      <c r="C16" s="677">
        <v>0</v>
      </c>
      <c r="D16" s="664">
        <v>20201.780000000002</v>
      </c>
      <c r="E16" s="677">
        <v>1</v>
      </c>
      <c r="F16" s="665">
        <v>20201.780000000002</v>
      </c>
    </row>
    <row r="17" spans="1:6" ht="14.4" customHeight="1" x14ac:dyDescent="0.3">
      <c r="A17" s="689" t="s">
        <v>1509</v>
      </c>
      <c r="B17" s="664"/>
      <c r="C17" s="677">
        <v>0</v>
      </c>
      <c r="D17" s="664">
        <v>72708.45</v>
      </c>
      <c r="E17" s="677">
        <v>1</v>
      </c>
      <c r="F17" s="665">
        <v>72708.45</v>
      </c>
    </row>
    <row r="18" spans="1:6" ht="14.4" customHeight="1" x14ac:dyDescent="0.3">
      <c r="A18" s="689" t="s">
        <v>1500</v>
      </c>
      <c r="B18" s="664"/>
      <c r="C18" s="677">
        <v>0</v>
      </c>
      <c r="D18" s="664">
        <v>9334.5600000000013</v>
      </c>
      <c r="E18" s="677">
        <v>1</v>
      </c>
      <c r="F18" s="665">
        <v>9334.5600000000013</v>
      </c>
    </row>
    <row r="19" spans="1:6" ht="14.4" customHeight="1" x14ac:dyDescent="0.3">
      <c r="A19" s="689" t="s">
        <v>1494</v>
      </c>
      <c r="B19" s="664"/>
      <c r="C19" s="677">
        <v>0</v>
      </c>
      <c r="D19" s="664">
        <v>2493.7200000000003</v>
      </c>
      <c r="E19" s="677">
        <v>1</v>
      </c>
      <c r="F19" s="665">
        <v>2493.7200000000003</v>
      </c>
    </row>
    <row r="20" spans="1:6" ht="14.4" customHeight="1" thickBot="1" x14ac:dyDescent="0.35">
      <c r="A20" s="687" t="s">
        <v>1502</v>
      </c>
      <c r="B20" s="679"/>
      <c r="C20" s="680">
        <v>0</v>
      </c>
      <c r="D20" s="679">
        <v>567.61</v>
      </c>
      <c r="E20" s="680">
        <v>1</v>
      </c>
      <c r="F20" s="681">
        <v>567.61</v>
      </c>
    </row>
    <row r="21" spans="1:6" ht="14.4" customHeight="1" thickBot="1" x14ac:dyDescent="0.35">
      <c r="A21" s="682" t="s">
        <v>3</v>
      </c>
      <c r="B21" s="683">
        <v>1469.47</v>
      </c>
      <c r="C21" s="684">
        <v>5.0592812162216366E-3</v>
      </c>
      <c r="D21" s="683">
        <v>288980.88</v>
      </c>
      <c r="E21" s="684">
        <v>0.99494071878377843</v>
      </c>
      <c r="F21" s="685">
        <v>290450.34999999998</v>
      </c>
    </row>
    <row r="22" spans="1:6" ht="14.4" customHeight="1" thickBot="1" x14ac:dyDescent="0.35"/>
    <row r="23" spans="1:6" ht="14.4" customHeight="1" x14ac:dyDescent="0.3">
      <c r="A23" s="748" t="s">
        <v>1360</v>
      </c>
      <c r="B23" s="229">
        <v>736.55</v>
      </c>
      <c r="C23" s="739">
        <v>0.27777673018830212</v>
      </c>
      <c r="D23" s="229">
        <v>1915.0399999999997</v>
      </c>
      <c r="E23" s="739">
        <v>0.72222326981169782</v>
      </c>
      <c r="F23" s="747">
        <v>2651.5899999999997</v>
      </c>
    </row>
    <row r="24" spans="1:6" ht="14.4" customHeight="1" x14ac:dyDescent="0.3">
      <c r="A24" s="689" t="s">
        <v>1375</v>
      </c>
      <c r="B24" s="664">
        <v>338.94000000000005</v>
      </c>
      <c r="C24" s="677">
        <v>0.18666152659984578</v>
      </c>
      <c r="D24" s="664">
        <v>1476.8600000000004</v>
      </c>
      <c r="E24" s="677">
        <v>0.81333847340015419</v>
      </c>
      <c r="F24" s="665">
        <v>1815.8000000000004</v>
      </c>
    </row>
    <row r="25" spans="1:6" ht="14.4" customHeight="1" x14ac:dyDescent="0.3">
      <c r="A25" s="689" t="s">
        <v>1362</v>
      </c>
      <c r="B25" s="664">
        <v>133.63999999999999</v>
      </c>
      <c r="C25" s="677">
        <v>0.16013612289404944</v>
      </c>
      <c r="D25" s="664">
        <v>700.89999999999986</v>
      </c>
      <c r="E25" s="677">
        <v>0.83986387710595056</v>
      </c>
      <c r="F25" s="665">
        <v>834.53999999999985</v>
      </c>
    </row>
    <row r="26" spans="1:6" ht="14.4" customHeight="1" x14ac:dyDescent="0.3">
      <c r="A26" s="689" t="s">
        <v>2032</v>
      </c>
      <c r="B26" s="664">
        <v>96.84</v>
      </c>
      <c r="C26" s="677">
        <v>0.16666666666666666</v>
      </c>
      <c r="D26" s="664">
        <v>484.20000000000005</v>
      </c>
      <c r="E26" s="677">
        <v>0.83333333333333326</v>
      </c>
      <c r="F26" s="665">
        <v>581.04000000000008</v>
      </c>
    </row>
    <row r="27" spans="1:6" ht="14.4" customHeight="1" x14ac:dyDescent="0.3">
      <c r="A27" s="689" t="s">
        <v>2033</v>
      </c>
      <c r="B27" s="664">
        <v>90.6</v>
      </c>
      <c r="C27" s="677">
        <v>1</v>
      </c>
      <c r="D27" s="664"/>
      <c r="E27" s="677">
        <v>0</v>
      </c>
      <c r="F27" s="665">
        <v>90.6</v>
      </c>
    </row>
    <row r="28" spans="1:6" ht="14.4" customHeight="1" x14ac:dyDescent="0.3">
      <c r="A28" s="689" t="s">
        <v>1391</v>
      </c>
      <c r="B28" s="664">
        <v>62.64</v>
      </c>
      <c r="C28" s="677">
        <v>8.0000000000000016E-2</v>
      </c>
      <c r="D28" s="664">
        <v>720.3599999999999</v>
      </c>
      <c r="E28" s="677">
        <v>0.92</v>
      </c>
      <c r="F28" s="665">
        <v>782.99999999999989</v>
      </c>
    </row>
    <row r="29" spans="1:6" ht="14.4" customHeight="1" x14ac:dyDescent="0.3">
      <c r="A29" s="689" t="s">
        <v>1393</v>
      </c>
      <c r="B29" s="664">
        <v>10.26</v>
      </c>
      <c r="C29" s="677">
        <v>1</v>
      </c>
      <c r="D29" s="664"/>
      <c r="E29" s="677">
        <v>0</v>
      </c>
      <c r="F29" s="665">
        <v>10.26</v>
      </c>
    </row>
    <row r="30" spans="1:6" ht="14.4" customHeight="1" x14ac:dyDescent="0.3">
      <c r="A30" s="689" t="s">
        <v>1371</v>
      </c>
      <c r="B30" s="664"/>
      <c r="C30" s="677">
        <v>0</v>
      </c>
      <c r="D30" s="664">
        <v>140.46</v>
      </c>
      <c r="E30" s="677">
        <v>1</v>
      </c>
      <c r="F30" s="665">
        <v>140.46</v>
      </c>
    </row>
    <row r="31" spans="1:6" ht="14.4" customHeight="1" x14ac:dyDescent="0.3">
      <c r="A31" s="689" t="s">
        <v>1399</v>
      </c>
      <c r="B31" s="664"/>
      <c r="C31" s="677">
        <v>0</v>
      </c>
      <c r="D31" s="664">
        <v>359.1</v>
      </c>
      <c r="E31" s="677">
        <v>1</v>
      </c>
      <c r="F31" s="665">
        <v>359.1</v>
      </c>
    </row>
    <row r="32" spans="1:6" ht="14.4" customHeight="1" x14ac:dyDescent="0.3">
      <c r="A32" s="689" t="s">
        <v>1364</v>
      </c>
      <c r="B32" s="664"/>
      <c r="C32" s="677">
        <v>0</v>
      </c>
      <c r="D32" s="664">
        <v>383.67</v>
      </c>
      <c r="E32" s="677">
        <v>1</v>
      </c>
      <c r="F32" s="665">
        <v>383.67</v>
      </c>
    </row>
    <row r="33" spans="1:6" ht="14.4" customHeight="1" x14ac:dyDescent="0.3">
      <c r="A33" s="689" t="s">
        <v>1377</v>
      </c>
      <c r="B33" s="664"/>
      <c r="C33" s="677">
        <v>0</v>
      </c>
      <c r="D33" s="664">
        <v>1696.96</v>
      </c>
      <c r="E33" s="677">
        <v>1</v>
      </c>
      <c r="F33" s="665">
        <v>1696.96</v>
      </c>
    </row>
    <row r="34" spans="1:6" ht="14.4" customHeight="1" x14ac:dyDescent="0.3">
      <c r="A34" s="689" t="s">
        <v>1385</v>
      </c>
      <c r="B34" s="664"/>
      <c r="C34" s="677">
        <v>0</v>
      </c>
      <c r="D34" s="664">
        <v>278855.93000000005</v>
      </c>
      <c r="E34" s="677">
        <v>1</v>
      </c>
      <c r="F34" s="665">
        <v>278855.93000000005</v>
      </c>
    </row>
    <row r="35" spans="1:6" ht="14.4" customHeight="1" x14ac:dyDescent="0.3">
      <c r="A35" s="689" t="s">
        <v>2034</v>
      </c>
      <c r="B35" s="664"/>
      <c r="C35" s="677">
        <v>0</v>
      </c>
      <c r="D35" s="664">
        <v>107.14</v>
      </c>
      <c r="E35" s="677">
        <v>1</v>
      </c>
      <c r="F35" s="665">
        <v>107.14</v>
      </c>
    </row>
    <row r="36" spans="1:6" ht="14.4" customHeight="1" x14ac:dyDescent="0.3">
      <c r="A36" s="689" t="s">
        <v>2035</v>
      </c>
      <c r="B36" s="664">
        <v>0</v>
      </c>
      <c r="C36" s="677"/>
      <c r="D36" s="664"/>
      <c r="E36" s="677"/>
      <c r="F36" s="665">
        <v>0</v>
      </c>
    </row>
    <row r="37" spans="1:6" ht="14.4" customHeight="1" x14ac:dyDescent="0.3">
      <c r="A37" s="689" t="s">
        <v>1390</v>
      </c>
      <c r="B37" s="664">
        <v>0</v>
      </c>
      <c r="C37" s="677">
        <v>0</v>
      </c>
      <c r="D37" s="664">
        <v>1947.1999999999998</v>
      </c>
      <c r="E37" s="677">
        <v>1</v>
      </c>
      <c r="F37" s="665">
        <v>1947.1999999999998</v>
      </c>
    </row>
    <row r="38" spans="1:6" ht="14.4" customHeight="1" thickBot="1" x14ac:dyDescent="0.35">
      <c r="A38" s="687" t="s">
        <v>1370</v>
      </c>
      <c r="B38" s="679"/>
      <c r="C38" s="680">
        <v>0</v>
      </c>
      <c r="D38" s="679">
        <v>193.06</v>
      </c>
      <c r="E38" s="680">
        <v>1</v>
      </c>
      <c r="F38" s="681">
        <v>193.06</v>
      </c>
    </row>
    <row r="39" spans="1:6" ht="14.4" customHeight="1" thickBot="1" x14ac:dyDescent="0.35">
      <c r="A39" s="682" t="s">
        <v>3</v>
      </c>
      <c r="B39" s="683">
        <v>1469.47</v>
      </c>
      <c r="C39" s="684">
        <v>5.0592812162216358E-3</v>
      </c>
      <c r="D39" s="683">
        <v>288980.88000000006</v>
      </c>
      <c r="E39" s="684">
        <v>0.99494071878377843</v>
      </c>
      <c r="F39" s="685">
        <v>290450.35000000003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{02156CE1-FB2E-48B7-A0AC-16E5B1D0320E}</x14:id>
        </ext>
      </extLst>
    </cfRule>
  </conditionalFormatting>
  <conditionalFormatting sqref="F23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{CFB8C004-A32C-47A7-A8BB-FB53EDC8B1EA}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156CE1-FB2E-48B7-A0AC-16E5B1D032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CFB8C004-A32C-47A7-A8BB-FB53EDC8B1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2040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</v>
      </c>
      <c r="G3" s="47">
        <f>SUBTOTAL(9,G6:G1048576)</f>
        <v>1469.4699999999998</v>
      </c>
      <c r="H3" s="48">
        <f>IF(M3=0,0,G3/M3)</f>
        <v>5.0592812162216366E-3</v>
      </c>
      <c r="I3" s="47">
        <f>SUBTOTAL(9,I6:I1048576)</f>
        <v>535</v>
      </c>
      <c r="J3" s="47">
        <f>SUBTOTAL(9,J6:J1048576)</f>
        <v>288980.88</v>
      </c>
      <c r="K3" s="48">
        <f>IF(M3=0,0,J3/M3)</f>
        <v>0.99494071878377843</v>
      </c>
      <c r="L3" s="47">
        <f>SUBTOTAL(9,L6:L1048576)</f>
        <v>558</v>
      </c>
      <c r="M3" s="49">
        <f>SUBTOTAL(9,M6:M1048576)</f>
        <v>290450.34999999998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1494</v>
      </c>
      <c r="B6" s="734" t="s">
        <v>1404</v>
      </c>
      <c r="C6" s="734" t="s">
        <v>1522</v>
      </c>
      <c r="D6" s="734" t="s">
        <v>1523</v>
      </c>
      <c r="E6" s="734" t="s">
        <v>1524</v>
      </c>
      <c r="F6" s="229"/>
      <c r="G6" s="229"/>
      <c r="H6" s="739">
        <v>0</v>
      </c>
      <c r="I6" s="229">
        <v>3</v>
      </c>
      <c r="J6" s="229">
        <v>2445.3000000000002</v>
      </c>
      <c r="K6" s="739">
        <v>1</v>
      </c>
      <c r="L6" s="229">
        <v>3</v>
      </c>
      <c r="M6" s="747">
        <v>2445.3000000000002</v>
      </c>
    </row>
    <row r="7" spans="1:13" ht="14.4" customHeight="1" x14ac:dyDescent="0.3">
      <c r="A7" s="660" t="s">
        <v>1494</v>
      </c>
      <c r="B7" s="661" t="s">
        <v>1446</v>
      </c>
      <c r="C7" s="661" t="s">
        <v>941</v>
      </c>
      <c r="D7" s="661" t="s">
        <v>942</v>
      </c>
      <c r="E7" s="661" t="s">
        <v>1447</v>
      </c>
      <c r="F7" s="664"/>
      <c r="G7" s="664"/>
      <c r="H7" s="677">
        <v>0</v>
      </c>
      <c r="I7" s="664">
        <v>1</v>
      </c>
      <c r="J7" s="664">
        <v>48.42</v>
      </c>
      <c r="K7" s="677">
        <v>1</v>
      </c>
      <c r="L7" s="664">
        <v>1</v>
      </c>
      <c r="M7" s="665">
        <v>48.42</v>
      </c>
    </row>
    <row r="8" spans="1:13" ht="14.4" customHeight="1" x14ac:dyDescent="0.3">
      <c r="A8" s="660" t="s">
        <v>1495</v>
      </c>
      <c r="B8" s="661" t="s">
        <v>1404</v>
      </c>
      <c r="C8" s="661" t="s">
        <v>1585</v>
      </c>
      <c r="D8" s="661" t="s">
        <v>1523</v>
      </c>
      <c r="E8" s="661" t="s">
        <v>1586</v>
      </c>
      <c r="F8" s="664"/>
      <c r="G8" s="664"/>
      <c r="H8" s="677">
        <v>0</v>
      </c>
      <c r="I8" s="664">
        <v>2</v>
      </c>
      <c r="J8" s="664">
        <v>1086.78</v>
      </c>
      <c r="K8" s="677">
        <v>1</v>
      </c>
      <c r="L8" s="664">
        <v>2</v>
      </c>
      <c r="M8" s="665">
        <v>1086.78</v>
      </c>
    </row>
    <row r="9" spans="1:13" ht="14.4" customHeight="1" x14ac:dyDescent="0.3">
      <c r="A9" s="660" t="s">
        <v>1495</v>
      </c>
      <c r="B9" s="661" t="s">
        <v>1404</v>
      </c>
      <c r="C9" s="661" t="s">
        <v>1522</v>
      </c>
      <c r="D9" s="661" t="s">
        <v>1523</v>
      </c>
      <c r="E9" s="661" t="s">
        <v>1524</v>
      </c>
      <c r="F9" s="664"/>
      <c r="G9" s="664"/>
      <c r="H9" s="677">
        <v>0</v>
      </c>
      <c r="I9" s="664">
        <v>2</v>
      </c>
      <c r="J9" s="664">
        <v>1630.2</v>
      </c>
      <c r="K9" s="677">
        <v>1</v>
      </c>
      <c r="L9" s="664">
        <v>2</v>
      </c>
      <c r="M9" s="665">
        <v>1630.2</v>
      </c>
    </row>
    <row r="10" spans="1:13" ht="14.4" customHeight="1" x14ac:dyDescent="0.3">
      <c r="A10" s="660" t="s">
        <v>1495</v>
      </c>
      <c r="B10" s="661" t="s">
        <v>1421</v>
      </c>
      <c r="C10" s="661" t="s">
        <v>1687</v>
      </c>
      <c r="D10" s="661" t="s">
        <v>1564</v>
      </c>
      <c r="E10" s="661" t="s">
        <v>1688</v>
      </c>
      <c r="F10" s="664">
        <v>1</v>
      </c>
      <c r="G10" s="664">
        <v>0</v>
      </c>
      <c r="H10" s="677"/>
      <c r="I10" s="664"/>
      <c r="J10" s="664"/>
      <c r="K10" s="677"/>
      <c r="L10" s="664">
        <v>1</v>
      </c>
      <c r="M10" s="665">
        <v>0</v>
      </c>
    </row>
    <row r="11" spans="1:13" ht="14.4" customHeight="1" x14ac:dyDescent="0.3">
      <c r="A11" s="660" t="s">
        <v>1495</v>
      </c>
      <c r="B11" s="661" t="s">
        <v>1433</v>
      </c>
      <c r="C11" s="661" t="s">
        <v>1043</v>
      </c>
      <c r="D11" s="661" t="s">
        <v>1044</v>
      </c>
      <c r="E11" s="661" t="s">
        <v>1045</v>
      </c>
      <c r="F11" s="664"/>
      <c r="G11" s="664"/>
      <c r="H11" s="677">
        <v>0</v>
      </c>
      <c r="I11" s="664">
        <v>1</v>
      </c>
      <c r="J11" s="664">
        <v>147.31</v>
      </c>
      <c r="K11" s="677">
        <v>1</v>
      </c>
      <c r="L11" s="664">
        <v>1</v>
      </c>
      <c r="M11" s="665">
        <v>147.31</v>
      </c>
    </row>
    <row r="12" spans="1:13" ht="14.4" customHeight="1" x14ac:dyDescent="0.3">
      <c r="A12" s="660" t="s">
        <v>1495</v>
      </c>
      <c r="B12" s="661" t="s">
        <v>1446</v>
      </c>
      <c r="C12" s="661" t="s">
        <v>941</v>
      </c>
      <c r="D12" s="661" t="s">
        <v>942</v>
      </c>
      <c r="E12" s="661" t="s">
        <v>1447</v>
      </c>
      <c r="F12" s="664"/>
      <c r="G12" s="664"/>
      <c r="H12" s="677">
        <v>0</v>
      </c>
      <c r="I12" s="664">
        <v>1</v>
      </c>
      <c r="J12" s="664">
        <v>48.42</v>
      </c>
      <c r="K12" s="677">
        <v>1</v>
      </c>
      <c r="L12" s="664">
        <v>1</v>
      </c>
      <c r="M12" s="665">
        <v>48.42</v>
      </c>
    </row>
    <row r="13" spans="1:13" ht="14.4" customHeight="1" x14ac:dyDescent="0.3">
      <c r="A13" s="660" t="s">
        <v>1495</v>
      </c>
      <c r="B13" s="661" t="s">
        <v>1446</v>
      </c>
      <c r="C13" s="661" t="s">
        <v>1699</v>
      </c>
      <c r="D13" s="661" t="s">
        <v>942</v>
      </c>
      <c r="E13" s="661" t="s">
        <v>1700</v>
      </c>
      <c r="F13" s="664">
        <v>1</v>
      </c>
      <c r="G13" s="664">
        <v>0</v>
      </c>
      <c r="H13" s="677"/>
      <c r="I13" s="664"/>
      <c r="J13" s="664"/>
      <c r="K13" s="677"/>
      <c r="L13" s="664">
        <v>1</v>
      </c>
      <c r="M13" s="665">
        <v>0</v>
      </c>
    </row>
    <row r="14" spans="1:13" ht="14.4" customHeight="1" x14ac:dyDescent="0.3">
      <c r="A14" s="660" t="s">
        <v>1496</v>
      </c>
      <c r="B14" s="661" t="s">
        <v>1404</v>
      </c>
      <c r="C14" s="661" t="s">
        <v>1585</v>
      </c>
      <c r="D14" s="661" t="s">
        <v>1523</v>
      </c>
      <c r="E14" s="661" t="s">
        <v>1586</v>
      </c>
      <c r="F14" s="664"/>
      <c r="G14" s="664"/>
      <c r="H14" s="677">
        <v>0</v>
      </c>
      <c r="I14" s="664">
        <v>2</v>
      </c>
      <c r="J14" s="664">
        <v>1086.78</v>
      </c>
      <c r="K14" s="677">
        <v>1</v>
      </c>
      <c r="L14" s="664">
        <v>2</v>
      </c>
      <c r="M14" s="665">
        <v>1086.78</v>
      </c>
    </row>
    <row r="15" spans="1:13" ht="14.4" customHeight="1" x14ac:dyDescent="0.3">
      <c r="A15" s="660" t="s">
        <v>1496</v>
      </c>
      <c r="B15" s="661" t="s">
        <v>1404</v>
      </c>
      <c r="C15" s="661" t="s">
        <v>1522</v>
      </c>
      <c r="D15" s="661" t="s">
        <v>1523</v>
      </c>
      <c r="E15" s="661" t="s">
        <v>1524</v>
      </c>
      <c r="F15" s="664"/>
      <c r="G15" s="664"/>
      <c r="H15" s="677">
        <v>0</v>
      </c>
      <c r="I15" s="664">
        <v>5</v>
      </c>
      <c r="J15" s="664">
        <v>4075.5</v>
      </c>
      <c r="K15" s="677">
        <v>1</v>
      </c>
      <c r="L15" s="664">
        <v>5</v>
      </c>
      <c r="M15" s="665">
        <v>4075.5</v>
      </c>
    </row>
    <row r="16" spans="1:13" ht="14.4" customHeight="1" x14ac:dyDescent="0.3">
      <c r="A16" s="660" t="s">
        <v>1496</v>
      </c>
      <c r="B16" s="661" t="s">
        <v>1404</v>
      </c>
      <c r="C16" s="661" t="s">
        <v>1525</v>
      </c>
      <c r="D16" s="661" t="s">
        <v>1523</v>
      </c>
      <c r="E16" s="661" t="s">
        <v>1526</v>
      </c>
      <c r="F16" s="664"/>
      <c r="G16" s="664"/>
      <c r="H16" s="677">
        <v>0</v>
      </c>
      <c r="I16" s="664">
        <v>1</v>
      </c>
      <c r="J16" s="664">
        <v>923.74</v>
      </c>
      <c r="K16" s="677">
        <v>1</v>
      </c>
      <c r="L16" s="664">
        <v>1</v>
      </c>
      <c r="M16" s="665">
        <v>923.74</v>
      </c>
    </row>
    <row r="17" spans="1:13" ht="14.4" customHeight="1" x14ac:dyDescent="0.3">
      <c r="A17" s="660" t="s">
        <v>1496</v>
      </c>
      <c r="B17" s="661" t="s">
        <v>1463</v>
      </c>
      <c r="C17" s="661" t="s">
        <v>1728</v>
      </c>
      <c r="D17" s="661" t="s">
        <v>1729</v>
      </c>
      <c r="E17" s="661" t="s">
        <v>1308</v>
      </c>
      <c r="F17" s="664"/>
      <c r="G17" s="664"/>
      <c r="H17" s="677">
        <v>0</v>
      </c>
      <c r="I17" s="664">
        <v>2</v>
      </c>
      <c r="J17" s="664">
        <v>140.46</v>
      </c>
      <c r="K17" s="677">
        <v>1</v>
      </c>
      <c r="L17" s="664">
        <v>2</v>
      </c>
      <c r="M17" s="665">
        <v>140.46</v>
      </c>
    </row>
    <row r="18" spans="1:13" ht="14.4" customHeight="1" x14ac:dyDescent="0.3">
      <c r="A18" s="660" t="s">
        <v>1496</v>
      </c>
      <c r="B18" s="661" t="s">
        <v>1465</v>
      </c>
      <c r="C18" s="661" t="s">
        <v>1277</v>
      </c>
      <c r="D18" s="661" t="s">
        <v>1466</v>
      </c>
      <c r="E18" s="661" t="s">
        <v>1279</v>
      </c>
      <c r="F18" s="664"/>
      <c r="G18" s="664"/>
      <c r="H18" s="677">
        <v>0</v>
      </c>
      <c r="I18" s="664">
        <v>2</v>
      </c>
      <c r="J18" s="664">
        <v>193.06</v>
      </c>
      <c r="K18" s="677">
        <v>1</v>
      </c>
      <c r="L18" s="664">
        <v>2</v>
      </c>
      <c r="M18" s="665">
        <v>193.06</v>
      </c>
    </row>
    <row r="19" spans="1:13" ht="14.4" customHeight="1" x14ac:dyDescent="0.3">
      <c r="A19" s="660" t="s">
        <v>1496</v>
      </c>
      <c r="B19" s="661" t="s">
        <v>1421</v>
      </c>
      <c r="C19" s="661" t="s">
        <v>1061</v>
      </c>
      <c r="D19" s="661" t="s">
        <v>1422</v>
      </c>
      <c r="E19" s="661" t="s">
        <v>1423</v>
      </c>
      <c r="F19" s="664"/>
      <c r="G19" s="664"/>
      <c r="H19" s="677">
        <v>0</v>
      </c>
      <c r="I19" s="664">
        <v>3</v>
      </c>
      <c r="J19" s="664">
        <v>463.08000000000004</v>
      </c>
      <c r="K19" s="677">
        <v>1</v>
      </c>
      <c r="L19" s="664">
        <v>3</v>
      </c>
      <c r="M19" s="665">
        <v>463.08000000000004</v>
      </c>
    </row>
    <row r="20" spans="1:13" ht="14.4" customHeight="1" x14ac:dyDescent="0.3">
      <c r="A20" s="660" t="s">
        <v>1496</v>
      </c>
      <c r="B20" s="661" t="s">
        <v>1432</v>
      </c>
      <c r="C20" s="661" t="s">
        <v>1090</v>
      </c>
      <c r="D20" s="661" t="s">
        <v>1091</v>
      </c>
      <c r="E20" s="661" t="s">
        <v>1092</v>
      </c>
      <c r="F20" s="664"/>
      <c r="G20" s="664"/>
      <c r="H20" s="677">
        <v>0</v>
      </c>
      <c r="I20" s="664">
        <v>1</v>
      </c>
      <c r="J20" s="664">
        <v>119.7</v>
      </c>
      <c r="K20" s="677">
        <v>1</v>
      </c>
      <c r="L20" s="664">
        <v>1</v>
      </c>
      <c r="M20" s="665">
        <v>119.7</v>
      </c>
    </row>
    <row r="21" spans="1:13" ht="14.4" customHeight="1" x14ac:dyDescent="0.3">
      <c r="A21" s="660" t="s">
        <v>1496</v>
      </c>
      <c r="B21" s="661" t="s">
        <v>1433</v>
      </c>
      <c r="C21" s="661" t="s">
        <v>1747</v>
      </c>
      <c r="D21" s="661" t="s">
        <v>1748</v>
      </c>
      <c r="E21" s="661" t="s">
        <v>1749</v>
      </c>
      <c r="F21" s="664"/>
      <c r="G21" s="664"/>
      <c r="H21" s="677">
        <v>0</v>
      </c>
      <c r="I21" s="664">
        <v>2</v>
      </c>
      <c r="J21" s="664">
        <v>147.32</v>
      </c>
      <c r="K21" s="677">
        <v>1</v>
      </c>
      <c r="L21" s="664">
        <v>2</v>
      </c>
      <c r="M21" s="665">
        <v>147.32</v>
      </c>
    </row>
    <row r="22" spans="1:13" ht="14.4" customHeight="1" x14ac:dyDescent="0.3">
      <c r="A22" s="660" t="s">
        <v>1496</v>
      </c>
      <c r="B22" s="661" t="s">
        <v>1444</v>
      </c>
      <c r="C22" s="661" t="s">
        <v>1516</v>
      </c>
      <c r="D22" s="661" t="s">
        <v>1517</v>
      </c>
      <c r="E22" s="661" t="s">
        <v>1428</v>
      </c>
      <c r="F22" s="664">
        <v>2</v>
      </c>
      <c r="G22" s="664">
        <v>133.63999999999999</v>
      </c>
      <c r="H22" s="677">
        <v>1</v>
      </c>
      <c r="I22" s="664"/>
      <c r="J22" s="664"/>
      <c r="K22" s="677">
        <v>0</v>
      </c>
      <c r="L22" s="664">
        <v>2</v>
      </c>
      <c r="M22" s="665">
        <v>133.63999999999999</v>
      </c>
    </row>
    <row r="23" spans="1:13" ht="14.4" customHeight="1" x14ac:dyDescent="0.3">
      <c r="A23" s="660" t="s">
        <v>1496</v>
      </c>
      <c r="B23" s="661" t="s">
        <v>2036</v>
      </c>
      <c r="C23" s="661" t="s">
        <v>1759</v>
      </c>
      <c r="D23" s="661" t="s">
        <v>1760</v>
      </c>
      <c r="E23" s="661" t="s">
        <v>1761</v>
      </c>
      <c r="F23" s="664"/>
      <c r="G23" s="664"/>
      <c r="H23" s="677">
        <v>0</v>
      </c>
      <c r="I23" s="664">
        <v>1</v>
      </c>
      <c r="J23" s="664">
        <v>96.84</v>
      </c>
      <c r="K23" s="677">
        <v>1</v>
      </c>
      <c r="L23" s="664">
        <v>1</v>
      </c>
      <c r="M23" s="665">
        <v>96.84</v>
      </c>
    </row>
    <row r="24" spans="1:13" ht="14.4" customHeight="1" x14ac:dyDescent="0.3">
      <c r="A24" s="660" t="s">
        <v>1496</v>
      </c>
      <c r="B24" s="661" t="s">
        <v>2036</v>
      </c>
      <c r="C24" s="661" t="s">
        <v>1762</v>
      </c>
      <c r="D24" s="661" t="s">
        <v>1763</v>
      </c>
      <c r="E24" s="661" t="s">
        <v>1761</v>
      </c>
      <c r="F24" s="664">
        <v>1</v>
      </c>
      <c r="G24" s="664">
        <v>96.84</v>
      </c>
      <c r="H24" s="677">
        <v>1</v>
      </c>
      <c r="I24" s="664"/>
      <c r="J24" s="664"/>
      <c r="K24" s="677">
        <v>0</v>
      </c>
      <c r="L24" s="664">
        <v>1</v>
      </c>
      <c r="M24" s="665">
        <v>96.84</v>
      </c>
    </row>
    <row r="25" spans="1:13" ht="14.4" customHeight="1" x14ac:dyDescent="0.3">
      <c r="A25" s="660" t="s">
        <v>1496</v>
      </c>
      <c r="B25" s="661" t="s">
        <v>1446</v>
      </c>
      <c r="C25" s="661" t="s">
        <v>941</v>
      </c>
      <c r="D25" s="661" t="s">
        <v>942</v>
      </c>
      <c r="E25" s="661" t="s">
        <v>1447</v>
      </c>
      <c r="F25" s="664"/>
      <c r="G25" s="664"/>
      <c r="H25" s="677">
        <v>0</v>
      </c>
      <c r="I25" s="664">
        <v>6</v>
      </c>
      <c r="J25" s="664">
        <v>290.52000000000004</v>
      </c>
      <c r="K25" s="677">
        <v>1</v>
      </c>
      <c r="L25" s="664">
        <v>6</v>
      </c>
      <c r="M25" s="665">
        <v>290.52000000000004</v>
      </c>
    </row>
    <row r="26" spans="1:13" ht="14.4" customHeight="1" x14ac:dyDescent="0.3">
      <c r="A26" s="660" t="s">
        <v>1496</v>
      </c>
      <c r="B26" s="661" t="s">
        <v>1446</v>
      </c>
      <c r="C26" s="661" t="s">
        <v>1764</v>
      </c>
      <c r="D26" s="661" t="s">
        <v>1765</v>
      </c>
      <c r="E26" s="661" t="s">
        <v>1766</v>
      </c>
      <c r="F26" s="664">
        <v>2</v>
      </c>
      <c r="G26" s="664">
        <v>96.84</v>
      </c>
      <c r="H26" s="677">
        <v>1</v>
      </c>
      <c r="I26" s="664"/>
      <c r="J26" s="664"/>
      <c r="K26" s="677">
        <v>0</v>
      </c>
      <c r="L26" s="664">
        <v>2</v>
      </c>
      <c r="M26" s="665">
        <v>96.84</v>
      </c>
    </row>
    <row r="27" spans="1:13" ht="14.4" customHeight="1" x14ac:dyDescent="0.3">
      <c r="A27" s="660" t="s">
        <v>1496</v>
      </c>
      <c r="B27" s="661" t="s">
        <v>1451</v>
      </c>
      <c r="C27" s="661" t="s">
        <v>1531</v>
      </c>
      <c r="D27" s="661" t="s">
        <v>1532</v>
      </c>
      <c r="E27" s="661" t="s">
        <v>1533</v>
      </c>
      <c r="F27" s="664">
        <v>1</v>
      </c>
      <c r="G27" s="664">
        <v>31.32</v>
      </c>
      <c r="H27" s="677">
        <v>1</v>
      </c>
      <c r="I27" s="664"/>
      <c r="J27" s="664"/>
      <c r="K27" s="677">
        <v>0</v>
      </c>
      <c r="L27" s="664">
        <v>1</v>
      </c>
      <c r="M27" s="665">
        <v>31.32</v>
      </c>
    </row>
    <row r="28" spans="1:13" ht="14.4" customHeight="1" x14ac:dyDescent="0.3">
      <c r="A28" s="660" t="s">
        <v>1496</v>
      </c>
      <c r="B28" s="661" t="s">
        <v>1453</v>
      </c>
      <c r="C28" s="661" t="s">
        <v>973</v>
      </c>
      <c r="D28" s="661" t="s">
        <v>1454</v>
      </c>
      <c r="E28" s="661" t="s">
        <v>1455</v>
      </c>
      <c r="F28" s="664"/>
      <c r="G28" s="664"/>
      <c r="H28" s="677">
        <v>0</v>
      </c>
      <c r="I28" s="664">
        <v>1</v>
      </c>
      <c r="J28" s="664">
        <v>424.24</v>
      </c>
      <c r="K28" s="677">
        <v>1</v>
      </c>
      <c r="L28" s="664">
        <v>1</v>
      </c>
      <c r="M28" s="665">
        <v>424.24</v>
      </c>
    </row>
    <row r="29" spans="1:13" ht="14.4" customHeight="1" x14ac:dyDescent="0.3">
      <c r="A29" s="660" t="s">
        <v>1497</v>
      </c>
      <c r="B29" s="661" t="s">
        <v>1404</v>
      </c>
      <c r="C29" s="661" t="s">
        <v>1638</v>
      </c>
      <c r="D29" s="661" t="s">
        <v>1523</v>
      </c>
      <c r="E29" s="661" t="s">
        <v>1639</v>
      </c>
      <c r="F29" s="664"/>
      <c r="G29" s="664"/>
      <c r="H29" s="677">
        <v>0</v>
      </c>
      <c r="I29" s="664">
        <v>2</v>
      </c>
      <c r="J29" s="664">
        <v>815.1</v>
      </c>
      <c r="K29" s="677">
        <v>1</v>
      </c>
      <c r="L29" s="664">
        <v>2</v>
      </c>
      <c r="M29" s="665">
        <v>815.1</v>
      </c>
    </row>
    <row r="30" spans="1:13" ht="14.4" customHeight="1" x14ac:dyDescent="0.3">
      <c r="A30" s="660" t="s">
        <v>1497</v>
      </c>
      <c r="B30" s="661" t="s">
        <v>1404</v>
      </c>
      <c r="C30" s="661" t="s">
        <v>1585</v>
      </c>
      <c r="D30" s="661" t="s">
        <v>1523</v>
      </c>
      <c r="E30" s="661" t="s">
        <v>1586</v>
      </c>
      <c r="F30" s="664"/>
      <c r="G30" s="664"/>
      <c r="H30" s="677">
        <v>0</v>
      </c>
      <c r="I30" s="664">
        <v>91</v>
      </c>
      <c r="J30" s="664">
        <v>49448.489999999969</v>
      </c>
      <c r="K30" s="677">
        <v>1</v>
      </c>
      <c r="L30" s="664">
        <v>91</v>
      </c>
      <c r="M30" s="665">
        <v>49448.489999999969</v>
      </c>
    </row>
    <row r="31" spans="1:13" ht="14.4" customHeight="1" x14ac:dyDescent="0.3">
      <c r="A31" s="660" t="s">
        <v>1497</v>
      </c>
      <c r="B31" s="661" t="s">
        <v>1404</v>
      </c>
      <c r="C31" s="661" t="s">
        <v>1522</v>
      </c>
      <c r="D31" s="661" t="s">
        <v>1523</v>
      </c>
      <c r="E31" s="661" t="s">
        <v>1524</v>
      </c>
      <c r="F31" s="664"/>
      <c r="G31" s="664"/>
      <c r="H31" s="677">
        <v>0</v>
      </c>
      <c r="I31" s="664">
        <v>50</v>
      </c>
      <c r="J31" s="664">
        <v>40755.000000000007</v>
      </c>
      <c r="K31" s="677">
        <v>1</v>
      </c>
      <c r="L31" s="664">
        <v>50</v>
      </c>
      <c r="M31" s="665">
        <v>40755.000000000007</v>
      </c>
    </row>
    <row r="32" spans="1:13" ht="14.4" customHeight="1" x14ac:dyDescent="0.3">
      <c r="A32" s="660" t="s">
        <v>1497</v>
      </c>
      <c r="B32" s="661" t="s">
        <v>1404</v>
      </c>
      <c r="C32" s="661" t="s">
        <v>1525</v>
      </c>
      <c r="D32" s="661" t="s">
        <v>1523</v>
      </c>
      <c r="E32" s="661" t="s">
        <v>1526</v>
      </c>
      <c r="F32" s="664"/>
      <c r="G32" s="664"/>
      <c r="H32" s="677">
        <v>0</v>
      </c>
      <c r="I32" s="664">
        <v>2</v>
      </c>
      <c r="J32" s="664">
        <v>1847.48</v>
      </c>
      <c r="K32" s="677">
        <v>1</v>
      </c>
      <c r="L32" s="664">
        <v>2</v>
      </c>
      <c r="M32" s="665">
        <v>1847.48</v>
      </c>
    </row>
    <row r="33" spans="1:13" ht="14.4" customHeight="1" x14ac:dyDescent="0.3">
      <c r="A33" s="660" t="s">
        <v>1497</v>
      </c>
      <c r="B33" s="661" t="s">
        <v>2037</v>
      </c>
      <c r="C33" s="661" t="s">
        <v>1576</v>
      </c>
      <c r="D33" s="661" t="s">
        <v>1577</v>
      </c>
      <c r="E33" s="661" t="s">
        <v>1578</v>
      </c>
      <c r="F33" s="664">
        <v>1</v>
      </c>
      <c r="G33" s="664">
        <v>0</v>
      </c>
      <c r="H33" s="677"/>
      <c r="I33" s="664"/>
      <c r="J33" s="664"/>
      <c r="K33" s="677"/>
      <c r="L33" s="664">
        <v>1</v>
      </c>
      <c r="M33" s="665">
        <v>0</v>
      </c>
    </row>
    <row r="34" spans="1:13" ht="14.4" customHeight="1" x14ac:dyDescent="0.3">
      <c r="A34" s="660" t="s">
        <v>1497</v>
      </c>
      <c r="B34" s="661" t="s">
        <v>1421</v>
      </c>
      <c r="C34" s="661" t="s">
        <v>1061</v>
      </c>
      <c r="D34" s="661" t="s">
        <v>1422</v>
      </c>
      <c r="E34" s="661" t="s">
        <v>1423</v>
      </c>
      <c r="F34" s="664"/>
      <c r="G34" s="664"/>
      <c r="H34" s="677">
        <v>0</v>
      </c>
      <c r="I34" s="664">
        <v>1</v>
      </c>
      <c r="J34" s="664">
        <v>150.04</v>
      </c>
      <c r="K34" s="677">
        <v>1</v>
      </c>
      <c r="L34" s="664">
        <v>1</v>
      </c>
      <c r="M34" s="665">
        <v>150.04</v>
      </c>
    </row>
    <row r="35" spans="1:13" ht="14.4" customHeight="1" x14ac:dyDescent="0.3">
      <c r="A35" s="660" t="s">
        <v>1497</v>
      </c>
      <c r="B35" s="661" t="s">
        <v>1421</v>
      </c>
      <c r="C35" s="661" t="s">
        <v>1560</v>
      </c>
      <c r="D35" s="661" t="s">
        <v>1561</v>
      </c>
      <c r="E35" s="661" t="s">
        <v>1562</v>
      </c>
      <c r="F35" s="664"/>
      <c r="G35" s="664"/>
      <c r="H35" s="677">
        <v>0</v>
      </c>
      <c r="I35" s="664">
        <v>4</v>
      </c>
      <c r="J35" s="664">
        <v>580.08000000000004</v>
      </c>
      <c r="K35" s="677">
        <v>1</v>
      </c>
      <c r="L35" s="664">
        <v>4</v>
      </c>
      <c r="M35" s="665">
        <v>580.08000000000004</v>
      </c>
    </row>
    <row r="36" spans="1:13" ht="14.4" customHeight="1" x14ac:dyDescent="0.3">
      <c r="A36" s="660" t="s">
        <v>1497</v>
      </c>
      <c r="B36" s="661" t="s">
        <v>1427</v>
      </c>
      <c r="C36" s="661" t="s">
        <v>1028</v>
      </c>
      <c r="D36" s="661" t="s">
        <v>1029</v>
      </c>
      <c r="E36" s="661" t="s">
        <v>1428</v>
      </c>
      <c r="F36" s="664"/>
      <c r="G36" s="664"/>
      <c r="H36" s="677">
        <v>0</v>
      </c>
      <c r="I36" s="664">
        <v>1</v>
      </c>
      <c r="J36" s="664">
        <v>170.52</v>
      </c>
      <c r="K36" s="677">
        <v>1</v>
      </c>
      <c r="L36" s="664">
        <v>1</v>
      </c>
      <c r="M36" s="665">
        <v>170.52</v>
      </c>
    </row>
    <row r="37" spans="1:13" ht="14.4" customHeight="1" x14ac:dyDescent="0.3">
      <c r="A37" s="660" t="s">
        <v>1497</v>
      </c>
      <c r="B37" s="661" t="s">
        <v>1433</v>
      </c>
      <c r="C37" s="661" t="s">
        <v>1043</v>
      </c>
      <c r="D37" s="661" t="s">
        <v>1044</v>
      </c>
      <c r="E37" s="661" t="s">
        <v>1045</v>
      </c>
      <c r="F37" s="664"/>
      <c r="G37" s="664"/>
      <c r="H37" s="677">
        <v>0</v>
      </c>
      <c r="I37" s="664">
        <v>3</v>
      </c>
      <c r="J37" s="664">
        <v>441.93</v>
      </c>
      <c r="K37" s="677">
        <v>1</v>
      </c>
      <c r="L37" s="664">
        <v>3</v>
      </c>
      <c r="M37" s="665">
        <v>441.93</v>
      </c>
    </row>
    <row r="38" spans="1:13" ht="14.4" customHeight="1" x14ac:dyDescent="0.3">
      <c r="A38" s="660" t="s">
        <v>1497</v>
      </c>
      <c r="B38" s="661" t="s">
        <v>1446</v>
      </c>
      <c r="C38" s="661" t="s">
        <v>1588</v>
      </c>
      <c r="D38" s="661" t="s">
        <v>942</v>
      </c>
      <c r="E38" s="661" t="s">
        <v>1589</v>
      </c>
      <c r="F38" s="664"/>
      <c r="G38" s="664"/>
      <c r="H38" s="677">
        <v>0</v>
      </c>
      <c r="I38" s="664">
        <v>1</v>
      </c>
      <c r="J38" s="664">
        <v>24.22</v>
      </c>
      <c r="K38" s="677">
        <v>1</v>
      </c>
      <c r="L38" s="664">
        <v>1</v>
      </c>
      <c r="M38" s="665">
        <v>24.22</v>
      </c>
    </row>
    <row r="39" spans="1:13" ht="14.4" customHeight="1" x14ac:dyDescent="0.3">
      <c r="A39" s="660" t="s">
        <v>1497</v>
      </c>
      <c r="B39" s="661" t="s">
        <v>1446</v>
      </c>
      <c r="C39" s="661" t="s">
        <v>1764</v>
      </c>
      <c r="D39" s="661" t="s">
        <v>1765</v>
      </c>
      <c r="E39" s="661" t="s">
        <v>1766</v>
      </c>
      <c r="F39" s="664">
        <v>2</v>
      </c>
      <c r="G39" s="664">
        <v>96.84</v>
      </c>
      <c r="H39" s="677">
        <v>1</v>
      </c>
      <c r="I39" s="664"/>
      <c r="J39" s="664"/>
      <c r="K39" s="677">
        <v>0</v>
      </c>
      <c r="L39" s="664">
        <v>2</v>
      </c>
      <c r="M39" s="665">
        <v>96.84</v>
      </c>
    </row>
    <row r="40" spans="1:13" ht="14.4" customHeight="1" x14ac:dyDescent="0.3">
      <c r="A40" s="660" t="s">
        <v>1497</v>
      </c>
      <c r="B40" s="661" t="s">
        <v>1453</v>
      </c>
      <c r="C40" s="661" t="s">
        <v>973</v>
      </c>
      <c r="D40" s="661" t="s">
        <v>1454</v>
      </c>
      <c r="E40" s="661" t="s">
        <v>1455</v>
      </c>
      <c r="F40" s="664"/>
      <c r="G40" s="664"/>
      <c r="H40" s="677">
        <v>0</v>
      </c>
      <c r="I40" s="664">
        <v>3</v>
      </c>
      <c r="J40" s="664">
        <v>1272.72</v>
      </c>
      <c r="K40" s="677">
        <v>1</v>
      </c>
      <c r="L40" s="664">
        <v>3</v>
      </c>
      <c r="M40" s="665">
        <v>1272.72</v>
      </c>
    </row>
    <row r="41" spans="1:13" ht="14.4" customHeight="1" x14ac:dyDescent="0.3">
      <c r="A41" s="660" t="s">
        <v>1498</v>
      </c>
      <c r="B41" s="661" t="s">
        <v>1404</v>
      </c>
      <c r="C41" s="661" t="s">
        <v>1585</v>
      </c>
      <c r="D41" s="661" t="s">
        <v>1523</v>
      </c>
      <c r="E41" s="661" t="s">
        <v>1586</v>
      </c>
      <c r="F41" s="664"/>
      <c r="G41" s="664"/>
      <c r="H41" s="677">
        <v>0</v>
      </c>
      <c r="I41" s="664">
        <v>6</v>
      </c>
      <c r="J41" s="664">
        <v>3260.34</v>
      </c>
      <c r="K41" s="677">
        <v>1</v>
      </c>
      <c r="L41" s="664">
        <v>6</v>
      </c>
      <c r="M41" s="665">
        <v>3260.34</v>
      </c>
    </row>
    <row r="42" spans="1:13" ht="14.4" customHeight="1" x14ac:dyDescent="0.3">
      <c r="A42" s="660" t="s">
        <v>1498</v>
      </c>
      <c r="B42" s="661" t="s">
        <v>1404</v>
      </c>
      <c r="C42" s="661" t="s">
        <v>1522</v>
      </c>
      <c r="D42" s="661" t="s">
        <v>1523</v>
      </c>
      <c r="E42" s="661" t="s">
        <v>1524</v>
      </c>
      <c r="F42" s="664"/>
      <c r="G42" s="664"/>
      <c r="H42" s="677">
        <v>0</v>
      </c>
      <c r="I42" s="664">
        <v>6</v>
      </c>
      <c r="J42" s="664">
        <v>4890.6000000000004</v>
      </c>
      <c r="K42" s="677">
        <v>1</v>
      </c>
      <c r="L42" s="664">
        <v>6</v>
      </c>
      <c r="M42" s="665">
        <v>4890.6000000000004</v>
      </c>
    </row>
    <row r="43" spans="1:13" ht="14.4" customHeight="1" x14ac:dyDescent="0.3">
      <c r="A43" s="660" t="s">
        <v>1498</v>
      </c>
      <c r="B43" s="661" t="s">
        <v>1432</v>
      </c>
      <c r="C43" s="661" t="s">
        <v>1090</v>
      </c>
      <c r="D43" s="661" t="s">
        <v>1091</v>
      </c>
      <c r="E43" s="661" t="s">
        <v>1092</v>
      </c>
      <c r="F43" s="664"/>
      <c r="G43" s="664"/>
      <c r="H43" s="677">
        <v>0</v>
      </c>
      <c r="I43" s="664">
        <v>2</v>
      </c>
      <c r="J43" s="664">
        <v>239.4</v>
      </c>
      <c r="K43" s="677">
        <v>1</v>
      </c>
      <c r="L43" s="664">
        <v>2</v>
      </c>
      <c r="M43" s="665">
        <v>239.4</v>
      </c>
    </row>
    <row r="44" spans="1:13" ht="14.4" customHeight="1" x14ac:dyDescent="0.3">
      <c r="A44" s="660" t="s">
        <v>1498</v>
      </c>
      <c r="B44" s="661" t="s">
        <v>1446</v>
      </c>
      <c r="C44" s="661" t="s">
        <v>941</v>
      </c>
      <c r="D44" s="661" t="s">
        <v>942</v>
      </c>
      <c r="E44" s="661" t="s">
        <v>1447</v>
      </c>
      <c r="F44" s="664"/>
      <c r="G44" s="664"/>
      <c r="H44" s="677">
        <v>0</v>
      </c>
      <c r="I44" s="664">
        <v>5</v>
      </c>
      <c r="J44" s="664">
        <v>242.1</v>
      </c>
      <c r="K44" s="677">
        <v>1</v>
      </c>
      <c r="L44" s="664">
        <v>5</v>
      </c>
      <c r="M44" s="665">
        <v>242.1</v>
      </c>
    </row>
    <row r="45" spans="1:13" ht="14.4" customHeight="1" x14ac:dyDescent="0.3">
      <c r="A45" s="660" t="s">
        <v>1498</v>
      </c>
      <c r="B45" s="661" t="s">
        <v>1451</v>
      </c>
      <c r="C45" s="661" t="s">
        <v>1844</v>
      </c>
      <c r="D45" s="661" t="s">
        <v>1845</v>
      </c>
      <c r="E45" s="661" t="s">
        <v>1846</v>
      </c>
      <c r="F45" s="664"/>
      <c r="G45" s="664"/>
      <c r="H45" s="677">
        <v>0</v>
      </c>
      <c r="I45" s="664">
        <v>1</v>
      </c>
      <c r="J45" s="664">
        <v>31.32</v>
      </c>
      <c r="K45" s="677">
        <v>1</v>
      </c>
      <c r="L45" s="664">
        <v>1</v>
      </c>
      <c r="M45" s="665">
        <v>31.32</v>
      </c>
    </row>
    <row r="46" spans="1:13" ht="14.4" customHeight="1" x14ac:dyDescent="0.3">
      <c r="A46" s="660" t="s">
        <v>1498</v>
      </c>
      <c r="B46" s="661" t="s">
        <v>1451</v>
      </c>
      <c r="C46" s="661" t="s">
        <v>1847</v>
      </c>
      <c r="D46" s="661" t="s">
        <v>966</v>
      </c>
      <c r="E46" s="661" t="s">
        <v>1848</v>
      </c>
      <c r="F46" s="664"/>
      <c r="G46" s="664"/>
      <c r="H46" s="677">
        <v>0</v>
      </c>
      <c r="I46" s="664">
        <v>1</v>
      </c>
      <c r="J46" s="664">
        <v>93.96</v>
      </c>
      <c r="K46" s="677">
        <v>1</v>
      </c>
      <c r="L46" s="664">
        <v>1</v>
      </c>
      <c r="M46" s="665">
        <v>93.96</v>
      </c>
    </row>
    <row r="47" spans="1:13" ht="14.4" customHeight="1" x14ac:dyDescent="0.3">
      <c r="A47" s="660" t="s">
        <v>1498</v>
      </c>
      <c r="B47" s="661" t="s">
        <v>2038</v>
      </c>
      <c r="C47" s="661" t="s">
        <v>1853</v>
      </c>
      <c r="D47" s="661" t="s">
        <v>1854</v>
      </c>
      <c r="E47" s="661" t="s">
        <v>1855</v>
      </c>
      <c r="F47" s="664"/>
      <c r="G47" s="664"/>
      <c r="H47" s="677">
        <v>0</v>
      </c>
      <c r="I47" s="664">
        <v>2</v>
      </c>
      <c r="J47" s="664">
        <v>107.14</v>
      </c>
      <c r="K47" s="677">
        <v>1</v>
      </c>
      <c r="L47" s="664">
        <v>2</v>
      </c>
      <c r="M47" s="665">
        <v>107.14</v>
      </c>
    </row>
    <row r="48" spans="1:13" ht="14.4" customHeight="1" x14ac:dyDescent="0.3">
      <c r="A48" s="660" t="s">
        <v>1499</v>
      </c>
      <c r="B48" s="661" t="s">
        <v>1404</v>
      </c>
      <c r="C48" s="661" t="s">
        <v>1585</v>
      </c>
      <c r="D48" s="661" t="s">
        <v>1523</v>
      </c>
      <c r="E48" s="661" t="s">
        <v>1586</v>
      </c>
      <c r="F48" s="664"/>
      <c r="G48" s="664"/>
      <c r="H48" s="677">
        <v>0</v>
      </c>
      <c r="I48" s="664">
        <v>27</v>
      </c>
      <c r="J48" s="664">
        <v>14671.529999999999</v>
      </c>
      <c r="K48" s="677">
        <v>1</v>
      </c>
      <c r="L48" s="664">
        <v>27</v>
      </c>
      <c r="M48" s="665">
        <v>14671.529999999999</v>
      </c>
    </row>
    <row r="49" spans="1:13" ht="14.4" customHeight="1" x14ac:dyDescent="0.3">
      <c r="A49" s="660" t="s">
        <v>1499</v>
      </c>
      <c r="B49" s="661" t="s">
        <v>1404</v>
      </c>
      <c r="C49" s="661" t="s">
        <v>1522</v>
      </c>
      <c r="D49" s="661" t="s">
        <v>1523</v>
      </c>
      <c r="E49" s="661" t="s">
        <v>1524</v>
      </c>
      <c r="F49" s="664"/>
      <c r="G49" s="664"/>
      <c r="H49" s="677">
        <v>0</v>
      </c>
      <c r="I49" s="664">
        <v>5</v>
      </c>
      <c r="J49" s="664">
        <v>4075.5</v>
      </c>
      <c r="K49" s="677">
        <v>1</v>
      </c>
      <c r="L49" s="664">
        <v>5</v>
      </c>
      <c r="M49" s="665">
        <v>4075.5</v>
      </c>
    </row>
    <row r="50" spans="1:13" ht="14.4" customHeight="1" x14ac:dyDescent="0.3">
      <c r="A50" s="660" t="s">
        <v>1499</v>
      </c>
      <c r="B50" s="661" t="s">
        <v>1446</v>
      </c>
      <c r="C50" s="661" t="s">
        <v>941</v>
      </c>
      <c r="D50" s="661" t="s">
        <v>942</v>
      </c>
      <c r="E50" s="661" t="s">
        <v>1447</v>
      </c>
      <c r="F50" s="664"/>
      <c r="G50" s="664"/>
      <c r="H50" s="677">
        <v>0</v>
      </c>
      <c r="I50" s="664">
        <v>3</v>
      </c>
      <c r="J50" s="664">
        <v>145.26</v>
      </c>
      <c r="K50" s="677">
        <v>1</v>
      </c>
      <c r="L50" s="664">
        <v>3</v>
      </c>
      <c r="M50" s="665">
        <v>145.26</v>
      </c>
    </row>
    <row r="51" spans="1:13" ht="14.4" customHeight="1" x14ac:dyDescent="0.3">
      <c r="A51" s="660" t="s">
        <v>1499</v>
      </c>
      <c r="B51" s="661" t="s">
        <v>1451</v>
      </c>
      <c r="C51" s="661" t="s">
        <v>1633</v>
      </c>
      <c r="D51" s="661" t="s">
        <v>1634</v>
      </c>
      <c r="E51" s="661" t="s">
        <v>1452</v>
      </c>
      <c r="F51" s="664">
        <v>1</v>
      </c>
      <c r="G51" s="664">
        <v>31.32</v>
      </c>
      <c r="H51" s="677">
        <v>1</v>
      </c>
      <c r="I51" s="664"/>
      <c r="J51" s="664"/>
      <c r="K51" s="677">
        <v>0</v>
      </c>
      <c r="L51" s="664">
        <v>1</v>
      </c>
      <c r="M51" s="665">
        <v>31.32</v>
      </c>
    </row>
    <row r="52" spans="1:13" ht="14.4" customHeight="1" x14ac:dyDescent="0.3">
      <c r="A52" s="660" t="s">
        <v>1500</v>
      </c>
      <c r="B52" s="661" t="s">
        <v>1404</v>
      </c>
      <c r="C52" s="661" t="s">
        <v>1585</v>
      </c>
      <c r="D52" s="661" t="s">
        <v>1523</v>
      </c>
      <c r="E52" s="661" t="s">
        <v>1586</v>
      </c>
      <c r="F52" s="664"/>
      <c r="G52" s="664"/>
      <c r="H52" s="677">
        <v>0</v>
      </c>
      <c r="I52" s="664">
        <v>8</v>
      </c>
      <c r="J52" s="664">
        <v>4347.12</v>
      </c>
      <c r="K52" s="677">
        <v>1</v>
      </c>
      <c r="L52" s="664">
        <v>8</v>
      </c>
      <c r="M52" s="665">
        <v>4347.12</v>
      </c>
    </row>
    <row r="53" spans="1:13" ht="14.4" customHeight="1" x14ac:dyDescent="0.3">
      <c r="A53" s="660" t="s">
        <v>1500</v>
      </c>
      <c r="B53" s="661" t="s">
        <v>1404</v>
      </c>
      <c r="C53" s="661" t="s">
        <v>1522</v>
      </c>
      <c r="D53" s="661" t="s">
        <v>1523</v>
      </c>
      <c r="E53" s="661" t="s">
        <v>1524</v>
      </c>
      <c r="F53" s="664"/>
      <c r="G53" s="664"/>
      <c r="H53" s="677">
        <v>0</v>
      </c>
      <c r="I53" s="664">
        <v>6</v>
      </c>
      <c r="J53" s="664">
        <v>4890.6000000000004</v>
      </c>
      <c r="K53" s="677">
        <v>1</v>
      </c>
      <c r="L53" s="664">
        <v>6</v>
      </c>
      <c r="M53" s="665">
        <v>4890.6000000000004</v>
      </c>
    </row>
    <row r="54" spans="1:13" ht="14.4" customHeight="1" x14ac:dyDescent="0.3">
      <c r="A54" s="660" t="s">
        <v>1500</v>
      </c>
      <c r="B54" s="661" t="s">
        <v>1446</v>
      </c>
      <c r="C54" s="661" t="s">
        <v>941</v>
      </c>
      <c r="D54" s="661" t="s">
        <v>942</v>
      </c>
      <c r="E54" s="661" t="s">
        <v>1447</v>
      </c>
      <c r="F54" s="664"/>
      <c r="G54" s="664"/>
      <c r="H54" s="677">
        <v>0</v>
      </c>
      <c r="I54" s="664">
        <v>2</v>
      </c>
      <c r="J54" s="664">
        <v>96.84</v>
      </c>
      <c r="K54" s="677">
        <v>1</v>
      </c>
      <c r="L54" s="664">
        <v>2</v>
      </c>
      <c r="M54" s="665">
        <v>96.84</v>
      </c>
    </row>
    <row r="55" spans="1:13" ht="14.4" customHeight="1" x14ac:dyDescent="0.3">
      <c r="A55" s="660" t="s">
        <v>1501</v>
      </c>
      <c r="B55" s="661" t="s">
        <v>1404</v>
      </c>
      <c r="C55" s="661" t="s">
        <v>1585</v>
      </c>
      <c r="D55" s="661" t="s">
        <v>1523</v>
      </c>
      <c r="E55" s="661" t="s">
        <v>1586</v>
      </c>
      <c r="F55" s="664"/>
      <c r="G55" s="664"/>
      <c r="H55" s="677">
        <v>0</v>
      </c>
      <c r="I55" s="664">
        <v>5</v>
      </c>
      <c r="J55" s="664">
        <v>2716.95</v>
      </c>
      <c r="K55" s="677">
        <v>1</v>
      </c>
      <c r="L55" s="664">
        <v>5</v>
      </c>
      <c r="M55" s="665">
        <v>2716.95</v>
      </c>
    </row>
    <row r="56" spans="1:13" ht="14.4" customHeight="1" x14ac:dyDescent="0.3">
      <c r="A56" s="660" t="s">
        <v>1501</v>
      </c>
      <c r="B56" s="661" t="s">
        <v>1446</v>
      </c>
      <c r="C56" s="661" t="s">
        <v>1764</v>
      </c>
      <c r="D56" s="661" t="s">
        <v>1765</v>
      </c>
      <c r="E56" s="661" t="s">
        <v>1766</v>
      </c>
      <c r="F56" s="664">
        <v>1</v>
      </c>
      <c r="G56" s="664">
        <v>48.42</v>
      </c>
      <c r="H56" s="677">
        <v>1</v>
      </c>
      <c r="I56" s="664"/>
      <c r="J56" s="664"/>
      <c r="K56" s="677">
        <v>0</v>
      </c>
      <c r="L56" s="664">
        <v>1</v>
      </c>
      <c r="M56" s="665">
        <v>48.42</v>
      </c>
    </row>
    <row r="57" spans="1:13" ht="14.4" customHeight="1" x14ac:dyDescent="0.3">
      <c r="A57" s="660" t="s">
        <v>1502</v>
      </c>
      <c r="B57" s="661" t="s">
        <v>1404</v>
      </c>
      <c r="C57" s="661" t="s">
        <v>1585</v>
      </c>
      <c r="D57" s="661" t="s">
        <v>1523</v>
      </c>
      <c r="E57" s="661" t="s">
        <v>1586</v>
      </c>
      <c r="F57" s="664"/>
      <c r="G57" s="664"/>
      <c r="H57" s="677">
        <v>0</v>
      </c>
      <c r="I57" s="664">
        <v>1</v>
      </c>
      <c r="J57" s="664">
        <v>543.39</v>
      </c>
      <c r="K57" s="677">
        <v>1</v>
      </c>
      <c r="L57" s="664">
        <v>1</v>
      </c>
      <c r="M57" s="665">
        <v>543.39</v>
      </c>
    </row>
    <row r="58" spans="1:13" ht="14.4" customHeight="1" x14ac:dyDescent="0.3">
      <c r="A58" s="660" t="s">
        <v>1502</v>
      </c>
      <c r="B58" s="661" t="s">
        <v>1446</v>
      </c>
      <c r="C58" s="661" t="s">
        <v>1588</v>
      </c>
      <c r="D58" s="661" t="s">
        <v>942</v>
      </c>
      <c r="E58" s="661" t="s">
        <v>1589</v>
      </c>
      <c r="F58" s="664"/>
      <c r="G58" s="664"/>
      <c r="H58" s="677">
        <v>0</v>
      </c>
      <c r="I58" s="664">
        <v>1</v>
      </c>
      <c r="J58" s="664">
        <v>24.22</v>
      </c>
      <c r="K58" s="677">
        <v>1</v>
      </c>
      <c r="L58" s="664">
        <v>1</v>
      </c>
      <c r="M58" s="665">
        <v>24.22</v>
      </c>
    </row>
    <row r="59" spans="1:13" ht="14.4" customHeight="1" x14ac:dyDescent="0.3">
      <c r="A59" s="660" t="s">
        <v>1503</v>
      </c>
      <c r="B59" s="661" t="s">
        <v>1404</v>
      </c>
      <c r="C59" s="661" t="s">
        <v>1585</v>
      </c>
      <c r="D59" s="661" t="s">
        <v>1523</v>
      </c>
      <c r="E59" s="661" t="s">
        <v>1586</v>
      </c>
      <c r="F59" s="664"/>
      <c r="G59" s="664"/>
      <c r="H59" s="677">
        <v>0</v>
      </c>
      <c r="I59" s="664">
        <v>16</v>
      </c>
      <c r="J59" s="664">
        <v>8694.24</v>
      </c>
      <c r="K59" s="677">
        <v>1</v>
      </c>
      <c r="L59" s="664">
        <v>16</v>
      </c>
      <c r="M59" s="665">
        <v>8694.24</v>
      </c>
    </row>
    <row r="60" spans="1:13" ht="14.4" customHeight="1" x14ac:dyDescent="0.3">
      <c r="A60" s="660" t="s">
        <v>1503</v>
      </c>
      <c r="B60" s="661" t="s">
        <v>1404</v>
      </c>
      <c r="C60" s="661" t="s">
        <v>1522</v>
      </c>
      <c r="D60" s="661" t="s">
        <v>1523</v>
      </c>
      <c r="E60" s="661" t="s">
        <v>1524</v>
      </c>
      <c r="F60" s="664"/>
      <c r="G60" s="664"/>
      <c r="H60" s="677">
        <v>0</v>
      </c>
      <c r="I60" s="664">
        <v>9</v>
      </c>
      <c r="J60" s="664">
        <v>7335.9</v>
      </c>
      <c r="K60" s="677">
        <v>1</v>
      </c>
      <c r="L60" s="664">
        <v>9</v>
      </c>
      <c r="M60" s="665">
        <v>7335.9</v>
      </c>
    </row>
    <row r="61" spans="1:13" ht="14.4" customHeight="1" x14ac:dyDescent="0.3">
      <c r="A61" s="660" t="s">
        <v>1503</v>
      </c>
      <c r="B61" s="661" t="s">
        <v>1404</v>
      </c>
      <c r="C61" s="661" t="s">
        <v>1525</v>
      </c>
      <c r="D61" s="661" t="s">
        <v>1523</v>
      </c>
      <c r="E61" s="661" t="s">
        <v>1526</v>
      </c>
      <c r="F61" s="664"/>
      <c r="G61" s="664"/>
      <c r="H61" s="677">
        <v>0</v>
      </c>
      <c r="I61" s="664">
        <v>4</v>
      </c>
      <c r="J61" s="664">
        <v>3694.96</v>
      </c>
      <c r="K61" s="677">
        <v>1</v>
      </c>
      <c r="L61" s="664">
        <v>4</v>
      </c>
      <c r="M61" s="665">
        <v>3694.96</v>
      </c>
    </row>
    <row r="62" spans="1:13" ht="14.4" customHeight="1" x14ac:dyDescent="0.3">
      <c r="A62" s="660" t="s">
        <v>1503</v>
      </c>
      <c r="B62" s="661" t="s">
        <v>1433</v>
      </c>
      <c r="C62" s="661" t="s">
        <v>1043</v>
      </c>
      <c r="D62" s="661" t="s">
        <v>1044</v>
      </c>
      <c r="E62" s="661" t="s">
        <v>1045</v>
      </c>
      <c r="F62" s="664"/>
      <c r="G62" s="664"/>
      <c r="H62" s="677">
        <v>0</v>
      </c>
      <c r="I62" s="664">
        <v>2</v>
      </c>
      <c r="J62" s="664">
        <v>294.62</v>
      </c>
      <c r="K62" s="677">
        <v>1</v>
      </c>
      <c r="L62" s="664">
        <v>2</v>
      </c>
      <c r="M62" s="665">
        <v>294.62</v>
      </c>
    </row>
    <row r="63" spans="1:13" ht="14.4" customHeight="1" x14ac:dyDescent="0.3">
      <c r="A63" s="660" t="s">
        <v>1503</v>
      </c>
      <c r="B63" s="661" t="s">
        <v>1444</v>
      </c>
      <c r="C63" s="661" t="s">
        <v>1032</v>
      </c>
      <c r="D63" s="661" t="s">
        <v>1033</v>
      </c>
      <c r="E63" s="661" t="s">
        <v>1428</v>
      </c>
      <c r="F63" s="664"/>
      <c r="G63" s="664"/>
      <c r="H63" s="677">
        <v>0</v>
      </c>
      <c r="I63" s="664">
        <v>2</v>
      </c>
      <c r="J63" s="664">
        <v>133.63999999999999</v>
      </c>
      <c r="K63" s="677">
        <v>1</v>
      </c>
      <c r="L63" s="664">
        <v>2</v>
      </c>
      <c r="M63" s="665">
        <v>133.63999999999999</v>
      </c>
    </row>
    <row r="64" spans="1:13" ht="14.4" customHeight="1" x14ac:dyDescent="0.3">
      <c r="A64" s="660" t="s">
        <v>1503</v>
      </c>
      <c r="B64" s="661" t="s">
        <v>1446</v>
      </c>
      <c r="C64" s="661" t="s">
        <v>941</v>
      </c>
      <c r="D64" s="661" t="s">
        <v>942</v>
      </c>
      <c r="E64" s="661" t="s">
        <v>1447</v>
      </c>
      <c r="F64" s="664"/>
      <c r="G64" s="664"/>
      <c r="H64" s="677">
        <v>0</v>
      </c>
      <c r="I64" s="664">
        <v>1</v>
      </c>
      <c r="J64" s="664">
        <v>48.42</v>
      </c>
      <c r="K64" s="677">
        <v>1</v>
      </c>
      <c r="L64" s="664">
        <v>1</v>
      </c>
      <c r="M64" s="665">
        <v>48.42</v>
      </c>
    </row>
    <row r="65" spans="1:13" ht="14.4" customHeight="1" x14ac:dyDescent="0.3">
      <c r="A65" s="660" t="s">
        <v>1504</v>
      </c>
      <c r="B65" s="661" t="s">
        <v>1404</v>
      </c>
      <c r="C65" s="661" t="s">
        <v>1585</v>
      </c>
      <c r="D65" s="661" t="s">
        <v>1523</v>
      </c>
      <c r="E65" s="661" t="s">
        <v>1586</v>
      </c>
      <c r="F65" s="664"/>
      <c r="G65" s="664"/>
      <c r="H65" s="677">
        <v>0</v>
      </c>
      <c r="I65" s="664">
        <v>18</v>
      </c>
      <c r="J65" s="664">
        <v>9781.02</v>
      </c>
      <c r="K65" s="677">
        <v>1</v>
      </c>
      <c r="L65" s="664">
        <v>18</v>
      </c>
      <c r="M65" s="665">
        <v>9781.02</v>
      </c>
    </row>
    <row r="66" spans="1:13" ht="14.4" customHeight="1" x14ac:dyDescent="0.3">
      <c r="A66" s="660" t="s">
        <v>1504</v>
      </c>
      <c r="B66" s="661" t="s">
        <v>1404</v>
      </c>
      <c r="C66" s="661" t="s">
        <v>1522</v>
      </c>
      <c r="D66" s="661" t="s">
        <v>1523</v>
      </c>
      <c r="E66" s="661" t="s">
        <v>1524</v>
      </c>
      <c r="F66" s="664"/>
      <c r="G66" s="664"/>
      <c r="H66" s="677">
        <v>0</v>
      </c>
      <c r="I66" s="664">
        <v>1</v>
      </c>
      <c r="J66" s="664">
        <v>815.1</v>
      </c>
      <c r="K66" s="677">
        <v>1</v>
      </c>
      <c r="L66" s="664">
        <v>1</v>
      </c>
      <c r="M66" s="665">
        <v>815.1</v>
      </c>
    </row>
    <row r="67" spans="1:13" ht="14.4" customHeight="1" x14ac:dyDescent="0.3">
      <c r="A67" s="660" t="s">
        <v>1504</v>
      </c>
      <c r="B67" s="661" t="s">
        <v>1433</v>
      </c>
      <c r="C67" s="661" t="s">
        <v>1043</v>
      </c>
      <c r="D67" s="661" t="s">
        <v>1044</v>
      </c>
      <c r="E67" s="661" t="s">
        <v>1045</v>
      </c>
      <c r="F67" s="664"/>
      <c r="G67" s="664"/>
      <c r="H67" s="677">
        <v>0</v>
      </c>
      <c r="I67" s="664">
        <v>2</v>
      </c>
      <c r="J67" s="664">
        <v>294.62</v>
      </c>
      <c r="K67" s="677">
        <v>1</v>
      </c>
      <c r="L67" s="664">
        <v>2</v>
      </c>
      <c r="M67" s="665">
        <v>294.62</v>
      </c>
    </row>
    <row r="68" spans="1:13" ht="14.4" customHeight="1" x14ac:dyDescent="0.3">
      <c r="A68" s="660" t="s">
        <v>1504</v>
      </c>
      <c r="B68" s="661" t="s">
        <v>1446</v>
      </c>
      <c r="C68" s="661" t="s">
        <v>941</v>
      </c>
      <c r="D68" s="661" t="s">
        <v>942</v>
      </c>
      <c r="E68" s="661" t="s">
        <v>1447</v>
      </c>
      <c r="F68" s="664"/>
      <c r="G68" s="664"/>
      <c r="H68" s="677">
        <v>0</v>
      </c>
      <c r="I68" s="664">
        <v>3</v>
      </c>
      <c r="J68" s="664">
        <v>145.26</v>
      </c>
      <c r="K68" s="677">
        <v>1</v>
      </c>
      <c r="L68" s="664">
        <v>3</v>
      </c>
      <c r="M68" s="665">
        <v>145.26</v>
      </c>
    </row>
    <row r="69" spans="1:13" ht="14.4" customHeight="1" x14ac:dyDescent="0.3">
      <c r="A69" s="660" t="s">
        <v>1504</v>
      </c>
      <c r="B69" s="661" t="s">
        <v>1451</v>
      </c>
      <c r="C69" s="661" t="s">
        <v>1939</v>
      </c>
      <c r="D69" s="661" t="s">
        <v>1940</v>
      </c>
      <c r="E69" s="661" t="s">
        <v>1941</v>
      </c>
      <c r="F69" s="664"/>
      <c r="G69" s="664"/>
      <c r="H69" s="677">
        <v>0</v>
      </c>
      <c r="I69" s="664">
        <v>1</v>
      </c>
      <c r="J69" s="664">
        <v>31.32</v>
      </c>
      <c r="K69" s="677">
        <v>1</v>
      </c>
      <c r="L69" s="664">
        <v>1</v>
      </c>
      <c r="M69" s="665">
        <v>31.32</v>
      </c>
    </row>
    <row r="70" spans="1:13" ht="14.4" customHeight="1" x14ac:dyDescent="0.3">
      <c r="A70" s="660" t="s">
        <v>1504</v>
      </c>
      <c r="B70" s="661" t="s">
        <v>1451</v>
      </c>
      <c r="C70" s="661" t="s">
        <v>1844</v>
      </c>
      <c r="D70" s="661" t="s">
        <v>1845</v>
      </c>
      <c r="E70" s="661" t="s">
        <v>1846</v>
      </c>
      <c r="F70" s="664"/>
      <c r="G70" s="664"/>
      <c r="H70" s="677">
        <v>0</v>
      </c>
      <c r="I70" s="664">
        <v>1</v>
      </c>
      <c r="J70" s="664">
        <v>31.32</v>
      </c>
      <c r="K70" s="677">
        <v>1</v>
      </c>
      <c r="L70" s="664">
        <v>1</v>
      </c>
      <c r="M70" s="665">
        <v>31.32</v>
      </c>
    </row>
    <row r="71" spans="1:13" ht="14.4" customHeight="1" x14ac:dyDescent="0.3">
      <c r="A71" s="660" t="s">
        <v>1504</v>
      </c>
      <c r="B71" s="661" t="s">
        <v>1456</v>
      </c>
      <c r="C71" s="661" t="s">
        <v>1932</v>
      </c>
      <c r="D71" s="661" t="s">
        <v>1933</v>
      </c>
      <c r="E71" s="661" t="s">
        <v>1934</v>
      </c>
      <c r="F71" s="664">
        <v>1</v>
      </c>
      <c r="G71" s="664">
        <v>10.26</v>
      </c>
      <c r="H71" s="677">
        <v>1</v>
      </c>
      <c r="I71" s="664"/>
      <c r="J71" s="664"/>
      <c r="K71" s="677">
        <v>0</v>
      </c>
      <c r="L71" s="664">
        <v>1</v>
      </c>
      <c r="M71" s="665">
        <v>10.26</v>
      </c>
    </row>
    <row r="72" spans="1:13" ht="14.4" customHeight="1" x14ac:dyDescent="0.3">
      <c r="A72" s="660" t="s">
        <v>1505</v>
      </c>
      <c r="B72" s="661" t="s">
        <v>1404</v>
      </c>
      <c r="C72" s="661" t="s">
        <v>1585</v>
      </c>
      <c r="D72" s="661" t="s">
        <v>1523</v>
      </c>
      <c r="E72" s="661" t="s">
        <v>1586</v>
      </c>
      <c r="F72" s="664"/>
      <c r="G72" s="664"/>
      <c r="H72" s="677">
        <v>0</v>
      </c>
      <c r="I72" s="664">
        <v>12</v>
      </c>
      <c r="J72" s="664">
        <v>6520.68</v>
      </c>
      <c r="K72" s="677">
        <v>1</v>
      </c>
      <c r="L72" s="664">
        <v>12</v>
      </c>
      <c r="M72" s="665">
        <v>6520.68</v>
      </c>
    </row>
    <row r="73" spans="1:13" ht="14.4" customHeight="1" x14ac:dyDescent="0.3">
      <c r="A73" s="660" t="s">
        <v>1505</v>
      </c>
      <c r="B73" s="661" t="s">
        <v>1404</v>
      </c>
      <c r="C73" s="661" t="s">
        <v>1522</v>
      </c>
      <c r="D73" s="661" t="s">
        <v>1523</v>
      </c>
      <c r="E73" s="661" t="s">
        <v>1524</v>
      </c>
      <c r="F73" s="664"/>
      <c r="G73" s="664"/>
      <c r="H73" s="677">
        <v>0</v>
      </c>
      <c r="I73" s="664">
        <v>5</v>
      </c>
      <c r="J73" s="664">
        <v>4075.5</v>
      </c>
      <c r="K73" s="677">
        <v>1</v>
      </c>
      <c r="L73" s="664">
        <v>5</v>
      </c>
      <c r="M73" s="665">
        <v>4075.5</v>
      </c>
    </row>
    <row r="74" spans="1:13" ht="14.4" customHeight="1" x14ac:dyDescent="0.3">
      <c r="A74" s="660" t="s">
        <v>1505</v>
      </c>
      <c r="B74" s="661" t="s">
        <v>1421</v>
      </c>
      <c r="C74" s="661" t="s">
        <v>1061</v>
      </c>
      <c r="D74" s="661" t="s">
        <v>1422</v>
      </c>
      <c r="E74" s="661" t="s">
        <v>1423</v>
      </c>
      <c r="F74" s="664"/>
      <c r="G74" s="664"/>
      <c r="H74" s="677">
        <v>0</v>
      </c>
      <c r="I74" s="664">
        <v>1</v>
      </c>
      <c r="J74" s="664">
        <v>150.04</v>
      </c>
      <c r="K74" s="677">
        <v>1</v>
      </c>
      <c r="L74" s="664">
        <v>1</v>
      </c>
      <c r="M74" s="665">
        <v>150.04</v>
      </c>
    </row>
    <row r="75" spans="1:13" ht="14.4" customHeight="1" x14ac:dyDescent="0.3">
      <c r="A75" s="660" t="s">
        <v>1505</v>
      </c>
      <c r="B75" s="661" t="s">
        <v>1433</v>
      </c>
      <c r="C75" s="661" t="s">
        <v>1696</v>
      </c>
      <c r="D75" s="661" t="s">
        <v>1044</v>
      </c>
      <c r="E75" s="661" t="s">
        <v>1045</v>
      </c>
      <c r="F75" s="664">
        <v>5</v>
      </c>
      <c r="G75" s="664">
        <v>736.55</v>
      </c>
      <c r="H75" s="677">
        <v>1</v>
      </c>
      <c r="I75" s="664"/>
      <c r="J75" s="664"/>
      <c r="K75" s="677">
        <v>0</v>
      </c>
      <c r="L75" s="664">
        <v>5</v>
      </c>
      <c r="M75" s="665">
        <v>736.55</v>
      </c>
    </row>
    <row r="76" spans="1:13" ht="14.4" customHeight="1" x14ac:dyDescent="0.3">
      <c r="A76" s="660" t="s">
        <v>1505</v>
      </c>
      <c r="B76" s="661" t="s">
        <v>1444</v>
      </c>
      <c r="C76" s="661" t="s">
        <v>1635</v>
      </c>
      <c r="D76" s="661" t="s">
        <v>1636</v>
      </c>
      <c r="E76" s="661" t="s">
        <v>1637</v>
      </c>
      <c r="F76" s="664"/>
      <c r="G76" s="664"/>
      <c r="H76" s="677">
        <v>0</v>
      </c>
      <c r="I76" s="664">
        <v>5</v>
      </c>
      <c r="J76" s="664">
        <v>262</v>
      </c>
      <c r="K76" s="677">
        <v>1</v>
      </c>
      <c r="L76" s="664">
        <v>5</v>
      </c>
      <c r="M76" s="665">
        <v>262</v>
      </c>
    </row>
    <row r="77" spans="1:13" ht="14.4" customHeight="1" x14ac:dyDescent="0.3">
      <c r="A77" s="660" t="s">
        <v>1505</v>
      </c>
      <c r="B77" s="661" t="s">
        <v>1451</v>
      </c>
      <c r="C77" s="661" t="s">
        <v>1961</v>
      </c>
      <c r="D77" s="661" t="s">
        <v>1634</v>
      </c>
      <c r="E77" s="661" t="s">
        <v>1962</v>
      </c>
      <c r="F77" s="664">
        <v>1</v>
      </c>
      <c r="G77" s="664">
        <v>0</v>
      </c>
      <c r="H77" s="677"/>
      <c r="I77" s="664"/>
      <c r="J77" s="664"/>
      <c r="K77" s="677"/>
      <c r="L77" s="664">
        <v>1</v>
      </c>
      <c r="M77" s="665">
        <v>0</v>
      </c>
    </row>
    <row r="78" spans="1:13" ht="14.4" customHeight="1" x14ac:dyDescent="0.3">
      <c r="A78" s="660" t="s">
        <v>1505</v>
      </c>
      <c r="B78" s="661" t="s">
        <v>1451</v>
      </c>
      <c r="C78" s="661" t="s">
        <v>1958</v>
      </c>
      <c r="D78" s="661" t="s">
        <v>1959</v>
      </c>
      <c r="E78" s="661" t="s">
        <v>1960</v>
      </c>
      <c r="F78" s="664"/>
      <c r="G78" s="664"/>
      <c r="H78" s="677">
        <v>0</v>
      </c>
      <c r="I78" s="664">
        <v>2</v>
      </c>
      <c r="J78" s="664">
        <v>375.84</v>
      </c>
      <c r="K78" s="677">
        <v>1</v>
      </c>
      <c r="L78" s="664">
        <v>2</v>
      </c>
      <c r="M78" s="665">
        <v>375.84</v>
      </c>
    </row>
    <row r="79" spans="1:13" ht="14.4" customHeight="1" x14ac:dyDescent="0.3">
      <c r="A79" s="660" t="s">
        <v>1506</v>
      </c>
      <c r="B79" s="661" t="s">
        <v>1404</v>
      </c>
      <c r="C79" s="661" t="s">
        <v>1585</v>
      </c>
      <c r="D79" s="661" t="s">
        <v>1523</v>
      </c>
      <c r="E79" s="661" t="s">
        <v>1586</v>
      </c>
      <c r="F79" s="664"/>
      <c r="G79" s="664"/>
      <c r="H79" s="677">
        <v>0</v>
      </c>
      <c r="I79" s="664">
        <v>10</v>
      </c>
      <c r="J79" s="664">
        <v>5433.9</v>
      </c>
      <c r="K79" s="677">
        <v>1</v>
      </c>
      <c r="L79" s="664">
        <v>10</v>
      </c>
      <c r="M79" s="665">
        <v>5433.9</v>
      </c>
    </row>
    <row r="80" spans="1:13" ht="14.4" customHeight="1" x14ac:dyDescent="0.3">
      <c r="A80" s="660" t="s">
        <v>1506</v>
      </c>
      <c r="B80" s="661" t="s">
        <v>1404</v>
      </c>
      <c r="C80" s="661" t="s">
        <v>1522</v>
      </c>
      <c r="D80" s="661" t="s">
        <v>1523</v>
      </c>
      <c r="E80" s="661" t="s">
        <v>1524</v>
      </c>
      <c r="F80" s="664"/>
      <c r="G80" s="664"/>
      <c r="H80" s="677">
        <v>0</v>
      </c>
      <c r="I80" s="664">
        <v>3</v>
      </c>
      <c r="J80" s="664">
        <v>2445.3000000000002</v>
      </c>
      <c r="K80" s="677">
        <v>1</v>
      </c>
      <c r="L80" s="664">
        <v>3</v>
      </c>
      <c r="M80" s="665">
        <v>2445.3000000000002</v>
      </c>
    </row>
    <row r="81" spans="1:13" ht="14.4" customHeight="1" x14ac:dyDescent="0.3">
      <c r="A81" s="660" t="s">
        <v>1506</v>
      </c>
      <c r="B81" s="661" t="s">
        <v>1421</v>
      </c>
      <c r="C81" s="661" t="s">
        <v>1061</v>
      </c>
      <c r="D81" s="661" t="s">
        <v>1422</v>
      </c>
      <c r="E81" s="661" t="s">
        <v>1423</v>
      </c>
      <c r="F81" s="664"/>
      <c r="G81" s="664"/>
      <c r="H81" s="677">
        <v>0</v>
      </c>
      <c r="I81" s="664">
        <v>2</v>
      </c>
      <c r="J81" s="664">
        <v>304.39999999999998</v>
      </c>
      <c r="K81" s="677">
        <v>1</v>
      </c>
      <c r="L81" s="664">
        <v>2</v>
      </c>
      <c r="M81" s="665">
        <v>304.39999999999998</v>
      </c>
    </row>
    <row r="82" spans="1:13" ht="14.4" customHeight="1" x14ac:dyDescent="0.3">
      <c r="A82" s="660" t="s">
        <v>1507</v>
      </c>
      <c r="B82" s="661" t="s">
        <v>1404</v>
      </c>
      <c r="C82" s="661" t="s">
        <v>1585</v>
      </c>
      <c r="D82" s="661" t="s">
        <v>1523</v>
      </c>
      <c r="E82" s="661" t="s">
        <v>1586</v>
      </c>
      <c r="F82" s="664"/>
      <c r="G82" s="664"/>
      <c r="H82" s="677">
        <v>0</v>
      </c>
      <c r="I82" s="664">
        <v>10</v>
      </c>
      <c r="J82" s="664">
        <v>5433.9</v>
      </c>
      <c r="K82" s="677">
        <v>1</v>
      </c>
      <c r="L82" s="664">
        <v>10</v>
      </c>
      <c r="M82" s="665">
        <v>5433.9</v>
      </c>
    </row>
    <row r="83" spans="1:13" ht="14.4" customHeight="1" x14ac:dyDescent="0.3">
      <c r="A83" s="660" t="s">
        <v>1507</v>
      </c>
      <c r="B83" s="661" t="s">
        <v>1404</v>
      </c>
      <c r="C83" s="661" t="s">
        <v>1522</v>
      </c>
      <c r="D83" s="661" t="s">
        <v>1523</v>
      </c>
      <c r="E83" s="661" t="s">
        <v>1524</v>
      </c>
      <c r="F83" s="664"/>
      <c r="G83" s="664"/>
      <c r="H83" s="677">
        <v>0</v>
      </c>
      <c r="I83" s="664">
        <v>3</v>
      </c>
      <c r="J83" s="664">
        <v>2445.3000000000002</v>
      </c>
      <c r="K83" s="677">
        <v>1</v>
      </c>
      <c r="L83" s="664">
        <v>3</v>
      </c>
      <c r="M83" s="665">
        <v>2445.3000000000002</v>
      </c>
    </row>
    <row r="84" spans="1:13" ht="14.4" customHeight="1" x14ac:dyDescent="0.3">
      <c r="A84" s="660" t="s">
        <v>1507</v>
      </c>
      <c r="B84" s="661" t="s">
        <v>1404</v>
      </c>
      <c r="C84" s="661" t="s">
        <v>1991</v>
      </c>
      <c r="D84" s="661" t="s">
        <v>1992</v>
      </c>
      <c r="E84" s="661" t="s">
        <v>1524</v>
      </c>
      <c r="F84" s="664"/>
      <c r="G84" s="664"/>
      <c r="H84" s="677">
        <v>0</v>
      </c>
      <c r="I84" s="664">
        <v>1</v>
      </c>
      <c r="J84" s="664">
        <v>1385.62</v>
      </c>
      <c r="K84" s="677">
        <v>1</v>
      </c>
      <c r="L84" s="664">
        <v>1</v>
      </c>
      <c r="M84" s="665">
        <v>1385.62</v>
      </c>
    </row>
    <row r="85" spans="1:13" ht="14.4" customHeight="1" x14ac:dyDescent="0.3">
      <c r="A85" s="660" t="s">
        <v>1507</v>
      </c>
      <c r="B85" s="661" t="s">
        <v>1421</v>
      </c>
      <c r="C85" s="661" t="s">
        <v>1061</v>
      </c>
      <c r="D85" s="661" t="s">
        <v>1422</v>
      </c>
      <c r="E85" s="661" t="s">
        <v>1423</v>
      </c>
      <c r="F85" s="664"/>
      <c r="G85" s="664"/>
      <c r="H85" s="677">
        <v>0</v>
      </c>
      <c r="I85" s="664">
        <v>1</v>
      </c>
      <c r="J85" s="664">
        <v>150.04</v>
      </c>
      <c r="K85" s="677">
        <v>1</v>
      </c>
      <c r="L85" s="664">
        <v>1</v>
      </c>
      <c r="M85" s="665">
        <v>150.04</v>
      </c>
    </row>
    <row r="86" spans="1:13" ht="14.4" customHeight="1" x14ac:dyDescent="0.3">
      <c r="A86" s="660" t="s">
        <v>1507</v>
      </c>
      <c r="B86" s="661" t="s">
        <v>1427</v>
      </c>
      <c r="C86" s="661" t="s">
        <v>1975</v>
      </c>
      <c r="D86" s="661" t="s">
        <v>1976</v>
      </c>
      <c r="E86" s="661" t="s">
        <v>1977</v>
      </c>
      <c r="F86" s="664"/>
      <c r="G86" s="664"/>
      <c r="H86" s="677">
        <v>0</v>
      </c>
      <c r="I86" s="664">
        <v>1</v>
      </c>
      <c r="J86" s="664">
        <v>42.63</v>
      </c>
      <c r="K86" s="677">
        <v>1</v>
      </c>
      <c r="L86" s="664">
        <v>1</v>
      </c>
      <c r="M86" s="665">
        <v>42.63</v>
      </c>
    </row>
    <row r="87" spans="1:13" ht="14.4" customHeight="1" x14ac:dyDescent="0.3">
      <c r="A87" s="660" t="s">
        <v>1507</v>
      </c>
      <c r="B87" s="661" t="s">
        <v>1444</v>
      </c>
      <c r="C87" s="661" t="s">
        <v>1635</v>
      </c>
      <c r="D87" s="661" t="s">
        <v>1636</v>
      </c>
      <c r="E87" s="661" t="s">
        <v>1637</v>
      </c>
      <c r="F87" s="664"/>
      <c r="G87" s="664"/>
      <c r="H87" s="677">
        <v>0</v>
      </c>
      <c r="I87" s="664">
        <v>2</v>
      </c>
      <c r="J87" s="664">
        <v>104.8</v>
      </c>
      <c r="K87" s="677">
        <v>1</v>
      </c>
      <c r="L87" s="664">
        <v>2</v>
      </c>
      <c r="M87" s="665">
        <v>104.8</v>
      </c>
    </row>
    <row r="88" spans="1:13" ht="14.4" customHeight="1" x14ac:dyDescent="0.3">
      <c r="A88" s="660" t="s">
        <v>1507</v>
      </c>
      <c r="B88" s="661" t="s">
        <v>1444</v>
      </c>
      <c r="C88" s="661" t="s">
        <v>1032</v>
      </c>
      <c r="D88" s="661" t="s">
        <v>1033</v>
      </c>
      <c r="E88" s="661" t="s">
        <v>1428</v>
      </c>
      <c r="F88" s="664"/>
      <c r="G88" s="664"/>
      <c r="H88" s="677">
        <v>0</v>
      </c>
      <c r="I88" s="664">
        <v>2</v>
      </c>
      <c r="J88" s="664">
        <v>133.63999999999999</v>
      </c>
      <c r="K88" s="677">
        <v>1</v>
      </c>
      <c r="L88" s="664">
        <v>2</v>
      </c>
      <c r="M88" s="665">
        <v>133.63999999999999</v>
      </c>
    </row>
    <row r="89" spans="1:13" ht="14.4" customHeight="1" x14ac:dyDescent="0.3">
      <c r="A89" s="660" t="s">
        <v>1507</v>
      </c>
      <c r="B89" s="661" t="s">
        <v>2036</v>
      </c>
      <c r="C89" s="661" t="s">
        <v>1989</v>
      </c>
      <c r="D89" s="661" t="s">
        <v>1760</v>
      </c>
      <c r="E89" s="661" t="s">
        <v>1990</v>
      </c>
      <c r="F89" s="664"/>
      <c r="G89" s="664"/>
      <c r="H89" s="677">
        <v>0</v>
      </c>
      <c r="I89" s="664">
        <v>2</v>
      </c>
      <c r="J89" s="664">
        <v>387.36</v>
      </c>
      <c r="K89" s="677">
        <v>1</v>
      </c>
      <c r="L89" s="664">
        <v>2</v>
      </c>
      <c r="M89" s="665">
        <v>387.36</v>
      </c>
    </row>
    <row r="90" spans="1:13" ht="14.4" customHeight="1" x14ac:dyDescent="0.3">
      <c r="A90" s="660" t="s">
        <v>1507</v>
      </c>
      <c r="B90" s="661" t="s">
        <v>1446</v>
      </c>
      <c r="C90" s="661" t="s">
        <v>941</v>
      </c>
      <c r="D90" s="661" t="s">
        <v>942</v>
      </c>
      <c r="E90" s="661" t="s">
        <v>1447</v>
      </c>
      <c r="F90" s="664"/>
      <c r="G90" s="664"/>
      <c r="H90" s="677">
        <v>0</v>
      </c>
      <c r="I90" s="664">
        <v>3</v>
      </c>
      <c r="J90" s="664">
        <v>145.26</v>
      </c>
      <c r="K90" s="677">
        <v>1</v>
      </c>
      <c r="L90" s="664">
        <v>3</v>
      </c>
      <c r="M90" s="665">
        <v>145.26</v>
      </c>
    </row>
    <row r="91" spans="1:13" ht="14.4" customHeight="1" x14ac:dyDescent="0.3">
      <c r="A91" s="660" t="s">
        <v>1507</v>
      </c>
      <c r="B91" s="661" t="s">
        <v>1446</v>
      </c>
      <c r="C91" s="661" t="s">
        <v>1764</v>
      </c>
      <c r="D91" s="661" t="s">
        <v>1765</v>
      </c>
      <c r="E91" s="661" t="s">
        <v>1766</v>
      </c>
      <c r="F91" s="664">
        <v>2</v>
      </c>
      <c r="G91" s="664">
        <v>96.84</v>
      </c>
      <c r="H91" s="677">
        <v>1</v>
      </c>
      <c r="I91" s="664"/>
      <c r="J91" s="664"/>
      <c r="K91" s="677">
        <v>0</v>
      </c>
      <c r="L91" s="664">
        <v>2</v>
      </c>
      <c r="M91" s="665">
        <v>96.84</v>
      </c>
    </row>
    <row r="92" spans="1:13" ht="14.4" customHeight="1" x14ac:dyDescent="0.3">
      <c r="A92" s="660" t="s">
        <v>1507</v>
      </c>
      <c r="B92" s="661" t="s">
        <v>1451</v>
      </c>
      <c r="C92" s="661" t="s">
        <v>1847</v>
      </c>
      <c r="D92" s="661" t="s">
        <v>966</v>
      </c>
      <c r="E92" s="661" t="s">
        <v>1848</v>
      </c>
      <c r="F92" s="664"/>
      <c r="G92" s="664"/>
      <c r="H92" s="677">
        <v>0</v>
      </c>
      <c r="I92" s="664">
        <v>1</v>
      </c>
      <c r="J92" s="664">
        <v>93.96</v>
      </c>
      <c r="K92" s="677">
        <v>1</v>
      </c>
      <c r="L92" s="664">
        <v>1</v>
      </c>
      <c r="M92" s="665">
        <v>93.96</v>
      </c>
    </row>
    <row r="93" spans="1:13" ht="14.4" customHeight="1" x14ac:dyDescent="0.3">
      <c r="A93" s="660" t="s">
        <v>1507</v>
      </c>
      <c r="B93" s="661" t="s">
        <v>2039</v>
      </c>
      <c r="C93" s="661" t="s">
        <v>2006</v>
      </c>
      <c r="D93" s="661" t="s">
        <v>2007</v>
      </c>
      <c r="E93" s="661" t="s">
        <v>2008</v>
      </c>
      <c r="F93" s="664">
        <v>1</v>
      </c>
      <c r="G93" s="664">
        <v>90.6</v>
      </c>
      <c r="H93" s="677">
        <v>1</v>
      </c>
      <c r="I93" s="664"/>
      <c r="J93" s="664"/>
      <c r="K93" s="677">
        <v>0</v>
      </c>
      <c r="L93" s="664">
        <v>1</v>
      </c>
      <c r="M93" s="665">
        <v>90.6</v>
      </c>
    </row>
    <row r="94" spans="1:13" ht="14.4" customHeight="1" x14ac:dyDescent="0.3">
      <c r="A94" s="660" t="s">
        <v>1508</v>
      </c>
      <c r="B94" s="661" t="s">
        <v>1404</v>
      </c>
      <c r="C94" s="661" t="s">
        <v>1638</v>
      </c>
      <c r="D94" s="661" t="s">
        <v>1523</v>
      </c>
      <c r="E94" s="661" t="s">
        <v>1639</v>
      </c>
      <c r="F94" s="664"/>
      <c r="G94" s="664"/>
      <c r="H94" s="677">
        <v>0</v>
      </c>
      <c r="I94" s="664">
        <v>3</v>
      </c>
      <c r="J94" s="664">
        <v>1222.6500000000001</v>
      </c>
      <c r="K94" s="677">
        <v>1</v>
      </c>
      <c r="L94" s="664">
        <v>3</v>
      </c>
      <c r="M94" s="665">
        <v>1222.6500000000001</v>
      </c>
    </row>
    <row r="95" spans="1:13" ht="14.4" customHeight="1" x14ac:dyDescent="0.3">
      <c r="A95" s="660" t="s">
        <v>1508</v>
      </c>
      <c r="B95" s="661" t="s">
        <v>1404</v>
      </c>
      <c r="C95" s="661" t="s">
        <v>1585</v>
      </c>
      <c r="D95" s="661" t="s">
        <v>1523</v>
      </c>
      <c r="E95" s="661" t="s">
        <v>1586</v>
      </c>
      <c r="F95" s="664"/>
      <c r="G95" s="664"/>
      <c r="H95" s="677">
        <v>0</v>
      </c>
      <c r="I95" s="664">
        <v>8</v>
      </c>
      <c r="J95" s="664">
        <v>4347.12</v>
      </c>
      <c r="K95" s="677">
        <v>1</v>
      </c>
      <c r="L95" s="664">
        <v>8</v>
      </c>
      <c r="M95" s="665">
        <v>4347.12</v>
      </c>
    </row>
    <row r="96" spans="1:13" ht="14.4" customHeight="1" x14ac:dyDescent="0.3">
      <c r="A96" s="660" t="s">
        <v>1508</v>
      </c>
      <c r="B96" s="661" t="s">
        <v>1433</v>
      </c>
      <c r="C96" s="661" t="s">
        <v>1043</v>
      </c>
      <c r="D96" s="661" t="s">
        <v>1044</v>
      </c>
      <c r="E96" s="661" t="s">
        <v>1045</v>
      </c>
      <c r="F96" s="664"/>
      <c r="G96" s="664"/>
      <c r="H96" s="677">
        <v>0</v>
      </c>
      <c r="I96" s="664">
        <v>1</v>
      </c>
      <c r="J96" s="664">
        <v>147.31</v>
      </c>
      <c r="K96" s="677">
        <v>1</v>
      </c>
      <c r="L96" s="664">
        <v>1</v>
      </c>
      <c r="M96" s="665">
        <v>147.31</v>
      </c>
    </row>
    <row r="97" spans="1:13" ht="14.4" customHeight="1" x14ac:dyDescent="0.3">
      <c r="A97" s="660" t="s">
        <v>1508</v>
      </c>
      <c r="B97" s="661" t="s">
        <v>1444</v>
      </c>
      <c r="C97" s="661" t="s">
        <v>1032</v>
      </c>
      <c r="D97" s="661" t="s">
        <v>1033</v>
      </c>
      <c r="E97" s="661" t="s">
        <v>1428</v>
      </c>
      <c r="F97" s="664"/>
      <c r="G97" s="664"/>
      <c r="H97" s="677">
        <v>0</v>
      </c>
      <c r="I97" s="664">
        <v>1</v>
      </c>
      <c r="J97" s="664">
        <v>66.819999999999993</v>
      </c>
      <c r="K97" s="677">
        <v>1</v>
      </c>
      <c r="L97" s="664">
        <v>1</v>
      </c>
      <c r="M97" s="665">
        <v>66.819999999999993</v>
      </c>
    </row>
    <row r="98" spans="1:13" ht="14.4" customHeight="1" x14ac:dyDescent="0.3">
      <c r="A98" s="660" t="s">
        <v>1508</v>
      </c>
      <c r="B98" s="661" t="s">
        <v>1446</v>
      </c>
      <c r="C98" s="661" t="s">
        <v>941</v>
      </c>
      <c r="D98" s="661" t="s">
        <v>942</v>
      </c>
      <c r="E98" s="661" t="s">
        <v>1447</v>
      </c>
      <c r="F98" s="664"/>
      <c r="G98" s="664"/>
      <c r="H98" s="677">
        <v>0</v>
      </c>
      <c r="I98" s="664">
        <v>1</v>
      </c>
      <c r="J98" s="664">
        <v>48.42</v>
      </c>
      <c r="K98" s="677">
        <v>1</v>
      </c>
      <c r="L98" s="664">
        <v>1</v>
      </c>
      <c r="M98" s="665">
        <v>48.42</v>
      </c>
    </row>
    <row r="99" spans="1:13" ht="14.4" customHeight="1" x14ac:dyDescent="0.3">
      <c r="A99" s="660" t="s">
        <v>1509</v>
      </c>
      <c r="B99" s="661" t="s">
        <v>1404</v>
      </c>
      <c r="C99" s="661" t="s">
        <v>1638</v>
      </c>
      <c r="D99" s="661" t="s">
        <v>1523</v>
      </c>
      <c r="E99" s="661" t="s">
        <v>1639</v>
      </c>
      <c r="F99" s="664"/>
      <c r="G99" s="664"/>
      <c r="H99" s="677">
        <v>0</v>
      </c>
      <c r="I99" s="664">
        <v>2</v>
      </c>
      <c r="J99" s="664">
        <v>815.1</v>
      </c>
      <c r="K99" s="677">
        <v>1</v>
      </c>
      <c r="L99" s="664">
        <v>2</v>
      </c>
      <c r="M99" s="665">
        <v>815.1</v>
      </c>
    </row>
    <row r="100" spans="1:13" ht="14.4" customHeight="1" x14ac:dyDescent="0.3">
      <c r="A100" s="660" t="s">
        <v>1509</v>
      </c>
      <c r="B100" s="661" t="s">
        <v>1404</v>
      </c>
      <c r="C100" s="661" t="s">
        <v>1585</v>
      </c>
      <c r="D100" s="661" t="s">
        <v>1523</v>
      </c>
      <c r="E100" s="661" t="s">
        <v>1586</v>
      </c>
      <c r="F100" s="664"/>
      <c r="G100" s="664"/>
      <c r="H100" s="677">
        <v>0</v>
      </c>
      <c r="I100" s="664">
        <v>62</v>
      </c>
      <c r="J100" s="664">
        <v>33690.179999999993</v>
      </c>
      <c r="K100" s="677">
        <v>1</v>
      </c>
      <c r="L100" s="664">
        <v>62</v>
      </c>
      <c r="M100" s="665">
        <v>33690.179999999993</v>
      </c>
    </row>
    <row r="101" spans="1:13" ht="14.4" customHeight="1" x14ac:dyDescent="0.3">
      <c r="A101" s="660" t="s">
        <v>1509</v>
      </c>
      <c r="B101" s="661" t="s">
        <v>1404</v>
      </c>
      <c r="C101" s="661" t="s">
        <v>1522</v>
      </c>
      <c r="D101" s="661" t="s">
        <v>1523</v>
      </c>
      <c r="E101" s="661" t="s">
        <v>1524</v>
      </c>
      <c r="F101" s="664"/>
      <c r="G101" s="664"/>
      <c r="H101" s="677">
        <v>0</v>
      </c>
      <c r="I101" s="664">
        <v>38</v>
      </c>
      <c r="J101" s="664">
        <v>30973.8</v>
      </c>
      <c r="K101" s="677">
        <v>1</v>
      </c>
      <c r="L101" s="664">
        <v>38</v>
      </c>
      <c r="M101" s="665">
        <v>30973.8</v>
      </c>
    </row>
    <row r="102" spans="1:13" ht="14.4" customHeight="1" x14ac:dyDescent="0.3">
      <c r="A102" s="660" t="s">
        <v>1509</v>
      </c>
      <c r="B102" s="661" t="s">
        <v>1404</v>
      </c>
      <c r="C102" s="661" t="s">
        <v>1525</v>
      </c>
      <c r="D102" s="661" t="s">
        <v>1523</v>
      </c>
      <c r="E102" s="661" t="s">
        <v>1526</v>
      </c>
      <c r="F102" s="664"/>
      <c r="G102" s="664"/>
      <c r="H102" s="677">
        <v>0</v>
      </c>
      <c r="I102" s="664">
        <v>3</v>
      </c>
      <c r="J102" s="664">
        <v>2771.2200000000003</v>
      </c>
      <c r="K102" s="677">
        <v>1</v>
      </c>
      <c r="L102" s="664">
        <v>3</v>
      </c>
      <c r="M102" s="665">
        <v>2771.2200000000003</v>
      </c>
    </row>
    <row r="103" spans="1:13" ht="14.4" customHeight="1" x14ac:dyDescent="0.3">
      <c r="A103" s="660" t="s">
        <v>1509</v>
      </c>
      <c r="B103" s="661" t="s">
        <v>1404</v>
      </c>
      <c r="C103" s="661" t="s">
        <v>1647</v>
      </c>
      <c r="D103" s="661" t="s">
        <v>1523</v>
      </c>
      <c r="E103" s="661" t="s">
        <v>1648</v>
      </c>
      <c r="F103" s="664"/>
      <c r="G103" s="664"/>
      <c r="H103" s="677">
        <v>0</v>
      </c>
      <c r="I103" s="664">
        <v>3</v>
      </c>
      <c r="J103" s="664">
        <v>3464.04</v>
      </c>
      <c r="K103" s="677">
        <v>1</v>
      </c>
      <c r="L103" s="664">
        <v>3</v>
      </c>
      <c r="M103" s="665">
        <v>3464.04</v>
      </c>
    </row>
    <row r="104" spans="1:13" ht="14.4" customHeight="1" x14ac:dyDescent="0.3">
      <c r="A104" s="660" t="s">
        <v>1509</v>
      </c>
      <c r="B104" s="661" t="s">
        <v>1421</v>
      </c>
      <c r="C104" s="661" t="s">
        <v>1560</v>
      </c>
      <c r="D104" s="661" t="s">
        <v>1561</v>
      </c>
      <c r="E104" s="661" t="s">
        <v>1562</v>
      </c>
      <c r="F104" s="664"/>
      <c r="G104" s="664"/>
      <c r="H104" s="677">
        <v>0</v>
      </c>
      <c r="I104" s="664">
        <v>1</v>
      </c>
      <c r="J104" s="664">
        <v>149.52000000000001</v>
      </c>
      <c r="K104" s="677">
        <v>1</v>
      </c>
      <c r="L104" s="664">
        <v>1</v>
      </c>
      <c r="M104" s="665">
        <v>149.52000000000001</v>
      </c>
    </row>
    <row r="105" spans="1:13" ht="14.4" customHeight="1" x14ac:dyDescent="0.3">
      <c r="A105" s="660" t="s">
        <v>1509</v>
      </c>
      <c r="B105" s="661" t="s">
        <v>1427</v>
      </c>
      <c r="C105" s="661" t="s">
        <v>1028</v>
      </c>
      <c r="D105" s="661" t="s">
        <v>1029</v>
      </c>
      <c r="E105" s="661" t="s">
        <v>1428</v>
      </c>
      <c r="F105" s="664"/>
      <c r="G105" s="664"/>
      <c r="H105" s="677">
        <v>0</v>
      </c>
      <c r="I105" s="664">
        <v>1</v>
      </c>
      <c r="J105" s="664">
        <v>170.52</v>
      </c>
      <c r="K105" s="677">
        <v>1</v>
      </c>
      <c r="L105" s="664">
        <v>1</v>
      </c>
      <c r="M105" s="665">
        <v>170.52</v>
      </c>
    </row>
    <row r="106" spans="1:13" ht="14.4" customHeight="1" x14ac:dyDescent="0.3">
      <c r="A106" s="660" t="s">
        <v>1509</v>
      </c>
      <c r="B106" s="661" t="s">
        <v>1433</v>
      </c>
      <c r="C106" s="661" t="s">
        <v>1043</v>
      </c>
      <c r="D106" s="661" t="s">
        <v>1044</v>
      </c>
      <c r="E106" s="661" t="s">
        <v>1045</v>
      </c>
      <c r="F106" s="664"/>
      <c r="G106" s="664"/>
      <c r="H106" s="677">
        <v>0</v>
      </c>
      <c r="I106" s="664">
        <v>3</v>
      </c>
      <c r="J106" s="664">
        <v>441.93</v>
      </c>
      <c r="K106" s="677">
        <v>1</v>
      </c>
      <c r="L106" s="664">
        <v>3</v>
      </c>
      <c r="M106" s="665">
        <v>441.93</v>
      </c>
    </row>
    <row r="107" spans="1:13" ht="14.4" customHeight="1" x14ac:dyDescent="0.3">
      <c r="A107" s="660" t="s">
        <v>1509</v>
      </c>
      <c r="B107" s="661" t="s">
        <v>1446</v>
      </c>
      <c r="C107" s="661" t="s">
        <v>1588</v>
      </c>
      <c r="D107" s="661" t="s">
        <v>942</v>
      </c>
      <c r="E107" s="661" t="s">
        <v>1589</v>
      </c>
      <c r="F107" s="664"/>
      <c r="G107" s="664"/>
      <c r="H107" s="677">
        <v>0</v>
      </c>
      <c r="I107" s="664">
        <v>3</v>
      </c>
      <c r="J107" s="664">
        <v>72.66</v>
      </c>
      <c r="K107" s="677">
        <v>1</v>
      </c>
      <c r="L107" s="664">
        <v>3</v>
      </c>
      <c r="M107" s="665">
        <v>72.66</v>
      </c>
    </row>
    <row r="108" spans="1:13" ht="14.4" customHeight="1" x14ac:dyDescent="0.3">
      <c r="A108" s="660" t="s">
        <v>1509</v>
      </c>
      <c r="B108" s="661" t="s">
        <v>1446</v>
      </c>
      <c r="C108" s="661" t="s">
        <v>941</v>
      </c>
      <c r="D108" s="661" t="s">
        <v>942</v>
      </c>
      <c r="E108" s="661" t="s">
        <v>1447</v>
      </c>
      <c r="F108" s="664"/>
      <c r="G108" s="664"/>
      <c r="H108" s="677">
        <v>0</v>
      </c>
      <c r="I108" s="664">
        <v>2</v>
      </c>
      <c r="J108" s="664">
        <v>96.84</v>
      </c>
      <c r="K108" s="677">
        <v>1</v>
      </c>
      <c r="L108" s="664">
        <v>2</v>
      </c>
      <c r="M108" s="665">
        <v>96.84</v>
      </c>
    </row>
    <row r="109" spans="1:13" ht="14.4" customHeight="1" x14ac:dyDescent="0.3">
      <c r="A109" s="660" t="s">
        <v>1509</v>
      </c>
      <c r="B109" s="661" t="s">
        <v>1451</v>
      </c>
      <c r="C109" s="661" t="s">
        <v>1844</v>
      </c>
      <c r="D109" s="661" t="s">
        <v>1845</v>
      </c>
      <c r="E109" s="661" t="s">
        <v>1846</v>
      </c>
      <c r="F109" s="664"/>
      <c r="G109" s="664"/>
      <c r="H109" s="677">
        <v>0</v>
      </c>
      <c r="I109" s="664">
        <v>1</v>
      </c>
      <c r="J109" s="664">
        <v>31.32</v>
      </c>
      <c r="K109" s="677">
        <v>1</v>
      </c>
      <c r="L109" s="664">
        <v>1</v>
      </c>
      <c r="M109" s="665">
        <v>31.32</v>
      </c>
    </row>
    <row r="110" spans="1:13" ht="14.4" customHeight="1" thickBot="1" x14ac:dyDescent="0.35">
      <c r="A110" s="666" t="s">
        <v>1509</v>
      </c>
      <c r="B110" s="667" t="s">
        <v>1451</v>
      </c>
      <c r="C110" s="667" t="s">
        <v>965</v>
      </c>
      <c r="D110" s="667" t="s">
        <v>966</v>
      </c>
      <c r="E110" s="667" t="s">
        <v>1452</v>
      </c>
      <c r="F110" s="670"/>
      <c r="G110" s="670"/>
      <c r="H110" s="678">
        <v>0</v>
      </c>
      <c r="I110" s="670">
        <v>1</v>
      </c>
      <c r="J110" s="670">
        <v>31.32</v>
      </c>
      <c r="K110" s="678">
        <v>1</v>
      </c>
      <c r="L110" s="670">
        <v>1</v>
      </c>
      <c r="M110" s="671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551</v>
      </c>
      <c r="B5" s="645" t="s">
        <v>552</v>
      </c>
      <c r="C5" s="646" t="s">
        <v>553</v>
      </c>
      <c r="D5" s="646" t="s">
        <v>553</v>
      </c>
      <c r="E5" s="646"/>
      <c r="F5" s="646" t="s">
        <v>553</v>
      </c>
      <c r="G5" s="646" t="s">
        <v>553</v>
      </c>
      <c r="H5" s="646" t="s">
        <v>553</v>
      </c>
      <c r="I5" s="647" t="s">
        <v>553</v>
      </c>
      <c r="J5" s="648" t="s">
        <v>74</v>
      </c>
    </row>
    <row r="6" spans="1:10" ht="14.4" customHeight="1" x14ac:dyDescent="0.3">
      <c r="A6" s="644" t="s">
        <v>551</v>
      </c>
      <c r="B6" s="645" t="s">
        <v>355</v>
      </c>
      <c r="C6" s="646" t="s">
        <v>553</v>
      </c>
      <c r="D6" s="646" t="s">
        <v>553</v>
      </c>
      <c r="E6" s="646"/>
      <c r="F6" s="646">
        <v>0</v>
      </c>
      <c r="G6" s="646">
        <v>40</v>
      </c>
      <c r="H6" s="646">
        <v>-40</v>
      </c>
      <c r="I6" s="647">
        <v>0</v>
      </c>
      <c r="J6" s="648" t="s">
        <v>1</v>
      </c>
    </row>
    <row r="7" spans="1:10" ht="14.4" customHeight="1" x14ac:dyDescent="0.3">
      <c r="A7" s="644" t="s">
        <v>551</v>
      </c>
      <c r="B7" s="645" t="s">
        <v>356</v>
      </c>
      <c r="C7" s="646">
        <v>1724.6939500000001</v>
      </c>
      <c r="D7" s="646">
        <v>1339.2175900000029</v>
      </c>
      <c r="E7" s="646"/>
      <c r="F7" s="646">
        <v>1824.8839800000019</v>
      </c>
      <c r="G7" s="646">
        <v>1794.5</v>
      </c>
      <c r="H7" s="646">
        <v>30.383980000001884</v>
      </c>
      <c r="I7" s="647">
        <v>1.0169317247144061</v>
      </c>
      <c r="J7" s="648" t="s">
        <v>1</v>
      </c>
    </row>
    <row r="8" spans="1:10" ht="14.4" customHeight="1" x14ac:dyDescent="0.3">
      <c r="A8" s="644" t="s">
        <v>551</v>
      </c>
      <c r="B8" s="645" t="s">
        <v>357</v>
      </c>
      <c r="C8" s="646" t="s">
        <v>553</v>
      </c>
      <c r="D8" s="646">
        <v>64.052490000000006</v>
      </c>
      <c r="E8" s="646"/>
      <c r="F8" s="646">
        <v>71.892699999999991</v>
      </c>
      <c r="G8" s="646">
        <v>49.999998425121163</v>
      </c>
      <c r="H8" s="646">
        <v>21.892701574878828</v>
      </c>
      <c r="I8" s="647">
        <v>1.4378540452889179</v>
      </c>
      <c r="J8" s="648" t="s">
        <v>1</v>
      </c>
    </row>
    <row r="9" spans="1:10" ht="14.4" customHeight="1" x14ac:dyDescent="0.3">
      <c r="A9" s="644" t="s">
        <v>551</v>
      </c>
      <c r="B9" s="645" t="s">
        <v>358</v>
      </c>
      <c r="C9" s="646">
        <v>1.13273</v>
      </c>
      <c r="D9" s="646">
        <v>1.0151399999999999</v>
      </c>
      <c r="E9" s="646"/>
      <c r="F9" s="646">
        <v>0.98909000000000002</v>
      </c>
      <c r="G9" s="646">
        <v>1.4385375602913335</v>
      </c>
      <c r="H9" s="646">
        <v>-0.44944756029133348</v>
      </c>
      <c r="I9" s="647">
        <v>0.68756633632818664</v>
      </c>
      <c r="J9" s="648" t="s">
        <v>1</v>
      </c>
    </row>
    <row r="10" spans="1:10" ht="14.4" customHeight="1" x14ac:dyDescent="0.3">
      <c r="A10" s="644" t="s">
        <v>551</v>
      </c>
      <c r="B10" s="645" t="s">
        <v>359</v>
      </c>
      <c r="C10" s="646">
        <v>0.46500000000000002</v>
      </c>
      <c r="D10" s="646">
        <v>0</v>
      </c>
      <c r="E10" s="646"/>
      <c r="F10" s="646">
        <v>0</v>
      </c>
      <c r="G10" s="646">
        <v>0.11737499630283334</v>
      </c>
      <c r="H10" s="646">
        <v>-0.11737499630283334</v>
      </c>
      <c r="I10" s="647">
        <v>0</v>
      </c>
      <c r="J10" s="648" t="s">
        <v>1</v>
      </c>
    </row>
    <row r="11" spans="1:10" ht="14.4" customHeight="1" x14ac:dyDescent="0.3">
      <c r="A11" s="644" t="s">
        <v>551</v>
      </c>
      <c r="B11" s="645" t="s">
        <v>360</v>
      </c>
      <c r="C11" s="646">
        <v>138.64043999999998</v>
      </c>
      <c r="D11" s="646">
        <v>136.45787999999999</v>
      </c>
      <c r="E11" s="646"/>
      <c r="F11" s="646">
        <v>157.87093999999999</v>
      </c>
      <c r="G11" s="646">
        <v>166.72913918354067</v>
      </c>
      <c r="H11" s="646">
        <v>-8.8581991835406768</v>
      </c>
      <c r="I11" s="647">
        <v>0.946870719617947</v>
      </c>
      <c r="J11" s="648" t="s">
        <v>1</v>
      </c>
    </row>
    <row r="12" spans="1:10" ht="14.4" customHeight="1" x14ac:dyDescent="0.3">
      <c r="A12" s="644" t="s">
        <v>551</v>
      </c>
      <c r="B12" s="645" t="s">
        <v>2041</v>
      </c>
      <c r="C12" s="646">
        <v>7.2496999999999998</v>
      </c>
      <c r="D12" s="646" t="s">
        <v>553</v>
      </c>
      <c r="E12" s="646"/>
      <c r="F12" s="646" t="s">
        <v>553</v>
      </c>
      <c r="G12" s="646" t="s">
        <v>553</v>
      </c>
      <c r="H12" s="646" t="s">
        <v>553</v>
      </c>
      <c r="I12" s="647" t="s">
        <v>553</v>
      </c>
      <c r="J12" s="648" t="s">
        <v>1</v>
      </c>
    </row>
    <row r="13" spans="1:10" ht="14.4" customHeight="1" x14ac:dyDescent="0.3">
      <c r="A13" s="644" t="s">
        <v>551</v>
      </c>
      <c r="B13" s="645" t="s">
        <v>361</v>
      </c>
      <c r="C13" s="646">
        <v>155.41314999999997</v>
      </c>
      <c r="D13" s="646">
        <v>149.01185000000001</v>
      </c>
      <c r="E13" s="646"/>
      <c r="F13" s="646">
        <v>162.36887000000002</v>
      </c>
      <c r="G13" s="646">
        <v>210.03516353351165</v>
      </c>
      <c r="H13" s="646">
        <v>-47.666293533511634</v>
      </c>
      <c r="I13" s="647">
        <v>0.77305565062725146</v>
      </c>
      <c r="J13" s="648" t="s">
        <v>1</v>
      </c>
    </row>
    <row r="14" spans="1:10" ht="14.4" customHeight="1" x14ac:dyDescent="0.3">
      <c r="A14" s="644" t="s">
        <v>551</v>
      </c>
      <c r="B14" s="645" t="s">
        <v>362</v>
      </c>
      <c r="C14" s="646">
        <v>8.0821000000000005</v>
      </c>
      <c r="D14" s="646">
        <v>12.411200000000001</v>
      </c>
      <c r="E14" s="646"/>
      <c r="F14" s="646">
        <v>11.169499999999999</v>
      </c>
      <c r="G14" s="646">
        <v>14.333332881867666</v>
      </c>
      <c r="H14" s="646">
        <v>-3.1638328818676662</v>
      </c>
      <c r="I14" s="647">
        <v>0.77926746640552369</v>
      </c>
      <c r="J14" s="648" t="s">
        <v>1</v>
      </c>
    </row>
    <row r="15" spans="1:10" ht="14.4" customHeight="1" x14ac:dyDescent="0.3">
      <c r="A15" s="644" t="s">
        <v>551</v>
      </c>
      <c r="B15" s="645" t="s">
        <v>363</v>
      </c>
      <c r="C15" s="646">
        <v>12.210939999999999</v>
      </c>
      <c r="D15" s="646">
        <v>5.3542400000000008</v>
      </c>
      <c r="E15" s="646"/>
      <c r="F15" s="646">
        <v>19.347490000000001</v>
      </c>
      <c r="G15" s="646">
        <v>20.568432685477497</v>
      </c>
      <c r="H15" s="646">
        <v>-1.2209426854774961</v>
      </c>
      <c r="I15" s="647">
        <v>0.94063997465691429</v>
      </c>
      <c r="J15" s="648" t="s">
        <v>1</v>
      </c>
    </row>
    <row r="16" spans="1:10" ht="14.4" customHeight="1" x14ac:dyDescent="0.3">
      <c r="A16" s="644" t="s">
        <v>551</v>
      </c>
      <c r="B16" s="645" t="s">
        <v>364</v>
      </c>
      <c r="C16" s="646">
        <v>5.343</v>
      </c>
      <c r="D16" s="646">
        <v>8.9089999999999989</v>
      </c>
      <c r="E16" s="646"/>
      <c r="F16" s="646">
        <v>2.7047999999999996</v>
      </c>
      <c r="G16" s="646">
        <v>3.9042265436926669</v>
      </c>
      <c r="H16" s="646">
        <v>-1.1994265436926672</v>
      </c>
      <c r="I16" s="647">
        <v>0.69278766734723485</v>
      </c>
      <c r="J16" s="648" t="s">
        <v>1</v>
      </c>
    </row>
    <row r="17" spans="1:10" ht="14.4" customHeight="1" x14ac:dyDescent="0.3">
      <c r="A17" s="644" t="s">
        <v>551</v>
      </c>
      <c r="B17" s="645" t="s">
        <v>2042</v>
      </c>
      <c r="C17" s="646">
        <v>0</v>
      </c>
      <c r="D17" s="646" t="s">
        <v>553</v>
      </c>
      <c r="E17" s="646"/>
      <c r="F17" s="646" t="s">
        <v>553</v>
      </c>
      <c r="G17" s="646" t="s">
        <v>553</v>
      </c>
      <c r="H17" s="646" t="s">
        <v>553</v>
      </c>
      <c r="I17" s="647" t="s">
        <v>553</v>
      </c>
      <c r="J17" s="648" t="s">
        <v>1</v>
      </c>
    </row>
    <row r="18" spans="1:10" ht="14.4" customHeight="1" x14ac:dyDescent="0.3">
      <c r="A18" s="644" t="s">
        <v>551</v>
      </c>
      <c r="B18" s="645" t="s">
        <v>365</v>
      </c>
      <c r="C18" s="646">
        <v>11.784000000000001</v>
      </c>
      <c r="D18" s="646">
        <v>10.015499999999999</v>
      </c>
      <c r="E18" s="646"/>
      <c r="F18" s="646">
        <v>14.647000000000002</v>
      </c>
      <c r="G18" s="646">
        <v>13.6666662361995</v>
      </c>
      <c r="H18" s="646">
        <v>0.98033376380050186</v>
      </c>
      <c r="I18" s="647">
        <v>1.0717317410740483</v>
      </c>
      <c r="J18" s="648" t="s">
        <v>1</v>
      </c>
    </row>
    <row r="19" spans="1:10" ht="14.4" customHeight="1" x14ac:dyDescent="0.3">
      <c r="A19" s="644" t="s">
        <v>551</v>
      </c>
      <c r="B19" s="645" t="s">
        <v>366</v>
      </c>
      <c r="C19" s="646">
        <v>5.1073000000000004</v>
      </c>
      <c r="D19" s="646">
        <v>0</v>
      </c>
      <c r="E19" s="646"/>
      <c r="F19" s="646">
        <v>5.3557000000000006</v>
      </c>
      <c r="G19" s="646">
        <v>5.6666664881803328</v>
      </c>
      <c r="H19" s="646">
        <v>-0.31096648818033223</v>
      </c>
      <c r="I19" s="647">
        <v>0.94512355918087765</v>
      </c>
      <c r="J19" s="648" t="s">
        <v>1</v>
      </c>
    </row>
    <row r="20" spans="1:10" ht="14.4" customHeight="1" x14ac:dyDescent="0.3">
      <c r="A20" s="644" t="s">
        <v>551</v>
      </c>
      <c r="B20" s="645" t="s">
        <v>367</v>
      </c>
      <c r="C20" s="646" t="s">
        <v>553</v>
      </c>
      <c r="D20" s="646" t="s">
        <v>553</v>
      </c>
      <c r="E20" s="646"/>
      <c r="F20" s="646">
        <v>0.98249999999999993</v>
      </c>
      <c r="G20" s="646">
        <v>0</v>
      </c>
      <c r="H20" s="646">
        <v>0.98249999999999993</v>
      </c>
      <c r="I20" s="647" t="s">
        <v>553</v>
      </c>
      <c r="J20" s="648" t="s">
        <v>1</v>
      </c>
    </row>
    <row r="21" spans="1:10" ht="14.4" customHeight="1" x14ac:dyDescent="0.3">
      <c r="A21" s="644" t="s">
        <v>551</v>
      </c>
      <c r="B21" s="645" t="s">
        <v>369</v>
      </c>
      <c r="C21" s="646">
        <v>0</v>
      </c>
      <c r="D21" s="646">
        <v>8.9946699999999993</v>
      </c>
      <c r="E21" s="646"/>
      <c r="F21" s="646">
        <v>75.698809999999995</v>
      </c>
      <c r="G21" s="646">
        <v>34.999129062259662</v>
      </c>
      <c r="H21" s="646">
        <v>40.699680937740332</v>
      </c>
      <c r="I21" s="647">
        <v>2.1628769637478693</v>
      </c>
      <c r="J21" s="648" t="s">
        <v>1</v>
      </c>
    </row>
    <row r="22" spans="1:10" ht="14.4" customHeight="1" x14ac:dyDescent="0.3">
      <c r="A22" s="644" t="s">
        <v>551</v>
      </c>
      <c r="B22" s="645" t="s">
        <v>555</v>
      </c>
      <c r="C22" s="646">
        <v>2070.1223100000002</v>
      </c>
      <c r="D22" s="646">
        <v>1735.439560000003</v>
      </c>
      <c r="E22" s="646"/>
      <c r="F22" s="646">
        <v>2347.9113800000018</v>
      </c>
      <c r="G22" s="646">
        <v>2355.9586675964451</v>
      </c>
      <c r="H22" s="646">
        <v>-8.0472875964433115</v>
      </c>
      <c r="I22" s="647">
        <v>0.99658428320194037</v>
      </c>
      <c r="J22" s="648" t="s">
        <v>556</v>
      </c>
    </row>
    <row r="24" spans="1:10" ht="14.4" customHeight="1" x14ac:dyDescent="0.3">
      <c r="A24" s="644" t="s">
        <v>551</v>
      </c>
      <c r="B24" s="645" t="s">
        <v>552</v>
      </c>
      <c r="C24" s="646" t="s">
        <v>553</v>
      </c>
      <c r="D24" s="646" t="s">
        <v>553</v>
      </c>
      <c r="E24" s="646"/>
      <c r="F24" s="646" t="s">
        <v>553</v>
      </c>
      <c r="G24" s="646" t="s">
        <v>553</v>
      </c>
      <c r="H24" s="646" t="s">
        <v>553</v>
      </c>
      <c r="I24" s="647" t="s">
        <v>553</v>
      </c>
      <c r="J24" s="648" t="s">
        <v>74</v>
      </c>
    </row>
    <row r="25" spans="1:10" ht="14.4" customHeight="1" x14ac:dyDescent="0.3">
      <c r="A25" s="644" t="s">
        <v>557</v>
      </c>
      <c r="B25" s="645" t="s">
        <v>558</v>
      </c>
      <c r="C25" s="646" t="s">
        <v>553</v>
      </c>
      <c r="D25" s="646" t="s">
        <v>553</v>
      </c>
      <c r="E25" s="646"/>
      <c r="F25" s="646" t="s">
        <v>553</v>
      </c>
      <c r="G25" s="646" t="s">
        <v>553</v>
      </c>
      <c r="H25" s="646" t="s">
        <v>553</v>
      </c>
      <c r="I25" s="647" t="s">
        <v>553</v>
      </c>
      <c r="J25" s="648" t="s">
        <v>0</v>
      </c>
    </row>
    <row r="26" spans="1:10" ht="14.4" customHeight="1" x14ac:dyDescent="0.3">
      <c r="A26" s="644" t="s">
        <v>557</v>
      </c>
      <c r="B26" s="645" t="s">
        <v>358</v>
      </c>
      <c r="C26" s="646">
        <v>0</v>
      </c>
      <c r="D26" s="646">
        <v>0</v>
      </c>
      <c r="E26" s="646"/>
      <c r="F26" s="646">
        <v>0.83662999999999998</v>
      </c>
      <c r="G26" s="646">
        <v>0.49999998425116665</v>
      </c>
      <c r="H26" s="646">
        <v>0.33663001574883333</v>
      </c>
      <c r="I26" s="647">
        <v>1.6732600527037873</v>
      </c>
      <c r="J26" s="648" t="s">
        <v>1</v>
      </c>
    </row>
    <row r="27" spans="1:10" ht="14.4" customHeight="1" x14ac:dyDescent="0.3">
      <c r="A27" s="644" t="s">
        <v>557</v>
      </c>
      <c r="B27" s="645" t="s">
        <v>359</v>
      </c>
      <c r="C27" s="646">
        <v>0</v>
      </c>
      <c r="D27" s="646">
        <v>0</v>
      </c>
      <c r="E27" s="646"/>
      <c r="F27" s="646" t="s">
        <v>553</v>
      </c>
      <c r="G27" s="646" t="s">
        <v>553</v>
      </c>
      <c r="H27" s="646" t="s">
        <v>553</v>
      </c>
      <c r="I27" s="647" t="s">
        <v>553</v>
      </c>
      <c r="J27" s="648" t="s">
        <v>1</v>
      </c>
    </row>
    <row r="28" spans="1:10" ht="14.4" customHeight="1" x14ac:dyDescent="0.3">
      <c r="A28" s="644" t="s">
        <v>557</v>
      </c>
      <c r="B28" s="645" t="s">
        <v>360</v>
      </c>
      <c r="C28" s="646">
        <v>73.873649999999998</v>
      </c>
      <c r="D28" s="646">
        <v>66.89085</v>
      </c>
      <c r="E28" s="646"/>
      <c r="F28" s="646">
        <v>89.175029999999992</v>
      </c>
      <c r="G28" s="646">
        <v>91.999997102223006</v>
      </c>
      <c r="H28" s="646">
        <v>-2.8249671022230132</v>
      </c>
      <c r="I28" s="647">
        <v>0.96929383487823229</v>
      </c>
      <c r="J28" s="648" t="s">
        <v>1</v>
      </c>
    </row>
    <row r="29" spans="1:10" ht="14.4" customHeight="1" x14ac:dyDescent="0.3">
      <c r="A29" s="644" t="s">
        <v>557</v>
      </c>
      <c r="B29" s="645" t="s">
        <v>361</v>
      </c>
      <c r="C29" s="646">
        <v>15.47339</v>
      </c>
      <c r="D29" s="646">
        <v>16.274699999999999</v>
      </c>
      <c r="E29" s="646"/>
      <c r="F29" s="646">
        <v>18.358309999999999</v>
      </c>
      <c r="G29" s="646">
        <v>26.572197058802832</v>
      </c>
      <c r="H29" s="646">
        <v>-8.2138870588028325</v>
      </c>
      <c r="I29" s="647">
        <v>0.69088415833188555</v>
      </c>
      <c r="J29" s="648" t="s">
        <v>1</v>
      </c>
    </row>
    <row r="30" spans="1:10" ht="14.4" customHeight="1" x14ac:dyDescent="0.3">
      <c r="A30" s="644" t="s">
        <v>557</v>
      </c>
      <c r="B30" s="645" t="s">
        <v>362</v>
      </c>
      <c r="C30" s="646">
        <v>5.8647999999999998</v>
      </c>
      <c r="D30" s="646">
        <v>8.1630000000000003</v>
      </c>
      <c r="E30" s="646"/>
      <c r="F30" s="646">
        <v>6.5359999999999996</v>
      </c>
      <c r="G30" s="646">
        <v>8.5934048046966662</v>
      </c>
      <c r="H30" s="646">
        <v>-2.0574048046966666</v>
      </c>
      <c r="I30" s="647">
        <v>0.76058327851933538</v>
      </c>
      <c r="J30" s="648" t="s">
        <v>1</v>
      </c>
    </row>
    <row r="31" spans="1:10" ht="14.4" customHeight="1" x14ac:dyDescent="0.3">
      <c r="A31" s="644" t="s">
        <v>557</v>
      </c>
      <c r="B31" s="645" t="s">
        <v>364</v>
      </c>
      <c r="C31" s="646">
        <v>0.44600000000000001</v>
      </c>
      <c r="D31" s="646">
        <v>0.74399999999999999</v>
      </c>
      <c r="E31" s="646"/>
      <c r="F31" s="646">
        <v>1.3029999999999999</v>
      </c>
      <c r="G31" s="646">
        <v>1.2822266262795001</v>
      </c>
      <c r="H31" s="646">
        <v>2.077337372049981E-2</v>
      </c>
      <c r="I31" s="647">
        <v>1.0162010157134045</v>
      </c>
      <c r="J31" s="648" t="s">
        <v>1</v>
      </c>
    </row>
    <row r="32" spans="1:10" ht="14.4" customHeight="1" x14ac:dyDescent="0.3">
      <c r="A32" s="644" t="s">
        <v>557</v>
      </c>
      <c r="B32" s="645" t="s">
        <v>365</v>
      </c>
      <c r="C32" s="646">
        <v>5.1460000000000008</v>
      </c>
      <c r="D32" s="646">
        <v>3.3369999999999997</v>
      </c>
      <c r="E32" s="646"/>
      <c r="F32" s="646">
        <v>5.3450000000000006</v>
      </c>
      <c r="G32" s="646">
        <v>5.5981224975388342</v>
      </c>
      <c r="H32" s="646">
        <v>-0.25312249753883354</v>
      </c>
      <c r="I32" s="647">
        <v>0.9547843946519361</v>
      </c>
      <c r="J32" s="648" t="s">
        <v>1</v>
      </c>
    </row>
    <row r="33" spans="1:10" ht="14.4" customHeight="1" x14ac:dyDescent="0.3">
      <c r="A33" s="644" t="s">
        <v>557</v>
      </c>
      <c r="B33" s="645" t="s">
        <v>366</v>
      </c>
      <c r="C33" s="646">
        <v>0</v>
      </c>
      <c r="D33" s="646">
        <v>0</v>
      </c>
      <c r="E33" s="646"/>
      <c r="F33" s="646" t="s">
        <v>553</v>
      </c>
      <c r="G33" s="646" t="s">
        <v>553</v>
      </c>
      <c r="H33" s="646" t="s">
        <v>553</v>
      </c>
      <c r="I33" s="647" t="s">
        <v>553</v>
      </c>
      <c r="J33" s="648" t="s">
        <v>1</v>
      </c>
    </row>
    <row r="34" spans="1:10" ht="14.4" customHeight="1" x14ac:dyDescent="0.3">
      <c r="A34" s="644" t="s">
        <v>557</v>
      </c>
      <c r="B34" s="645" t="s">
        <v>367</v>
      </c>
      <c r="C34" s="646" t="s">
        <v>553</v>
      </c>
      <c r="D34" s="646" t="s">
        <v>553</v>
      </c>
      <c r="E34" s="646"/>
      <c r="F34" s="646">
        <v>0.70409999999999995</v>
      </c>
      <c r="G34" s="646">
        <v>0</v>
      </c>
      <c r="H34" s="646">
        <v>0.70409999999999995</v>
      </c>
      <c r="I34" s="647" t="s">
        <v>553</v>
      </c>
      <c r="J34" s="648" t="s">
        <v>1</v>
      </c>
    </row>
    <row r="35" spans="1:10" ht="14.4" customHeight="1" x14ac:dyDescent="0.3">
      <c r="A35" s="644" t="s">
        <v>557</v>
      </c>
      <c r="B35" s="645" t="s">
        <v>559</v>
      </c>
      <c r="C35" s="646">
        <v>100.80383999999999</v>
      </c>
      <c r="D35" s="646">
        <v>95.409549999999996</v>
      </c>
      <c r="E35" s="646"/>
      <c r="F35" s="646">
        <v>122.25806999999999</v>
      </c>
      <c r="G35" s="646">
        <v>134.545948073792</v>
      </c>
      <c r="H35" s="646">
        <v>-12.287878073792015</v>
      </c>
      <c r="I35" s="647">
        <v>0.90867151148206482</v>
      </c>
      <c r="J35" s="648" t="s">
        <v>560</v>
      </c>
    </row>
    <row r="36" spans="1:10" ht="14.4" customHeight="1" x14ac:dyDescent="0.3">
      <c r="A36" s="644" t="s">
        <v>553</v>
      </c>
      <c r="B36" s="645" t="s">
        <v>553</v>
      </c>
      <c r="C36" s="646" t="s">
        <v>553</v>
      </c>
      <c r="D36" s="646" t="s">
        <v>553</v>
      </c>
      <c r="E36" s="646"/>
      <c r="F36" s="646" t="s">
        <v>553</v>
      </c>
      <c r="G36" s="646" t="s">
        <v>553</v>
      </c>
      <c r="H36" s="646" t="s">
        <v>553</v>
      </c>
      <c r="I36" s="647" t="s">
        <v>553</v>
      </c>
      <c r="J36" s="648" t="s">
        <v>561</v>
      </c>
    </row>
    <row r="37" spans="1:10" ht="14.4" customHeight="1" x14ac:dyDescent="0.3">
      <c r="A37" s="644" t="s">
        <v>562</v>
      </c>
      <c r="B37" s="645" t="s">
        <v>563</v>
      </c>
      <c r="C37" s="646" t="s">
        <v>553</v>
      </c>
      <c r="D37" s="646" t="s">
        <v>553</v>
      </c>
      <c r="E37" s="646"/>
      <c r="F37" s="646" t="s">
        <v>553</v>
      </c>
      <c r="G37" s="646" t="s">
        <v>553</v>
      </c>
      <c r="H37" s="646" t="s">
        <v>553</v>
      </c>
      <c r="I37" s="647" t="s">
        <v>553</v>
      </c>
      <c r="J37" s="648" t="s">
        <v>0</v>
      </c>
    </row>
    <row r="38" spans="1:10" ht="14.4" customHeight="1" x14ac:dyDescent="0.3">
      <c r="A38" s="644" t="s">
        <v>562</v>
      </c>
      <c r="B38" s="645" t="s">
        <v>356</v>
      </c>
      <c r="C38" s="646">
        <v>0</v>
      </c>
      <c r="D38" s="646">
        <v>0</v>
      </c>
      <c r="E38" s="646"/>
      <c r="F38" s="646" t="s">
        <v>553</v>
      </c>
      <c r="G38" s="646" t="s">
        <v>553</v>
      </c>
      <c r="H38" s="646" t="s">
        <v>553</v>
      </c>
      <c r="I38" s="647" t="s">
        <v>553</v>
      </c>
      <c r="J38" s="648" t="s">
        <v>1</v>
      </c>
    </row>
    <row r="39" spans="1:10" ht="14.4" customHeight="1" x14ac:dyDescent="0.3">
      <c r="A39" s="644" t="s">
        <v>562</v>
      </c>
      <c r="B39" s="645" t="s">
        <v>360</v>
      </c>
      <c r="C39" s="646">
        <v>36.154910000000001</v>
      </c>
      <c r="D39" s="646">
        <v>33.98807</v>
      </c>
      <c r="E39" s="646"/>
      <c r="F39" s="646">
        <v>36.304600000000001</v>
      </c>
      <c r="G39" s="646">
        <v>40.166665401514003</v>
      </c>
      <c r="H39" s="646">
        <v>-3.8620654015140019</v>
      </c>
      <c r="I39" s="647">
        <v>0.90384899112465455</v>
      </c>
      <c r="J39" s="648" t="s">
        <v>1</v>
      </c>
    </row>
    <row r="40" spans="1:10" ht="14.4" customHeight="1" x14ac:dyDescent="0.3">
      <c r="A40" s="644" t="s">
        <v>562</v>
      </c>
      <c r="B40" s="645" t="s">
        <v>2041</v>
      </c>
      <c r="C40" s="646">
        <v>7.2496999999999998</v>
      </c>
      <c r="D40" s="646" t="s">
        <v>553</v>
      </c>
      <c r="E40" s="646"/>
      <c r="F40" s="646" t="s">
        <v>553</v>
      </c>
      <c r="G40" s="646" t="s">
        <v>553</v>
      </c>
      <c r="H40" s="646" t="s">
        <v>553</v>
      </c>
      <c r="I40" s="647" t="s">
        <v>553</v>
      </c>
      <c r="J40" s="648" t="s">
        <v>1</v>
      </c>
    </row>
    <row r="41" spans="1:10" ht="14.4" customHeight="1" x14ac:dyDescent="0.3">
      <c r="A41" s="644" t="s">
        <v>562</v>
      </c>
      <c r="B41" s="645" t="s">
        <v>361</v>
      </c>
      <c r="C41" s="646">
        <v>6.3425500000000001</v>
      </c>
      <c r="D41" s="646">
        <v>3.9028999999999998</v>
      </c>
      <c r="E41" s="646"/>
      <c r="F41" s="646">
        <v>19.735500000000002</v>
      </c>
      <c r="G41" s="646">
        <v>5.8660666622731661</v>
      </c>
      <c r="H41" s="646">
        <v>13.869433337726836</v>
      </c>
      <c r="I41" s="647">
        <v>3.3643497655637407</v>
      </c>
      <c r="J41" s="648" t="s">
        <v>1</v>
      </c>
    </row>
    <row r="42" spans="1:10" ht="14.4" customHeight="1" x14ac:dyDescent="0.3">
      <c r="A42" s="644" t="s">
        <v>562</v>
      </c>
      <c r="B42" s="645" t="s">
        <v>363</v>
      </c>
      <c r="C42" s="646">
        <v>1.22834</v>
      </c>
      <c r="D42" s="646">
        <v>1.2556400000000001</v>
      </c>
      <c r="E42" s="646"/>
      <c r="F42" s="646">
        <v>2.484</v>
      </c>
      <c r="G42" s="646">
        <v>2.5107082542520001</v>
      </c>
      <c r="H42" s="646">
        <v>-2.6708254252000074E-2</v>
      </c>
      <c r="I42" s="647">
        <v>0.9893622629364569</v>
      </c>
      <c r="J42" s="648" t="s">
        <v>1</v>
      </c>
    </row>
    <row r="43" spans="1:10" ht="14.4" customHeight="1" x14ac:dyDescent="0.3">
      <c r="A43" s="644" t="s">
        <v>562</v>
      </c>
      <c r="B43" s="645" t="s">
        <v>364</v>
      </c>
      <c r="C43" s="646">
        <v>0.09</v>
      </c>
      <c r="D43" s="646">
        <v>0.12</v>
      </c>
      <c r="E43" s="646"/>
      <c r="F43" s="646">
        <v>4.9000000000000002E-2</v>
      </c>
      <c r="G43" s="646">
        <v>0.1364999957005</v>
      </c>
      <c r="H43" s="646">
        <v>-8.7499995700500002E-2</v>
      </c>
      <c r="I43" s="647">
        <v>0.35897437028139417</v>
      </c>
      <c r="J43" s="648" t="s">
        <v>1</v>
      </c>
    </row>
    <row r="44" spans="1:10" ht="14.4" customHeight="1" x14ac:dyDescent="0.3">
      <c r="A44" s="644" t="s">
        <v>562</v>
      </c>
      <c r="B44" s="645" t="s">
        <v>365</v>
      </c>
      <c r="C44" s="646">
        <v>2.8159999999999998</v>
      </c>
      <c r="D44" s="646">
        <v>2.7184999999999997</v>
      </c>
      <c r="E44" s="646"/>
      <c r="F44" s="646">
        <v>4.758</v>
      </c>
      <c r="G44" s="646">
        <v>3.1534416997176664</v>
      </c>
      <c r="H44" s="646">
        <v>1.6045583002823336</v>
      </c>
      <c r="I44" s="647">
        <v>1.5088276407412233</v>
      </c>
      <c r="J44" s="648" t="s">
        <v>1</v>
      </c>
    </row>
    <row r="45" spans="1:10" ht="14.4" customHeight="1" x14ac:dyDescent="0.3">
      <c r="A45" s="644" t="s">
        <v>562</v>
      </c>
      <c r="B45" s="645" t="s">
        <v>564</v>
      </c>
      <c r="C45" s="646">
        <v>53.88150000000001</v>
      </c>
      <c r="D45" s="646">
        <v>41.985109999999999</v>
      </c>
      <c r="E45" s="646"/>
      <c r="F45" s="646">
        <v>63.331100000000006</v>
      </c>
      <c r="G45" s="646">
        <v>51.833382013457332</v>
      </c>
      <c r="H45" s="646">
        <v>11.497717986542675</v>
      </c>
      <c r="I45" s="647">
        <v>1.2218207174588291</v>
      </c>
      <c r="J45" s="648" t="s">
        <v>560</v>
      </c>
    </row>
    <row r="46" spans="1:10" ht="14.4" customHeight="1" x14ac:dyDescent="0.3">
      <c r="A46" s="644" t="s">
        <v>553</v>
      </c>
      <c r="B46" s="645" t="s">
        <v>553</v>
      </c>
      <c r="C46" s="646" t="s">
        <v>553</v>
      </c>
      <c r="D46" s="646" t="s">
        <v>553</v>
      </c>
      <c r="E46" s="646"/>
      <c r="F46" s="646" t="s">
        <v>553</v>
      </c>
      <c r="G46" s="646" t="s">
        <v>553</v>
      </c>
      <c r="H46" s="646" t="s">
        <v>553</v>
      </c>
      <c r="I46" s="647" t="s">
        <v>553</v>
      </c>
      <c r="J46" s="648" t="s">
        <v>561</v>
      </c>
    </row>
    <row r="47" spans="1:10" ht="14.4" customHeight="1" x14ac:dyDescent="0.3">
      <c r="A47" s="644" t="s">
        <v>565</v>
      </c>
      <c r="B47" s="645" t="s">
        <v>566</v>
      </c>
      <c r="C47" s="646" t="s">
        <v>553</v>
      </c>
      <c r="D47" s="646" t="s">
        <v>553</v>
      </c>
      <c r="E47" s="646"/>
      <c r="F47" s="646" t="s">
        <v>553</v>
      </c>
      <c r="G47" s="646" t="s">
        <v>553</v>
      </c>
      <c r="H47" s="646" t="s">
        <v>553</v>
      </c>
      <c r="I47" s="647" t="s">
        <v>553</v>
      </c>
      <c r="J47" s="648" t="s">
        <v>0</v>
      </c>
    </row>
    <row r="48" spans="1:10" ht="14.4" customHeight="1" x14ac:dyDescent="0.3">
      <c r="A48" s="644" t="s">
        <v>565</v>
      </c>
      <c r="B48" s="645" t="s">
        <v>358</v>
      </c>
      <c r="C48" s="646">
        <v>1.13273</v>
      </c>
      <c r="D48" s="646">
        <v>1.0151399999999999</v>
      </c>
      <c r="E48" s="646"/>
      <c r="F48" s="646">
        <v>0.15246000000000001</v>
      </c>
      <c r="G48" s="646">
        <v>0.93853757604016674</v>
      </c>
      <c r="H48" s="646">
        <v>-0.7860775760401667</v>
      </c>
      <c r="I48" s="647">
        <v>0.16244421522604563</v>
      </c>
      <c r="J48" s="648" t="s">
        <v>1</v>
      </c>
    </row>
    <row r="49" spans="1:10" ht="14.4" customHeight="1" x14ac:dyDescent="0.3">
      <c r="A49" s="644" t="s">
        <v>565</v>
      </c>
      <c r="B49" s="645" t="s">
        <v>359</v>
      </c>
      <c r="C49" s="646">
        <v>0.46500000000000002</v>
      </c>
      <c r="D49" s="646">
        <v>0</v>
      </c>
      <c r="E49" s="646"/>
      <c r="F49" s="646">
        <v>0</v>
      </c>
      <c r="G49" s="646">
        <v>0.11737499630283334</v>
      </c>
      <c r="H49" s="646">
        <v>-0.11737499630283334</v>
      </c>
      <c r="I49" s="647">
        <v>0</v>
      </c>
      <c r="J49" s="648" t="s">
        <v>1</v>
      </c>
    </row>
    <row r="50" spans="1:10" ht="14.4" customHeight="1" x14ac:dyDescent="0.3">
      <c r="A50" s="644" t="s">
        <v>565</v>
      </c>
      <c r="B50" s="645" t="s">
        <v>360</v>
      </c>
      <c r="C50" s="646">
        <v>28.008679999999998</v>
      </c>
      <c r="D50" s="646">
        <v>35.316760000000002</v>
      </c>
      <c r="E50" s="646"/>
      <c r="F50" s="646">
        <v>32.391310000000004</v>
      </c>
      <c r="G50" s="646">
        <v>33.333332283414165</v>
      </c>
      <c r="H50" s="646">
        <v>-0.94202228341416117</v>
      </c>
      <c r="I50" s="647">
        <v>0.97173933060743256</v>
      </c>
      <c r="J50" s="648" t="s">
        <v>1</v>
      </c>
    </row>
    <row r="51" spans="1:10" ht="14.4" customHeight="1" x14ac:dyDescent="0.3">
      <c r="A51" s="644" t="s">
        <v>565</v>
      </c>
      <c r="B51" s="645" t="s">
        <v>361</v>
      </c>
      <c r="C51" s="646">
        <v>34.461039999999997</v>
      </c>
      <c r="D51" s="646">
        <v>29.485190000000003</v>
      </c>
      <c r="E51" s="646"/>
      <c r="F51" s="646">
        <v>27.208890000000004</v>
      </c>
      <c r="G51" s="646">
        <v>28.596904505574667</v>
      </c>
      <c r="H51" s="646">
        <v>-1.3880145055746631</v>
      </c>
      <c r="I51" s="647">
        <v>0.95146277089871445</v>
      </c>
      <c r="J51" s="648" t="s">
        <v>1</v>
      </c>
    </row>
    <row r="52" spans="1:10" ht="14.4" customHeight="1" x14ac:dyDescent="0.3">
      <c r="A52" s="644" t="s">
        <v>565</v>
      </c>
      <c r="B52" s="645" t="s">
        <v>362</v>
      </c>
      <c r="C52" s="646">
        <v>2.2172999999999998</v>
      </c>
      <c r="D52" s="646">
        <v>1.9613</v>
      </c>
      <c r="E52" s="646"/>
      <c r="F52" s="646">
        <v>4.6334999999999997</v>
      </c>
      <c r="G52" s="646">
        <v>4.5124240620891669</v>
      </c>
      <c r="H52" s="646">
        <v>0.12107593791083282</v>
      </c>
      <c r="I52" s="647">
        <v>1.0268316843108882</v>
      </c>
      <c r="J52" s="648" t="s">
        <v>1</v>
      </c>
    </row>
    <row r="53" spans="1:10" ht="14.4" customHeight="1" x14ac:dyDescent="0.3">
      <c r="A53" s="644" t="s">
        <v>565</v>
      </c>
      <c r="B53" s="645" t="s">
        <v>363</v>
      </c>
      <c r="C53" s="646">
        <v>0</v>
      </c>
      <c r="D53" s="646">
        <v>0</v>
      </c>
      <c r="E53" s="646"/>
      <c r="F53" s="646" t="s">
        <v>553</v>
      </c>
      <c r="G53" s="646" t="s">
        <v>553</v>
      </c>
      <c r="H53" s="646" t="s">
        <v>553</v>
      </c>
      <c r="I53" s="647" t="s">
        <v>553</v>
      </c>
      <c r="J53" s="648" t="s">
        <v>1</v>
      </c>
    </row>
    <row r="54" spans="1:10" ht="14.4" customHeight="1" x14ac:dyDescent="0.3">
      <c r="A54" s="644" t="s">
        <v>565</v>
      </c>
      <c r="B54" s="645" t="s">
        <v>364</v>
      </c>
      <c r="C54" s="646">
        <v>0.32200000000000001</v>
      </c>
      <c r="D54" s="646">
        <v>0.78499999999999992</v>
      </c>
      <c r="E54" s="646"/>
      <c r="F54" s="646">
        <v>1.3528</v>
      </c>
      <c r="G54" s="646">
        <v>0.56966664872350004</v>
      </c>
      <c r="H54" s="646">
        <v>0.78313335127649997</v>
      </c>
      <c r="I54" s="647">
        <v>2.3747221344822145</v>
      </c>
      <c r="J54" s="648" t="s">
        <v>1</v>
      </c>
    </row>
    <row r="55" spans="1:10" ht="14.4" customHeight="1" x14ac:dyDescent="0.3">
      <c r="A55" s="644" t="s">
        <v>565</v>
      </c>
      <c r="B55" s="645" t="s">
        <v>365</v>
      </c>
      <c r="C55" s="646">
        <v>3.8220000000000001</v>
      </c>
      <c r="D55" s="646">
        <v>3.96</v>
      </c>
      <c r="E55" s="646"/>
      <c r="F55" s="646">
        <v>4.5439999999999996</v>
      </c>
      <c r="G55" s="646">
        <v>4.915102038943</v>
      </c>
      <c r="H55" s="646">
        <v>-0.37110203894300042</v>
      </c>
      <c r="I55" s="647">
        <v>0.92449759211452576</v>
      </c>
      <c r="J55" s="648" t="s">
        <v>1</v>
      </c>
    </row>
    <row r="56" spans="1:10" ht="14.4" customHeight="1" x14ac:dyDescent="0.3">
      <c r="A56" s="644" t="s">
        <v>565</v>
      </c>
      <c r="B56" s="645" t="s">
        <v>366</v>
      </c>
      <c r="C56" s="646">
        <v>5.1073000000000004</v>
      </c>
      <c r="D56" s="646">
        <v>0</v>
      </c>
      <c r="E56" s="646"/>
      <c r="F56" s="646">
        <v>5.3557000000000006</v>
      </c>
      <c r="G56" s="646">
        <v>5.6666664881803328</v>
      </c>
      <c r="H56" s="646">
        <v>-0.31096648818033223</v>
      </c>
      <c r="I56" s="647">
        <v>0.94512355918087765</v>
      </c>
      <c r="J56" s="648" t="s">
        <v>1</v>
      </c>
    </row>
    <row r="57" spans="1:10" ht="14.4" customHeight="1" x14ac:dyDescent="0.3">
      <c r="A57" s="644" t="s">
        <v>565</v>
      </c>
      <c r="B57" s="645" t="s">
        <v>367</v>
      </c>
      <c r="C57" s="646" t="s">
        <v>553</v>
      </c>
      <c r="D57" s="646" t="s">
        <v>553</v>
      </c>
      <c r="E57" s="646"/>
      <c r="F57" s="646">
        <v>0.27839999999999998</v>
      </c>
      <c r="G57" s="646">
        <v>0</v>
      </c>
      <c r="H57" s="646">
        <v>0.27839999999999998</v>
      </c>
      <c r="I57" s="647" t="s">
        <v>553</v>
      </c>
      <c r="J57" s="648" t="s">
        <v>1</v>
      </c>
    </row>
    <row r="58" spans="1:10" ht="14.4" customHeight="1" x14ac:dyDescent="0.3">
      <c r="A58" s="644" t="s">
        <v>565</v>
      </c>
      <c r="B58" s="645" t="s">
        <v>567</v>
      </c>
      <c r="C58" s="646">
        <v>75.536049999999989</v>
      </c>
      <c r="D58" s="646">
        <v>72.523389999999992</v>
      </c>
      <c r="E58" s="646"/>
      <c r="F58" s="646">
        <v>75.917060000000006</v>
      </c>
      <c r="G58" s="646">
        <v>78.650008599267835</v>
      </c>
      <c r="H58" s="646">
        <v>-2.7329485992678286</v>
      </c>
      <c r="I58" s="647">
        <v>0.96525176986066763</v>
      </c>
      <c r="J58" s="648" t="s">
        <v>560</v>
      </c>
    </row>
    <row r="59" spans="1:10" ht="14.4" customHeight="1" x14ac:dyDescent="0.3">
      <c r="A59" s="644" t="s">
        <v>553</v>
      </c>
      <c r="B59" s="645" t="s">
        <v>553</v>
      </c>
      <c r="C59" s="646" t="s">
        <v>553</v>
      </c>
      <c r="D59" s="646" t="s">
        <v>553</v>
      </c>
      <c r="E59" s="646"/>
      <c r="F59" s="646" t="s">
        <v>553</v>
      </c>
      <c r="G59" s="646" t="s">
        <v>553</v>
      </c>
      <c r="H59" s="646" t="s">
        <v>553</v>
      </c>
      <c r="I59" s="647" t="s">
        <v>553</v>
      </c>
      <c r="J59" s="648" t="s">
        <v>561</v>
      </c>
    </row>
    <row r="60" spans="1:10" ht="14.4" customHeight="1" x14ac:dyDescent="0.3">
      <c r="A60" s="644" t="s">
        <v>2043</v>
      </c>
      <c r="B60" s="645" t="s">
        <v>2044</v>
      </c>
      <c r="C60" s="646" t="s">
        <v>553</v>
      </c>
      <c r="D60" s="646" t="s">
        <v>553</v>
      </c>
      <c r="E60" s="646"/>
      <c r="F60" s="646" t="s">
        <v>553</v>
      </c>
      <c r="G60" s="646" t="s">
        <v>553</v>
      </c>
      <c r="H60" s="646" t="s">
        <v>553</v>
      </c>
      <c r="I60" s="647" t="s">
        <v>553</v>
      </c>
      <c r="J60" s="648" t="s">
        <v>0</v>
      </c>
    </row>
    <row r="61" spans="1:10" ht="14.4" customHeight="1" x14ac:dyDescent="0.3">
      <c r="A61" s="644" t="s">
        <v>2043</v>
      </c>
      <c r="B61" s="645" t="s">
        <v>355</v>
      </c>
      <c r="C61" s="646" t="s">
        <v>553</v>
      </c>
      <c r="D61" s="646" t="s">
        <v>553</v>
      </c>
      <c r="E61" s="646"/>
      <c r="F61" s="646">
        <v>0</v>
      </c>
      <c r="G61" s="646">
        <v>40</v>
      </c>
      <c r="H61" s="646">
        <v>-40</v>
      </c>
      <c r="I61" s="647">
        <v>0</v>
      </c>
      <c r="J61" s="648" t="s">
        <v>1</v>
      </c>
    </row>
    <row r="62" spans="1:10" ht="14.4" customHeight="1" x14ac:dyDescent="0.3">
      <c r="A62" s="644" t="s">
        <v>2043</v>
      </c>
      <c r="B62" s="645" t="s">
        <v>356</v>
      </c>
      <c r="C62" s="646">
        <v>1724.6939500000001</v>
      </c>
      <c r="D62" s="646">
        <v>1339.2175900000029</v>
      </c>
      <c r="E62" s="646"/>
      <c r="F62" s="646">
        <v>1824.8839800000019</v>
      </c>
      <c r="G62" s="646">
        <v>1794.5</v>
      </c>
      <c r="H62" s="646">
        <v>30.383980000001884</v>
      </c>
      <c r="I62" s="647">
        <v>1.0169317247144061</v>
      </c>
      <c r="J62" s="648" t="s">
        <v>1</v>
      </c>
    </row>
    <row r="63" spans="1:10" ht="14.4" customHeight="1" x14ac:dyDescent="0.3">
      <c r="A63" s="644" t="s">
        <v>2043</v>
      </c>
      <c r="B63" s="645" t="s">
        <v>357</v>
      </c>
      <c r="C63" s="646" t="s">
        <v>553</v>
      </c>
      <c r="D63" s="646">
        <v>64.052490000000006</v>
      </c>
      <c r="E63" s="646"/>
      <c r="F63" s="646">
        <v>71.892699999999991</v>
      </c>
      <c r="G63" s="646">
        <v>49.999998425121163</v>
      </c>
      <c r="H63" s="646">
        <v>21.892701574878828</v>
      </c>
      <c r="I63" s="647">
        <v>1.4378540452889179</v>
      </c>
      <c r="J63" s="648" t="s">
        <v>1</v>
      </c>
    </row>
    <row r="64" spans="1:10" ht="14.4" customHeight="1" x14ac:dyDescent="0.3">
      <c r="A64" s="644" t="s">
        <v>2043</v>
      </c>
      <c r="B64" s="645" t="s">
        <v>360</v>
      </c>
      <c r="C64" s="646">
        <v>0.60319999999999996</v>
      </c>
      <c r="D64" s="646">
        <v>0.26219999999999999</v>
      </c>
      <c r="E64" s="646"/>
      <c r="F64" s="646">
        <v>0</v>
      </c>
      <c r="G64" s="646">
        <v>1.2291443963894999</v>
      </c>
      <c r="H64" s="646">
        <v>-1.2291443963894999</v>
      </c>
      <c r="I64" s="647">
        <v>0</v>
      </c>
      <c r="J64" s="648" t="s">
        <v>1</v>
      </c>
    </row>
    <row r="65" spans="1:10" ht="14.4" customHeight="1" x14ac:dyDescent="0.3">
      <c r="A65" s="644" t="s">
        <v>2043</v>
      </c>
      <c r="B65" s="645" t="s">
        <v>361</v>
      </c>
      <c r="C65" s="646">
        <v>99.136169999999993</v>
      </c>
      <c r="D65" s="646">
        <v>99.349060000000009</v>
      </c>
      <c r="E65" s="646"/>
      <c r="F65" s="646">
        <v>97.06617</v>
      </c>
      <c r="G65" s="646">
        <v>148.999995306861</v>
      </c>
      <c r="H65" s="646">
        <v>-51.933825306860996</v>
      </c>
      <c r="I65" s="647">
        <v>0.65145082588825021</v>
      </c>
      <c r="J65" s="648" t="s">
        <v>1</v>
      </c>
    </row>
    <row r="66" spans="1:10" ht="14.4" customHeight="1" x14ac:dyDescent="0.3">
      <c r="A66" s="644" t="s">
        <v>2043</v>
      </c>
      <c r="B66" s="645" t="s">
        <v>362</v>
      </c>
      <c r="C66" s="646">
        <v>0</v>
      </c>
      <c r="D66" s="646">
        <v>2.2869000000000002</v>
      </c>
      <c r="E66" s="646"/>
      <c r="F66" s="646">
        <v>0</v>
      </c>
      <c r="G66" s="646">
        <v>1.2275040150818333</v>
      </c>
      <c r="H66" s="646">
        <v>-1.2275040150818333</v>
      </c>
      <c r="I66" s="647">
        <v>0</v>
      </c>
      <c r="J66" s="648" t="s">
        <v>1</v>
      </c>
    </row>
    <row r="67" spans="1:10" ht="14.4" customHeight="1" x14ac:dyDescent="0.3">
      <c r="A67" s="644" t="s">
        <v>2043</v>
      </c>
      <c r="B67" s="645" t="s">
        <v>363</v>
      </c>
      <c r="C67" s="646">
        <v>10.9826</v>
      </c>
      <c r="D67" s="646">
        <v>4.0986000000000002</v>
      </c>
      <c r="E67" s="646"/>
      <c r="F67" s="646">
        <v>16.863489999999999</v>
      </c>
      <c r="G67" s="646">
        <v>18.057724431225498</v>
      </c>
      <c r="H67" s="646">
        <v>-1.1942344312254995</v>
      </c>
      <c r="I67" s="647">
        <v>0.93386572955114855</v>
      </c>
      <c r="J67" s="648" t="s">
        <v>1</v>
      </c>
    </row>
    <row r="68" spans="1:10" ht="14.4" customHeight="1" x14ac:dyDescent="0.3">
      <c r="A68" s="644" t="s">
        <v>2043</v>
      </c>
      <c r="B68" s="645" t="s">
        <v>364</v>
      </c>
      <c r="C68" s="646">
        <v>4.4850000000000003</v>
      </c>
      <c r="D68" s="646">
        <v>7.26</v>
      </c>
      <c r="E68" s="646"/>
      <c r="F68" s="646">
        <v>0</v>
      </c>
      <c r="G68" s="646">
        <v>1.9158332729891667</v>
      </c>
      <c r="H68" s="646">
        <v>-1.9158332729891667</v>
      </c>
      <c r="I68" s="647">
        <v>0</v>
      </c>
      <c r="J68" s="648" t="s">
        <v>1</v>
      </c>
    </row>
    <row r="69" spans="1:10" ht="14.4" customHeight="1" x14ac:dyDescent="0.3">
      <c r="A69" s="644" t="s">
        <v>2043</v>
      </c>
      <c r="B69" s="645" t="s">
        <v>2042</v>
      </c>
      <c r="C69" s="646">
        <v>0</v>
      </c>
      <c r="D69" s="646" t="s">
        <v>553</v>
      </c>
      <c r="E69" s="646"/>
      <c r="F69" s="646" t="s">
        <v>553</v>
      </c>
      <c r="G69" s="646" t="s">
        <v>553</v>
      </c>
      <c r="H69" s="646" t="s">
        <v>553</v>
      </c>
      <c r="I69" s="647" t="s">
        <v>553</v>
      </c>
      <c r="J69" s="648" t="s">
        <v>1</v>
      </c>
    </row>
    <row r="70" spans="1:10" ht="14.4" customHeight="1" x14ac:dyDescent="0.3">
      <c r="A70" s="644" t="s">
        <v>2043</v>
      </c>
      <c r="B70" s="645" t="s">
        <v>365</v>
      </c>
      <c r="C70" s="646">
        <v>0</v>
      </c>
      <c r="D70" s="646" t="s">
        <v>553</v>
      </c>
      <c r="E70" s="646"/>
      <c r="F70" s="646" t="s">
        <v>553</v>
      </c>
      <c r="G70" s="646" t="s">
        <v>553</v>
      </c>
      <c r="H70" s="646" t="s">
        <v>553</v>
      </c>
      <c r="I70" s="647" t="s">
        <v>553</v>
      </c>
      <c r="J70" s="648" t="s">
        <v>1</v>
      </c>
    </row>
    <row r="71" spans="1:10" ht="14.4" customHeight="1" x14ac:dyDescent="0.3">
      <c r="A71" s="644" t="s">
        <v>2043</v>
      </c>
      <c r="B71" s="645" t="s">
        <v>366</v>
      </c>
      <c r="C71" s="646">
        <v>0</v>
      </c>
      <c r="D71" s="646">
        <v>0</v>
      </c>
      <c r="E71" s="646"/>
      <c r="F71" s="646" t="s">
        <v>553</v>
      </c>
      <c r="G71" s="646" t="s">
        <v>553</v>
      </c>
      <c r="H71" s="646" t="s">
        <v>553</v>
      </c>
      <c r="I71" s="647" t="s">
        <v>553</v>
      </c>
      <c r="J71" s="648" t="s">
        <v>1</v>
      </c>
    </row>
    <row r="72" spans="1:10" ht="14.4" customHeight="1" x14ac:dyDescent="0.3">
      <c r="A72" s="644" t="s">
        <v>2043</v>
      </c>
      <c r="B72" s="645" t="s">
        <v>369</v>
      </c>
      <c r="C72" s="646">
        <v>0</v>
      </c>
      <c r="D72" s="646">
        <v>8.9946699999999993</v>
      </c>
      <c r="E72" s="646"/>
      <c r="F72" s="646">
        <v>75.698809999999995</v>
      </c>
      <c r="G72" s="646">
        <v>34.999129062259662</v>
      </c>
      <c r="H72" s="646">
        <v>40.699680937740332</v>
      </c>
      <c r="I72" s="647">
        <v>2.1628769637478693</v>
      </c>
      <c r="J72" s="648" t="s">
        <v>1</v>
      </c>
    </row>
    <row r="73" spans="1:10" ht="14.4" customHeight="1" x14ac:dyDescent="0.3">
      <c r="A73" s="644" t="s">
        <v>2043</v>
      </c>
      <c r="B73" s="645" t="s">
        <v>2045</v>
      </c>
      <c r="C73" s="646">
        <v>1839.90092</v>
      </c>
      <c r="D73" s="646">
        <v>1525.521510000003</v>
      </c>
      <c r="E73" s="646"/>
      <c r="F73" s="646">
        <v>2086.4051500000019</v>
      </c>
      <c r="G73" s="646">
        <v>2090.9293289099278</v>
      </c>
      <c r="H73" s="646">
        <v>-4.5241789099259222</v>
      </c>
      <c r="I73" s="647">
        <v>0.99783628320318007</v>
      </c>
      <c r="J73" s="648" t="s">
        <v>560</v>
      </c>
    </row>
    <row r="74" spans="1:10" ht="14.4" customHeight="1" x14ac:dyDescent="0.3">
      <c r="A74" s="644" t="s">
        <v>553</v>
      </c>
      <c r="B74" s="645" t="s">
        <v>553</v>
      </c>
      <c r="C74" s="646" t="s">
        <v>553</v>
      </c>
      <c r="D74" s="646" t="s">
        <v>553</v>
      </c>
      <c r="E74" s="646"/>
      <c r="F74" s="646" t="s">
        <v>553</v>
      </c>
      <c r="G74" s="646" t="s">
        <v>553</v>
      </c>
      <c r="H74" s="646" t="s">
        <v>553</v>
      </c>
      <c r="I74" s="647" t="s">
        <v>553</v>
      </c>
      <c r="J74" s="648" t="s">
        <v>561</v>
      </c>
    </row>
    <row r="75" spans="1:10" ht="14.4" customHeight="1" x14ac:dyDescent="0.3">
      <c r="A75" s="644" t="s">
        <v>2046</v>
      </c>
      <c r="B75" s="645" t="s">
        <v>2047</v>
      </c>
      <c r="C75" s="646" t="s">
        <v>553</v>
      </c>
      <c r="D75" s="646" t="s">
        <v>553</v>
      </c>
      <c r="E75" s="646"/>
      <c r="F75" s="646" t="s">
        <v>553</v>
      </c>
      <c r="G75" s="646" t="s">
        <v>553</v>
      </c>
      <c r="H75" s="646" t="s">
        <v>553</v>
      </c>
      <c r="I75" s="647" t="s">
        <v>553</v>
      </c>
      <c r="J75" s="648" t="s">
        <v>0</v>
      </c>
    </row>
    <row r="76" spans="1:10" ht="14.4" customHeight="1" x14ac:dyDescent="0.3">
      <c r="A76" s="644" t="s">
        <v>2046</v>
      </c>
      <c r="B76" s="645" t="s">
        <v>365</v>
      </c>
      <c r="C76" s="646">
        <v>0</v>
      </c>
      <c r="D76" s="646" t="s">
        <v>553</v>
      </c>
      <c r="E76" s="646"/>
      <c r="F76" s="646" t="s">
        <v>553</v>
      </c>
      <c r="G76" s="646" t="s">
        <v>553</v>
      </c>
      <c r="H76" s="646" t="s">
        <v>553</v>
      </c>
      <c r="I76" s="647" t="s">
        <v>553</v>
      </c>
      <c r="J76" s="648" t="s">
        <v>1</v>
      </c>
    </row>
    <row r="77" spans="1:10" ht="14.4" customHeight="1" x14ac:dyDescent="0.3">
      <c r="A77" s="644" t="s">
        <v>2046</v>
      </c>
      <c r="B77" s="645" t="s">
        <v>2048</v>
      </c>
      <c r="C77" s="646">
        <v>0</v>
      </c>
      <c r="D77" s="646" t="s">
        <v>553</v>
      </c>
      <c r="E77" s="646"/>
      <c r="F77" s="646" t="s">
        <v>553</v>
      </c>
      <c r="G77" s="646" t="s">
        <v>553</v>
      </c>
      <c r="H77" s="646" t="s">
        <v>553</v>
      </c>
      <c r="I77" s="647" t="s">
        <v>553</v>
      </c>
      <c r="J77" s="648" t="s">
        <v>560</v>
      </c>
    </row>
    <row r="78" spans="1:10" ht="14.4" customHeight="1" x14ac:dyDescent="0.3">
      <c r="A78" s="644" t="s">
        <v>553</v>
      </c>
      <c r="B78" s="645" t="s">
        <v>553</v>
      </c>
      <c r="C78" s="646" t="s">
        <v>553</v>
      </c>
      <c r="D78" s="646" t="s">
        <v>553</v>
      </c>
      <c r="E78" s="646"/>
      <c r="F78" s="646" t="s">
        <v>553</v>
      </c>
      <c r="G78" s="646" t="s">
        <v>553</v>
      </c>
      <c r="H78" s="646" t="s">
        <v>553</v>
      </c>
      <c r="I78" s="647" t="s">
        <v>553</v>
      </c>
      <c r="J78" s="648" t="s">
        <v>561</v>
      </c>
    </row>
    <row r="79" spans="1:10" ht="14.4" customHeight="1" x14ac:dyDescent="0.3">
      <c r="A79" s="644" t="s">
        <v>551</v>
      </c>
      <c r="B79" s="645" t="s">
        <v>555</v>
      </c>
      <c r="C79" s="646">
        <v>2070.1223099999997</v>
      </c>
      <c r="D79" s="646">
        <v>1735.439560000003</v>
      </c>
      <c r="E79" s="646"/>
      <c r="F79" s="646">
        <v>2347.9113800000018</v>
      </c>
      <c r="G79" s="646">
        <v>2355.9586675964447</v>
      </c>
      <c r="H79" s="646">
        <v>-8.0472875964428567</v>
      </c>
      <c r="I79" s="647">
        <v>0.99658428320194059</v>
      </c>
      <c r="J79" s="648" t="s">
        <v>556</v>
      </c>
    </row>
  </sheetData>
  <mergeCells count="3">
    <mergeCell ref="A1:I1"/>
    <mergeCell ref="F3:I3"/>
    <mergeCell ref="C4:D4"/>
  </mergeCells>
  <conditionalFormatting sqref="F23 F80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9">
    <cfRule type="expression" dxfId="29" priority="5">
      <formula>$H24&gt;0</formula>
    </cfRule>
  </conditionalFormatting>
  <conditionalFormatting sqref="A24:A79">
    <cfRule type="expression" dxfId="28" priority="2">
      <formula>AND($J24&lt;&gt;"mezeraKL",$J24&lt;&gt;"")</formula>
    </cfRule>
  </conditionalFormatting>
  <conditionalFormatting sqref="I24:I79">
    <cfRule type="expression" dxfId="27" priority="6">
      <formula>$I24&gt;1</formula>
    </cfRule>
  </conditionalFormatting>
  <conditionalFormatting sqref="B24:B79">
    <cfRule type="expression" dxfId="26" priority="1">
      <formula>OR($J24="NS",$J24="SumaNS",$J24="Účet")</formula>
    </cfRule>
  </conditionalFormatting>
  <conditionalFormatting sqref="A24:D79 F24:I79">
    <cfRule type="expression" dxfId="25" priority="8">
      <formula>AND($J24&lt;&gt;"",$J24&lt;&gt;"mezeraKL")</formula>
    </cfRule>
  </conditionalFormatting>
  <conditionalFormatting sqref="B24:D79 F24:I79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9 F24:I79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3170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41.838446615714695</v>
      </c>
      <c r="J3" s="207">
        <f>SUBTOTAL(9,J5:J1048576)</f>
        <v>56393</v>
      </c>
      <c r="K3" s="208">
        <f>SUBTOTAL(9,K5:K1048576)</f>
        <v>2359395.5199999986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551</v>
      </c>
      <c r="B5" s="734" t="s">
        <v>552</v>
      </c>
      <c r="C5" s="737" t="s">
        <v>557</v>
      </c>
      <c r="D5" s="752" t="s">
        <v>1351</v>
      </c>
      <c r="E5" s="737" t="s">
        <v>3145</v>
      </c>
      <c r="F5" s="752" t="s">
        <v>3146</v>
      </c>
      <c r="G5" s="737" t="s">
        <v>2049</v>
      </c>
      <c r="H5" s="737" t="s">
        <v>2050</v>
      </c>
      <c r="I5" s="229">
        <v>2.4</v>
      </c>
      <c r="J5" s="229">
        <v>80</v>
      </c>
      <c r="K5" s="747">
        <v>192</v>
      </c>
    </row>
    <row r="6" spans="1:11" ht="14.4" customHeight="1" x14ac:dyDescent="0.3">
      <c r="A6" s="660" t="s">
        <v>551</v>
      </c>
      <c r="B6" s="661" t="s">
        <v>552</v>
      </c>
      <c r="C6" s="662" t="s">
        <v>557</v>
      </c>
      <c r="D6" s="663" t="s">
        <v>1351</v>
      </c>
      <c r="E6" s="662" t="s">
        <v>3145</v>
      </c>
      <c r="F6" s="663" t="s">
        <v>3146</v>
      </c>
      <c r="G6" s="662" t="s">
        <v>2051</v>
      </c>
      <c r="H6" s="662" t="s">
        <v>2052</v>
      </c>
      <c r="I6" s="664">
        <v>3.1</v>
      </c>
      <c r="J6" s="664">
        <v>80</v>
      </c>
      <c r="K6" s="665">
        <v>248</v>
      </c>
    </row>
    <row r="7" spans="1:11" ht="14.4" customHeight="1" x14ac:dyDescent="0.3">
      <c r="A7" s="660" t="s">
        <v>551</v>
      </c>
      <c r="B7" s="661" t="s">
        <v>552</v>
      </c>
      <c r="C7" s="662" t="s">
        <v>557</v>
      </c>
      <c r="D7" s="663" t="s">
        <v>1351</v>
      </c>
      <c r="E7" s="662" t="s">
        <v>3145</v>
      </c>
      <c r="F7" s="663" t="s">
        <v>3146</v>
      </c>
      <c r="G7" s="662" t="s">
        <v>2053</v>
      </c>
      <c r="H7" s="662" t="s">
        <v>2054</v>
      </c>
      <c r="I7" s="664">
        <v>3.7850000000000001</v>
      </c>
      <c r="J7" s="664">
        <v>300</v>
      </c>
      <c r="K7" s="665">
        <v>1136</v>
      </c>
    </row>
    <row r="8" spans="1:11" ht="14.4" customHeight="1" x14ac:dyDescent="0.3">
      <c r="A8" s="660" t="s">
        <v>551</v>
      </c>
      <c r="B8" s="661" t="s">
        <v>552</v>
      </c>
      <c r="C8" s="662" t="s">
        <v>557</v>
      </c>
      <c r="D8" s="663" t="s">
        <v>1351</v>
      </c>
      <c r="E8" s="662" t="s">
        <v>3145</v>
      </c>
      <c r="F8" s="663" t="s">
        <v>3146</v>
      </c>
      <c r="G8" s="662" t="s">
        <v>2055</v>
      </c>
      <c r="H8" s="662" t="s">
        <v>2056</v>
      </c>
      <c r="I8" s="664">
        <v>12.08</v>
      </c>
      <c r="J8" s="664">
        <v>20</v>
      </c>
      <c r="K8" s="665">
        <v>241.6</v>
      </c>
    </row>
    <row r="9" spans="1:11" ht="14.4" customHeight="1" x14ac:dyDescent="0.3">
      <c r="A9" s="660" t="s">
        <v>551</v>
      </c>
      <c r="B9" s="661" t="s">
        <v>552</v>
      </c>
      <c r="C9" s="662" t="s">
        <v>557</v>
      </c>
      <c r="D9" s="663" t="s">
        <v>1351</v>
      </c>
      <c r="E9" s="662" t="s">
        <v>3145</v>
      </c>
      <c r="F9" s="663" t="s">
        <v>3146</v>
      </c>
      <c r="G9" s="662" t="s">
        <v>2057</v>
      </c>
      <c r="H9" s="662" t="s">
        <v>2058</v>
      </c>
      <c r="I9" s="664">
        <v>8.1999999999999993</v>
      </c>
      <c r="J9" s="664">
        <v>50</v>
      </c>
      <c r="K9" s="665">
        <v>410</v>
      </c>
    </row>
    <row r="10" spans="1:11" ht="14.4" customHeight="1" x14ac:dyDescent="0.3">
      <c r="A10" s="660" t="s">
        <v>551</v>
      </c>
      <c r="B10" s="661" t="s">
        <v>552</v>
      </c>
      <c r="C10" s="662" t="s">
        <v>557</v>
      </c>
      <c r="D10" s="663" t="s">
        <v>1351</v>
      </c>
      <c r="E10" s="662" t="s">
        <v>3145</v>
      </c>
      <c r="F10" s="663" t="s">
        <v>3146</v>
      </c>
      <c r="G10" s="662" t="s">
        <v>2059</v>
      </c>
      <c r="H10" s="662" t="s">
        <v>2060</v>
      </c>
      <c r="I10" s="664">
        <v>27.37</v>
      </c>
      <c r="J10" s="664">
        <v>30</v>
      </c>
      <c r="K10" s="665">
        <v>821.1</v>
      </c>
    </row>
    <row r="11" spans="1:11" ht="14.4" customHeight="1" x14ac:dyDescent="0.3">
      <c r="A11" s="660" t="s">
        <v>551</v>
      </c>
      <c r="B11" s="661" t="s">
        <v>552</v>
      </c>
      <c r="C11" s="662" t="s">
        <v>557</v>
      </c>
      <c r="D11" s="663" t="s">
        <v>1351</v>
      </c>
      <c r="E11" s="662" t="s">
        <v>3145</v>
      </c>
      <c r="F11" s="663" t="s">
        <v>3146</v>
      </c>
      <c r="G11" s="662" t="s">
        <v>2061</v>
      </c>
      <c r="H11" s="662" t="s">
        <v>2062</v>
      </c>
      <c r="I11" s="664">
        <v>5.95</v>
      </c>
      <c r="J11" s="664">
        <v>100</v>
      </c>
      <c r="K11" s="665">
        <v>595</v>
      </c>
    </row>
    <row r="12" spans="1:11" ht="14.4" customHeight="1" x14ac:dyDescent="0.3">
      <c r="A12" s="660" t="s">
        <v>551</v>
      </c>
      <c r="B12" s="661" t="s">
        <v>552</v>
      </c>
      <c r="C12" s="662" t="s">
        <v>557</v>
      </c>
      <c r="D12" s="663" t="s">
        <v>1351</v>
      </c>
      <c r="E12" s="662" t="s">
        <v>3145</v>
      </c>
      <c r="F12" s="663" t="s">
        <v>3146</v>
      </c>
      <c r="G12" s="662" t="s">
        <v>2063</v>
      </c>
      <c r="H12" s="662" t="s">
        <v>2064</v>
      </c>
      <c r="I12" s="664">
        <v>3.0149999999999997</v>
      </c>
      <c r="J12" s="664">
        <v>1480</v>
      </c>
      <c r="K12" s="665">
        <v>4461.6000000000004</v>
      </c>
    </row>
    <row r="13" spans="1:11" ht="14.4" customHeight="1" x14ac:dyDescent="0.3">
      <c r="A13" s="660" t="s">
        <v>551</v>
      </c>
      <c r="B13" s="661" t="s">
        <v>552</v>
      </c>
      <c r="C13" s="662" t="s">
        <v>557</v>
      </c>
      <c r="D13" s="663" t="s">
        <v>1351</v>
      </c>
      <c r="E13" s="662" t="s">
        <v>3145</v>
      </c>
      <c r="F13" s="663" t="s">
        <v>3146</v>
      </c>
      <c r="G13" s="662" t="s">
        <v>2065</v>
      </c>
      <c r="H13" s="662" t="s">
        <v>2066</v>
      </c>
      <c r="I13" s="664">
        <v>0.88</v>
      </c>
      <c r="J13" s="664">
        <v>1300</v>
      </c>
      <c r="K13" s="665">
        <v>1144</v>
      </c>
    </row>
    <row r="14" spans="1:11" ht="14.4" customHeight="1" x14ac:dyDescent="0.3">
      <c r="A14" s="660" t="s">
        <v>551</v>
      </c>
      <c r="B14" s="661" t="s">
        <v>552</v>
      </c>
      <c r="C14" s="662" t="s">
        <v>557</v>
      </c>
      <c r="D14" s="663" t="s">
        <v>1351</v>
      </c>
      <c r="E14" s="662" t="s">
        <v>3145</v>
      </c>
      <c r="F14" s="663" t="s">
        <v>3146</v>
      </c>
      <c r="G14" s="662" t="s">
        <v>2067</v>
      </c>
      <c r="H14" s="662" t="s">
        <v>2068</v>
      </c>
      <c r="I14" s="664">
        <v>233.79</v>
      </c>
      <c r="J14" s="664">
        <v>5</v>
      </c>
      <c r="K14" s="665">
        <v>1168.95</v>
      </c>
    </row>
    <row r="15" spans="1:11" ht="14.4" customHeight="1" x14ac:dyDescent="0.3">
      <c r="A15" s="660" t="s">
        <v>551</v>
      </c>
      <c r="B15" s="661" t="s">
        <v>552</v>
      </c>
      <c r="C15" s="662" t="s">
        <v>557</v>
      </c>
      <c r="D15" s="663" t="s">
        <v>1351</v>
      </c>
      <c r="E15" s="662" t="s">
        <v>3145</v>
      </c>
      <c r="F15" s="663" t="s">
        <v>3146</v>
      </c>
      <c r="G15" s="662" t="s">
        <v>2069</v>
      </c>
      <c r="H15" s="662" t="s">
        <v>2070</v>
      </c>
      <c r="I15" s="664">
        <v>22.15</v>
      </c>
      <c r="J15" s="664">
        <v>75</v>
      </c>
      <c r="K15" s="665">
        <v>1661.25</v>
      </c>
    </row>
    <row r="16" spans="1:11" ht="14.4" customHeight="1" x14ac:dyDescent="0.3">
      <c r="A16" s="660" t="s">
        <v>551</v>
      </c>
      <c r="B16" s="661" t="s">
        <v>552</v>
      </c>
      <c r="C16" s="662" t="s">
        <v>557</v>
      </c>
      <c r="D16" s="663" t="s">
        <v>1351</v>
      </c>
      <c r="E16" s="662" t="s">
        <v>3145</v>
      </c>
      <c r="F16" s="663" t="s">
        <v>3146</v>
      </c>
      <c r="G16" s="662" t="s">
        <v>2071</v>
      </c>
      <c r="H16" s="662" t="s">
        <v>2072</v>
      </c>
      <c r="I16" s="664">
        <v>30.17</v>
      </c>
      <c r="J16" s="664">
        <v>75</v>
      </c>
      <c r="K16" s="665">
        <v>2262.75</v>
      </c>
    </row>
    <row r="17" spans="1:11" ht="14.4" customHeight="1" x14ac:dyDescent="0.3">
      <c r="A17" s="660" t="s">
        <v>551</v>
      </c>
      <c r="B17" s="661" t="s">
        <v>552</v>
      </c>
      <c r="C17" s="662" t="s">
        <v>557</v>
      </c>
      <c r="D17" s="663" t="s">
        <v>1351</v>
      </c>
      <c r="E17" s="662" t="s">
        <v>3145</v>
      </c>
      <c r="F17" s="663" t="s">
        <v>3146</v>
      </c>
      <c r="G17" s="662" t="s">
        <v>2073</v>
      </c>
      <c r="H17" s="662" t="s">
        <v>2074</v>
      </c>
      <c r="I17" s="664">
        <v>4.2699999999999996</v>
      </c>
      <c r="J17" s="664">
        <v>200</v>
      </c>
      <c r="K17" s="665">
        <v>854</v>
      </c>
    </row>
    <row r="18" spans="1:11" ht="14.4" customHeight="1" x14ac:dyDescent="0.3">
      <c r="A18" s="660" t="s">
        <v>551</v>
      </c>
      <c r="B18" s="661" t="s">
        <v>552</v>
      </c>
      <c r="C18" s="662" t="s">
        <v>557</v>
      </c>
      <c r="D18" s="663" t="s">
        <v>1351</v>
      </c>
      <c r="E18" s="662" t="s">
        <v>3145</v>
      </c>
      <c r="F18" s="663" t="s">
        <v>3146</v>
      </c>
      <c r="G18" s="662" t="s">
        <v>2075</v>
      </c>
      <c r="H18" s="662" t="s">
        <v>2076</v>
      </c>
      <c r="I18" s="664">
        <v>8.58</v>
      </c>
      <c r="J18" s="664">
        <v>84</v>
      </c>
      <c r="K18" s="665">
        <v>720.72</v>
      </c>
    </row>
    <row r="19" spans="1:11" ht="14.4" customHeight="1" x14ac:dyDescent="0.3">
      <c r="A19" s="660" t="s">
        <v>551</v>
      </c>
      <c r="B19" s="661" t="s">
        <v>552</v>
      </c>
      <c r="C19" s="662" t="s">
        <v>557</v>
      </c>
      <c r="D19" s="663" t="s">
        <v>1351</v>
      </c>
      <c r="E19" s="662" t="s">
        <v>3145</v>
      </c>
      <c r="F19" s="663" t="s">
        <v>3146</v>
      </c>
      <c r="G19" s="662" t="s">
        <v>2077</v>
      </c>
      <c r="H19" s="662" t="s">
        <v>2078</v>
      </c>
      <c r="I19" s="664">
        <v>27.94</v>
      </c>
      <c r="J19" s="664">
        <v>9</v>
      </c>
      <c r="K19" s="665">
        <v>251.45999999999998</v>
      </c>
    </row>
    <row r="20" spans="1:11" ht="14.4" customHeight="1" x14ac:dyDescent="0.3">
      <c r="A20" s="660" t="s">
        <v>551</v>
      </c>
      <c r="B20" s="661" t="s">
        <v>552</v>
      </c>
      <c r="C20" s="662" t="s">
        <v>557</v>
      </c>
      <c r="D20" s="663" t="s">
        <v>1351</v>
      </c>
      <c r="E20" s="662" t="s">
        <v>3145</v>
      </c>
      <c r="F20" s="663" t="s">
        <v>3146</v>
      </c>
      <c r="G20" s="662" t="s">
        <v>2079</v>
      </c>
      <c r="H20" s="662" t="s">
        <v>2080</v>
      </c>
      <c r="I20" s="664">
        <v>8.59</v>
      </c>
      <c r="J20" s="664">
        <v>100</v>
      </c>
      <c r="K20" s="665">
        <v>859</v>
      </c>
    </row>
    <row r="21" spans="1:11" ht="14.4" customHeight="1" x14ac:dyDescent="0.3">
      <c r="A21" s="660" t="s">
        <v>551</v>
      </c>
      <c r="B21" s="661" t="s">
        <v>552</v>
      </c>
      <c r="C21" s="662" t="s">
        <v>557</v>
      </c>
      <c r="D21" s="663" t="s">
        <v>1351</v>
      </c>
      <c r="E21" s="662" t="s">
        <v>3145</v>
      </c>
      <c r="F21" s="663" t="s">
        <v>3146</v>
      </c>
      <c r="G21" s="662" t="s">
        <v>2081</v>
      </c>
      <c r="H21" s="662" t="s">
        <v>2082</v>
      </c>
      <c r="I21" s="664">
        <v>1.17</v>
      </c>
      <c r="J21" s="664">
        <v>500</v>
      </c>
      <c r="K21" s="665">
        <v>585</v>
      </c>
    </row>
    <row r="22" spans="1:11" ht="14.4" customHeight="1" x14ac:dyDescent="0.3">
      <c r="A22" s="660" t="s">
        <v>551</v>
      </c>
      <c r="B22" s="661" t="s">
        <v>552</v>
      </c>
      <c r="C22" s="662" t="s">
        <v>557</v>
      </c>
      <c r="D22" s="663" t="s">
        <v>1351</v>
      </c>
      <c r="E22" s="662" t="s">
        <v>3145</v>
      </c>
      <c r="F22" s="663" t="s">
        <v>3146</v>
      </c>
      <c r="G22" s="662" t="s">
        <v>2083</v>
      </c>
      <c r="H22" s="662" t="s">
        <v>2084</v>
      </c>
      <c r="I22" s="664">
        <v>0.85499999999999998</v>
      </c>
      <c r="J22" s="664">
        <v>200</v>
      </c>
      <c r="K22" s="665">
        <v>171</v>
      </c>
    </row>
    <row r="23" spans="1:11" ht="14.4" customHeight="1" x14ac:dyDescent="0.3">
      <c r="A23" s="660" t="s">
        <v>551</v>
      </c>
      <c r="B23" s="661" t="s">
        <v>552</v>
      </c>
      <c r="C23" s="662" t="s">
        <v>557</v>
      </c>
      <c r="D23" s="663" t="s">
        <v>1351</v>
      </c>
      <c r="E23" s="662" t="s">
        <v>3145</v>
      </c>
      <c r="F23" s="663" t="s">
        <v>3146</v>
      </c>
      <c r="G23" s="662" t="s">
        <v>2085</v>
      </c>
      <c r="H23" s="662" t="s">
        <v>2086</v>
      </c>
      <c r="I23" s="664">
        <v>1.5150000000000001</v>
      </c>
      <c r="J23" s="664">
        <v>200</v>
      </c>
      <c r="K23" s="665">
        <v>303</v>
      </c>
    </row>
    <row r="24" spans="1:11" ht="14.4" customHeight="1" x14ac:dyDescent="0.3">
      <c r="A24" s="660" t="s">
        <v>551</v>
      </c>
      <c r="B24" s="661" t="s">
        <v>552</v>
      </c>
      <c r="C24" s="662" t="s">
        <v>557</v>
      </c>
      <c r="D24" s="663" t="s">
        <v>1351</v>
      </c>
      <c r="E24" s="662" t="s">
        <v>3145</v>
      </c>
      <c r="F24" s="663" t="s">
        <v>3146</v>
      </c>
      <c r="G24" s="662" t="s">
        <v>2087</v>
      </c>
      <c r="H24" s="662" t="s">
        <v>2088</v>
      </c>
      <c r="I24" s="664">
        <v>3.36</v>
      </c>
      <c r="J24" s="664">
        <v>100</v>
      </c>
      <c r="K24" s="665">
        <v>336</v>
      </c>
    </row>
    <row r="25" spans="1:11" ht="14.4" customHeight="1" x14ac:dyDescent="0.3">
      <c r="A25" s="660" t="s">
        <v>551</v>
      </c>
      <c r="B25" s="661" t="s">
        <v>552</v>
      </c>
      <c r="C25" s="662" t="s">
        <v>557</v>
      </c>
      <c r="D25" s="663" t="s">
        <v>1351</v>
      </c>
      <c r="E25" s="662" t="s">
        <v>3145</v>
      </c>
      <c r="F25" s="663" t="s">
        <v>3146</v>
      </c>
      <c r="G25" s="662" t="s">
        <v>2089</v>
      </c>
      <c r="H25" s="662" t="s">
        <v>2090</v>
      </c>
      <c r="I25" s="664">
        <v>749.26499999999999</v>
      </c>
      <c r="J25" s="664">
        <v>6</v>
      </c>
      <c r="K25" s="665">
        <v>4495.6000000000004</v>
      </c>
    </row>
    <row r="26" spans="1:11" ht="14.4" customHeight="1" x14ac:dyDescent="0.3">
      <c r="A26" s="660" t="s">
        <v>551</v>
      </c>
      <c r="B26" s="661" t="s">
        <v>552</v>
      </c>
      <c r="C26" s="662" t="s">
        <v>557</v>
      </c>
      <c r="D26" s="663" t="s">
        <v>1351</v>
      </c>
      <c r="E26" s="662" t="s">
        <v>3145</v>
      </c>
      <c r="F26" s="663" t="s">
        <v>3146</v>
      </c>
      <c r="G26" s="662" t="s">
        <v>2091</v>
      </c>
      <c r="H26" s="662" t="s">
        <v>2092</v>
      </c>
      <c r="I26" s="664">
        <v>713.6</v>
      </c>
      <c r="J26" s="664">
        <v>29</v>
      </c>
      <c r="K26" s="665">
        <v>20694.399999999998</v>
      </c>
    </row>
    <row r="27" spans="1:11" ht="14.4" customHeight="1" x14ac:dyDescent="0.3">
      <c r="A27" s="660" t="s">
        <v>551</v>
      </c>
      <c r="B27" s="661" t="s">
        <v>552</v>
      </c>
      <c r="C27" s="662" t="s">
        <v>557</v>
      </c>
      <c r="D27" s="663" t="s">
        <v>1351</v>
      </c>
      <c r="E27" s="662" t="s">
        <v>3145</v>
      </c>
      <c r="F27" s="663" t="s">
        <v>3146</v>
      </c>
      <c r="G27" s="662" t="s">
        <v>2093</v>
      </c>
      <c r="H27" s="662" t="s">
        <v>2094</v>
      </c>
      <c r="I27" s="664">
        <v>927.66800000000001</v>
      </c>
      <c r="J27" s="664">
        <v>23</v>
      </c>
      <c r="K27" s="665">
        <v>21336.360000000004</v>
      </c>
    </row>
    <row r="28" spans="1:11" ht="14.4" customHeight="1" x14ac:dyDescent="0.3">
      <c r="A28" s="660" t="s">
        <v>551</v>
      </c>
      <c r="B28" s="661" t="s">
        <v>552</v>
      </c>
      <c r="C28" s="662" t="s">
        <v>557</v>
      </c>
      <c r="D28" s="663" t="s">
        <v>1351</v>
      </c>
      <c r="E28" s="662" t="s">
        <v>3145</v>
      </c>
      <c r="F28" s="663" t="s">
        <v>3146</v>
      </c>
      <c r="G28" s="662" t="s">
        <v>2095</v>
      </c>
      <c r="H28" s="662" t="s">
        <v>2096</v>
      </c>
      <c r="I28" s="664">
        <v>1106.0666666666666</v>
      </c>
      <c r="J28" s="664">
        <v>15</v>
      </c>
      <c r="K28" s="665">
        <v>16590.98</v>
      </c>
    </row>
    <row r="29" spans="1:11" ht="14.4" customHeight="1" x14ac:dyDescent="0.3">
      <c r="A29" s="660" t="s">
        <v>551</v>
      </c>
      <c r="B29" s="661" t="s">
        <v>552</v>
      </c>
      <c r="C29" s="662" t="s">
        <v>557</v>
      </c>
      <c r="D29" s="663" t="s">
        <v>1351</v>
      </c>
      <c r="E29" s="662" t="s">
        <v>3145</v>
      </c>
      <c r="F29" s="663" t="s">
        <v>3146</v>
      </c>
      <c r="G29" s="662" t="s">
        <v>2097</v>
      </c>
      <c r="H29" s="662" t="s">
        <v>2098</v>
      </c>
      <c r="I29" s="664">
        <v>5.2750000000000004</v>
      </c>
      <c r="J29" s="664">
        <v>60</v>
      </c>
      <c r="K29" s="665">
        <v>316.60000000000002</v>
      </c>
    </row>
    <row r="30" spans="1:11" ht="14.4" customHeight="1" x14ac:dyDescent="0.3">
      <c r="A30" s="660" t="s">
        <v>551</v>
      </c>
      <c r="B30" s="661" t="s">
        <v>552</v>
      </c>
      <c r="C30" s="662" t="s">
        <v>557</v>
      </c>
      <c r="D30" s="663" t="s">
        <v>1351</v>
      </c>
      <c r="E30" s="662" t="s">
        <v>3145</v>
      </c>
      <c r="F30" s="663" t="s">
        <v>3146</v>
      </c>
      <c r="G30" s="662" t="s">
        <v>2099</v>
      </c>
      <c r="H30" s="662" t="s">
        <v>2100</v>
      </c>
      <c r="I30" s="664">
        <v>609.88499999999999</v>
      </c>
      <c r="J30" s="664">
        <v>12</v>
      </c>
      <c r="K30" s="665">
        <v>7318.6600000000008</v>
      </c>
    </row>
    <row r="31" spans="1:11" ht="14.4" customHeight="1" x14ac:dyDescent="0.3">
      <c r="A31" s="660" t="s">
        <v>551</v>
      </c>
      <c r="B31" s="661" t="s">
        <v>552</v>
      </c>
      <c r="C31" s="662" t="s">
        <v>557</v>
      </c>
      <c r="D31" s="663" t="s">
        <v>1351</v>
      </c>
      <c r="E31" s="662" t="s">
        <v>3147</v>
      </c>
      <c r="F31" s="663" t="s">
        <v>3148</v>
      </c>
      <c r="G31" s="662" t="s">
        <v>2101</v>
      </c>
      <c r="H31" s="662" t="s">
        <v>2102</v>
      </c>
      <c r="I31" s="664">
        <v>11.14</v>
      </c>
      <c r="J31" s="664">
        <v>50</v>
      </c>
      <c r="K31" s="665">
        <v>557</v>
      </c>
    </row>
    <row r="32" spans="1:11" ht="14.4" customHeight="1" x14ac:dyDescent="0.3">
      <c r="A32" s="660" t="s">
        <v>551</v>
      </c>
      <c r="B32" s="661" t="s">
        <v>552</v>
      </c>
      <c r="C32" s="662" t="s">
        <v>557</v>
      </c>
      <c r="D32" s="663" t="s">
        <v>1351</v>
      </c>
      <c r="E32" s="662" t="s">
        <v>3147</v>
      </c>
      <c r="F32" s="663" t="s">
        <v>3148</v>
      </c>
      <c r="G32" s="662" t="s">
        <v>2103</v>
      </c>
      <c r="H32" s="662" t="s">
        <v>2104</v>
      </c>
      <c r="I32" s="664">
        <v>2.75</v>
      </c>
      <c r="J32" s="664">
        <v>700</v>
      </c>
      <c r="K32" s="665">
        <v>1925</v>
      </c>
    </row>
    <row r="33" spans="1:11" ht="14.4" customHeight="1" x14ac:dyDescent="0.3">
      <c r="A33" s="660" t="s">
        <v>551</v>
      </c>
      <c r="B33" s="661" t="s">
        <v>552</v>
      </c>
      <c r="C33" s="662" t="s">
        <v>557</v>
      </c>
      <c r="D33" s="663" t="s">
        <v>1351</v>
      </c>
      <c r="E33" s="662" t="s">
        <v>3147</v>
      </c>
      <c r="F33" s="663" t="s">
        <v>3148</v>
      </c>
      <c r="G33" s="662" t="s">
        <v>2105</v>
      </c>
      <c r="H33" s="662" t="s">
        <v>2106</v>
      </c>
      <c r="I33" s="664">
        <v>1.0900000000000001</v>
      </c>
      <c r="J33" s="664">
        <v>1200</v>
      </c>
      <c r="K33" s="665">
        <v>1308</v>
      </c>
    </row>
    <row r="34" spans="1:11" ht="14.4" customHeight="1" x14ac:dyDescent="0.3">
      <c r="A34" s="660" t="s">
        <v>551</v>
      </c>
      <c r="B34" s="661" t="s">
        <v>552</v>
      </c>
      <c r="C34" s="662" t="s">
        <v>557</v>
      </c>
      <c r="D34" s="663" t="s">
        <v>1351</v>
      </c>
      <c r="E34" s="662" t="s">
        <v>3147</v>
      </c>
      <c r="F34" s="663" t="s">
        <v>3148</v>
      </c>
      <c r="G34" s="662" t="s">
        <v>2107</v>
      </c>
      <c r="H34" s="662" t="s">
        <v>2108</v>
      </c>
      <c r="I34" s="664">
        <v>1.67</v>
      </c>
      <c r="J34" s="664">
        <v>500</v>
      </c>
      <c r="K34" s="665">
        <v>835</v>
      </c>
    </row>
    <row r="35" spans="1:11" ht="14.4" customHeight="1" x14ac:dyDescent="0.3">
      <c r="A35" s="660" t="s">
        <v>551</v>
      </c>
      <c r="B35" s="661" t="s">
        <v>552</v>
      </c>
      <c r="C35" s="662" t="s">
        <v>557</v>
      </c>
      <c r="D35" s="663" t="s">
        <v>1351</v>
      </c>
      <c r="E35" s="662" t="s">
        <v>3147</v>
      </c>
      <c r="F35" s="663" t="s">
        <v>3148</v>
      </c>
      <c r="G35" s="662" t="s">
        <v>2109</v>
      </c>
      <c r="H35" s="662" t="s">
        <v>2110</v>
      </c>
      <c r="I35" s="664">
        <v>0.47499999999999998</v>
      </c>
      <c r="J35" s="664">
        <v>400</v>
      </c>
      <c r="K35" s="665">
        <v>189</v>
      </c>
    </row>
    <row r="36" spans="1:11" ht="14.4" customHeight="1" x14ac:dyDescent="0.3">
      <c r="A36" s="660" t="s">
        <v>551</v>
      </c>
      <c r="B36" s="661" t="s">
        <v>552</v>
      </c>
      <c r="C36" s="662" t="s">
        <v>557</v>
      </c>
      <c r="D36" s="663" t="s">
        <v>1351</v>
      </c>
      <c r="E36" s="662" t="s">
        <v>3147</v>
      </c>
      <c r="F36" s="663" t="s">
        <v>3148</v>
      </c>
      <c r="G36" s="662" t="s">
        <v>2111</v>
      </c>
      <c r="H36" s="662" t="s">
        <v>2112</v>
      </c>
      <c r="I36" s="664">
        <v>0.67</v>
      </c>
      <c r="J36" s="664">
        <v>1800</v>
      </c>
      <c r="K36" s="665">
        <v>1206</v>
      </c>
    </row>
    <row r="37" spans="1:11" ht="14.4" customHeight="1" x14ac:dyDescent="0.3">
      <c r="A37" s="660" t="s">
        <v>551</v>
      </c>
      <c r="B37" s="661" t="s">
        <v>552</v>
      </c>
      <c r="C37" s="662" t="s">
        <v>557</v>
      </c>
      <c r="D37" s="663" t="s">
        <v>1351</v>
      </c>
      <c r="E37" s="662" t="s">
        <v>3147</v>
      </c>
      <c r="F37" s="663" t="s">
        <v>3148</v>
      </c>
      <c r="G37" s="662" t="s">
        <v>2113</v>
      </c>
      <c r="H37" s="662" t="s">
        <v>2114</v>
      </c>
      <c r="I37" s="664">
        <v>6.23</v>
      </c>
      <c r="J37" s="664">
        <v>30</v>
      </c>
      <c r="K37" s="665">
        <v>186.9</v>
      </c>
    </row>
    <row r="38" spans="1:11" ht="14.4" customHeight="1" x14ac:dyDescent="0.3">
      <c r="A38" s="660" t="s">
        <v>551</v>
      </c>
      <c r="B38" s="661" t="s">
        <v>552</v>
      </c>
      <c r="C38" s="662" t="s">
        <v>557</v>
      </c>
      <c r="D38" s="663" t="s">
        <v>1351</v>
      </c>
      <c r="E38" s="662" t="s">
        <v>3147</v>
      </c>
      <c r="F38" s="663" t="s">
        <v>3148</v>
      </c>
      <c r="G38" s="662" t="s">
        <v>2115</v>
      </c>
      <c r="H38" s="662" t="s">
        <v>2116</v>
      </c>
      <c r="I38" s="664">
        <v>5.57</v>
      </c>
      <c r="J38" s="664">
        <v>30</v>
      </c>
      <c r="K38" s="665">
        <v>167.1</v>
      </c>
    </row>
    <row r="39" spans="1:11" ht="14.4" customHeight="1" x14ac:dyDescent="0.3">
      <c r="A39" s="660" t="s">
        <v>551</v>
      </c>
      <c r="B39" s="661" t="s">
        <v>552</v>
      </c>
      <c r="C39" s="662" t="s">
        <v>557</v>
      </c>
      <c r="D39" s="663" t="s">
        <v>1351</v>
      </c>
      <c r="E39" s="662" t="s">
        <v>3147</v>
      </c>
      <c r="F39" s="663" t="s">
        <v>3148</v>
      </c>
      <c r="G39" s="662" t="s">
        <v>2117</v>
      </c>
      <c r="H39" s="662" t="s">
        <v>2118</v>
      </c>
      <c r="I39" s="664">
        <v>9.68</v>
      </c>
      <c r="J39" s="664">
        <v>20</v>
      </c>
      <c r="K39" s="665">
        <v>193.6</v>
      </c>
    </row>
    <row r="40" spans="1:11" ht="14.4" customHeight="1" x14ac:dyDescent="0.3">
      <c r="A40" s="660" t="s">
        <v>551</v>
      </c>
      <c r="B40" s="661" t="s">
        <v>552</v>
      </c>
      <c r="C40" s="662" t="s">
        <v>557</v>
      </c>
      <c r="D40" s="663" t="s">
        <v>1351</v>
      </c>
      <c r="E40" s="662" t="s">
        <v>3147</v>
      </c>
      <c r="F40" s="663" t="s">
        <v>3148</v>
      </c>
      <c r="G40" s="662" t="s">
        <v>2119</v>
      </c>
      <c r="H40" s="662" t="s">
        <v>2120</v>
      </c>
      <c r="I40" s="664">
        <v>1.9750000000000001</v>
      </c>
      <c r="J40" s="664">
        <v>150</v>
      </c>
      <c r="K40" s="665">
        <v>296</v>
      </c>
    </row>
    <row r="41" spans="1:11" ht="14.4" customHeight="1" x14ac:dyDescent="0.3">
      <c r="A41" s="660" t="s">
        <v>551</v>
      </c>
      <c r="B41" s="661" t="s">
        <v>552</v>
      </c>
      <c r="C41" s="662" t="s">
        <v>557</v>
      </c>
      <c r="D41" s="663" t="s">
        <v>1351</v>
      </c>
      <c r="E41" s="662" t="s">
        <v>3147</v>
      </c>
      <c r="F41" s="663" t="s">
        <v>3148</v>
      </c>
      <c r="G41" s="662" t="s">
        <v>2121</v>
      </c>
      <c r="H41" s="662" t="s">
        <v>2122</v>
      </c>
      <c r="I41" s="664">
        <v>0.01</v>
      </c>
      <c r="J41" s="664">
        <v>40</v>
      </c>
      <c r="K41" s="665">
        <v>0.4</v>
      </c>
    </row>
    <row r="42" spans="1:11" ht="14.4" customHeight="1" x14ac:dyDescent="0.3">
      <c r="A42" s="660" t="s">
        <v>551</v>
      </c>
      <c r="B42" s="661" t="s">
        <v>552</v>
      </c>
      <c r="C42" s="662" t="s">
        <v>557</v>
      </c>
      <c r="D42" s="663" t="s">
        <v>1351</v>
      </c>
      <c r="E42" s="662" t="s">
        <v>3147</v>
      </c>
      <c r="F42" s="663" t="s">
        <v>3148</v>
      </c>
      <c r="G42" s="662" t="s">
        <v>2123</v>
      </c>
      <c r="H42" s="662" t="s">
        <v>2124</v>
      </c>
      <c r="I42" s="664">
        <v>2.94</v>
      </c>
      <c r="J42" s="664">
        <v>100</v>
      </c>
      <c r="K42" s="665">
        <v>294</v>
      </c>
    </row>
    <row r="43" spans="1:11" ht="14.4" customHeight="1" x14ac:dyDescent="0.3">
      <c r="A43" s="660" t="s">
        <v>551</v>
      </c>
      <c r="B43" s="661" t="s">
        <v>552</v>
      </c>
      <c r="C43" s="662" t="s">
        <v>557</v>
      </c>
      <c r="D43" s="663" t="s">
        <v>1351</v>
      </c>
      <c r="E43" s="662" t="s">
        <v>3147</v>
      </c>
      <c r="F43" s="663" t="s">
        <v>3148</v>
      </c>
      <c r="G43" s="662" t="s">
        <v>2125</v>
      </c>
      <c r="H43" s="662" t="s">
        <v>2126</v>
      </c>
      <c r="I43" s="664">
        <v>2.165</v>
      </c>
      <c r="J43" s="664">
        <v>100</v>
      </c>
      <c r="K43" s="665">
        <v>216.5</v>
      </c>
    </row>
    <row r="44" spans="1:11" ht="14.4" customHeight="1" x14ac:dyDescent="0.3">
      <c r="A44" s="660" t="s">
        <v>551</v>
      </c>
      <c r="B44" s="661" t="s">
        <v>552</v>
      </c>
      <c r="C44" s="662" t="s">
        <v>557</v>
      </c>
      <c r="D44" s="663" t="s">
        <v>1351</v>
      </c>
      <c r="E44" s="662" t="s">
        <v>3147</v>
      </c>
      <c r="F44" s="663" t="s">
        <v>3148</v>
      </c>
      <c r="G44" s="662" t="s">
        <v>2127</v>
      </c>
      <c r="H44" s="662" t="s">
        <v>2128</v>
      </c>
      <c r="I44" s="664">
        <v>5.13</v>
      </c>
      <c r="J44" s="664">
        <v>240</v>
      </c>
      <c r="K44" s="665">
        <v>1231.1999999999998</v>
      </c>
    </row>
    <row r="45" spans="1:11" ht="14.4" customHeight="1" x14ac:dyDescent="0.3">
      <c r="A45" s="660" t="s">
        <v>551</v>
      </c>
      <c r="B45" s="661" t="s">
        <v>552</v>
      </c>
      <c r="C45" s="662" t="s">
        <v>557</v>
      </c>
      <c r="D45" s="663" t="s">
        <v>1351</v>
      </c>
      <c r="E45" s="662" t="s">
        <v>3147</v>
      </c>
      <c r="F45" s="663" t="s">
        <v>3148</v>
      </c>
      <c r="G45" s="662" t="s">
        <v>2129</v>
      </c>
      <c r="H45" s="662" t="s">
        <v>2130</v>
      </c>
      <c r="I45" s="664">
        <v>7.95</v>
      </c>
      <c r="J45" s="664">
        <v>40</v>
      </c>
      <c r="K45" s="665">
        <v>318</v>
      </c>
    </row>
    <row r="46" spans="1:11" ht="14.4" customHeight="1" x14ac:dyDescent="0.3">
      <c r="A46" s="660" t="s">
        <v>551</v>
      </c>
      <c r="B46" s="661" t="s">
        <v>552</v>
      </c>
      <c r="C46" s="662" t="s">
        <v>557</v>
      </c>
      <c r="D46" s="663" t="s">
        <v>1351</v>
      </c>
      <c r="E46" s="662" t="s">
        <v>3147</v>
      </c>
      <c r="F46" s="663" t="s">
        <v>3148</v>
      </c>
      <c r="G46" s="662" t="s">
        <v>2131</v>
      </c>
      <c r="H46" s="662" t="s">
        <v>2132</v>
      </c>
      <c r="I46" s="664">
        <v>84.9</v>
      </c>
      <c r="J46" s="664">
        <v>20</v>
      </c>
      <c r="K46" s="665">
        <v>1697.94</v>
      </c>
    </row>
    <row r="47" spans="1:11" ht="14.4" customHeight="1" x14ac:dyDescent="0.3">
      <c r="A47" s="660" t="s">
        <v>551</v>
      </c>
      <c r="B47" s="661" t="s">
        <v>552</v>
      </c>
      <c r="C47" s="662" t="s">
        <v>557</v>
      </c>
      <c r="D47" s="663" t="s">
        <v>1351</v>
      </c>
      <c r="E47" s="662" t="s">
        <v>3147</v>
      </c>
      <c r="F47" s="663" t="s">
        <v>3148</v>
      </c>
      <c r="G47" s="662" t="s">
        <v>2133</v>
      </c>
      <c r="H47" s="662" t="s">
        <v>2134</v>
      </c>
      <c r="I47" s="664">
        <v>17.98</v>
      </c>
      <c r="J47" s="664">
        <v>50</v>
      </c>
      <c r="K47" s="665">
        <v>899</v>
      </c>
    </row>
    <row r="48" spans="1:11" ht="14.4" customHeight="1" x14ac:dyDescent="0.3">
      <c r="A48" s="660" t="s">
        <v>551</v>
      </c>
      <c r="B48" s="661" t="s">
        <v>552</v>
      </c>
      <c r="C48" s="662" t="s">
        <v>557</v>
      </c>
      <c r="D48" s="663" t="s">
        <v>1351</v>
      </c>
      <c r="E48" s="662" t="s">
        <v>3147</v>
      </c>
      <c r="F48" s="663" t="s">
        <v>3148</v>
      </c>
      <c r="G48" s="662" t="s">
        <v>2135</v>
      </c>
      <c r="H48" s="662" t="s">
        <v>2136</v>
      </c>
      <c r="I48" s="664">
        <v>17.98</v>
      </c>
      <c r="J48" s="664">
        <v>200</v>
      </c>
      <c r="K48" s="665">
        <v>3596</v>
      </c>
    </row>
    <row r="49" spans="1:11" ht="14.4" customHeight="1" x14ac:dyDescent="0.3">
      <c r="A49" s="660" t="s">
        <v>551</v>
      </c>
      <c r="B49" s="661" t="s">
        <v>552</v>
      </c>
      <c r="C49" s="662" t="s">
        <v>557</v>
      </c>
      <c r="D49" s="663" t="s">
        <v>1351</v>
      </c>
      <c r="E49" s="662" t="s">
        <v>3147</v>
      </c>
      <c r="F49" s="663" t="s">
        <v>3148</v>
      </c>
      <c r="G49" s="662" t="s">
        <v>2137</v>
      </c>
      <c r="H49" s="662" t="s">
        <v>2138</v>
      </c>
      <c r="I49" s="664">
        <v>15</v>
      </c>
      <c r="J49" s="664">
        <v>15</v>
      </c>
      <c r="K49" s="665">
        <v>225</v>
      </c>
    </row>
    <row r="50" spans="1:11" ht="14.4" customHeight="1" x14ac:dyDescent="0.3">
      <c r="A50" s="660" t="s">
        <v>551</v>
      </c>
      <c r="B50" s="661" t="s">
        <v>552</v>
      </c>
      <c r="C50" s="662" t="s">
        <v>557</v>
      </c>
      <c r="D50" s="663" t="s">
        <v>1351</v>
      </c>
      <c r="E50" s="662" t="s">
        <v>3147</v>
      </c>
      <c r="F50" s="663" t="s">
        <v>3148</v>
      </c>
      <c r="G50" s="662" t="s">
        <v>2139</v>
      </c>
      <c r="H50" s="662" t="s">
        <v>2140</v>
      </c>
      <c r="I50" s="664">
        <v>2.5099999999999998</v>
      </c>
      <c r="J50" s="664">
        <v>100</v>
      </c>
      <c r="K50" s="665">
        <v>251</v>
      </c>
    </row>
    <row r="51" spans="1:11" ht="14.4" customHeight="1" x14ac:dyDescent="0.3">
      <c r="A51" s="660" t="s">
        <v>551</v>
      </c>
      <c r="B51" s="661" t="s">
        <v>552</v>
      </c>
      <c r="C51" s="662" t="s">
        <v>557</v>
      </c>
      <c r="D51" s="663" t="s">
        <v>1351</v>
      </c>
      <c r="E51" s="662" t="s">
        <v>3147</v>
      </c>
      <c r="F51" s="663" t="s">
        <v>3148</v>
      </c>
      <c r="G51" s="662" t="s">
        <v>2141</v>
      </c>
      <c r="H51" s="662" t="s">
        <v>2142</v>
      </c>
      <c r="I51" s="664">
        <v>5.21</v>
      </c>
      <c r="J51" s="664">
        <v>50</v>
      </c>
      <c r="K51" s="665">
        <v>260.5</v>
      </c>
    </row>
    <row r="52" spans="1:11" ht="14.4" customHeight="1" x14ac:dyDescent="0.3">
      <c r="A52" s="660" t="s">
        <v>551</v>
      </c>
      <c r="B52" s="661" t="s">
        <v>552</v>
      </c>
      <c r="C52" s="662" t="s">
        <v>557</v>
      </c>
      <c r="D52" s="663" t="s">
        <v>1351</v>
      </c>
      <c r="E52" s="662" t="s">
        <v>3147</v>
      </c>
      <c r="F52" s="663" t="s">
        <v>3148</v>
      </c>
      <c r="G52" s="662" t="s">
        <v>2143</v>
      </c>
      <c r="H52" s="662" t="s">
        <v>2144</v>
      </c>
      <c r="I52" s="664">
        <v>13.2</v>
      </c>
      <c r="J52" s="664">
        <v>20</v>
      </c>
      <c r="K52" s="665">
        <v>264</v>
      </c>
    </row>
    <row r="53" spans="1:11" ht="14.4" customHeight="1" x14ac:dyDescent="0.3">
      <c r="A53" s="660" t="s">
        <v>551</v>
      </c>
      <c r="B53" s="661" t="s">
        <v>552</v>
      </c>
      <c r="C53" s="662" t="s">
        <v>557</v>
      </c>
      <c r="D53" s="663" t="s">
        <v>1351</v>
      </c>
      <c r="E53" s="662" t="s">
        <v>3147</v>
      </c>
      <c r="F53" s="663" t="s">
        <v>3148</v>
      </c>
      <c r="G53" s="662" t="s">
        <v>2145</v>
      </c>
      <c r="H53" s="662" t="s">
        <v>2146</v>
      </c>
      <c r="I53" s="664">
        <v>13.2</v>
      </c>
      <c r="J53" s="664">
        <v>20</v>
      </c>
      <c r="K53" s="665">
        <v>264</v>
      </c>
    </row>
    <row r="54" spans="1:11" ht="14.4" customHeight="1" x14ac:dyDescent="0.3">
      <c r="A54" s="660" t="s">
        <v>551</v>
      </c>
      <c r="B54" s="661" t="s">
        <v>552</v>
      </c>
      <c r="C54" s="662" t="s">
        <v>557</v>
      </c>
      <c r="D54" s="663" t="s">
        <v>1351</v>
      </c>
      <c r="E54" s="662" t="s">
        <v>3147</v>
      </c>
      <c r="F54" s="663" t="s">
        <v>3148</v>
      </c>
      <c r="G54" s="662" t="s">
        <v>2147</v>
      </c>
      <c r="H54" s="662" t="s">
        <v>2148</v>
      </c>
      <c r="I54" s="664">
        <v>1.55</v>
      </c>
      <c r="J54" s="664">
        <v>75</v>
      </c>
      <c r="K54" s="665">
        <v>116.25</v>
      </c>
    </row>
    <row r="55" spans="1:11" ht="14.4" customHeight="1" x14ac:dyDescent="0.3">
      <c r="A55" s="660" t="s">
        <v>551</v>
      </c>
      <c r="B55" s="661" t="s">
        <v>552</v>
      </c>
      <c r="C55" s="662" t="s">
        <v>557</v>
      </c>
      <c r="D55" s="663" t="s">
        <v>1351</v>
      </c>
      <c r="E55" s="662" t="s">
        <v>3147</v>
      </c>
      <c r="F55" s="663" t="s">
        <v>3148</v>
      </c>
      <c r="G55" s="662" t="s">
        <v>2149</v>
      </c>
      <c r="H55" s="662" t="s">
        <v>2150</v>
      </c>
      <c r="I55" s="664">
        <v>0.47</v>
      </c>
      <c r="J55" s="664">
        <v>300</v>
      </c>
      <c r="K55" s="665">
        <v>141</v>
      </c>
    </row>
    <row r="56" spans="1:11" ht="14.4" customHeight="1" x14ac:dyDescent="0.3">
      <c r="A56" s="660" t="s">
        <v>551</v>
      </c>
      <c r="B56" s="661" t="s">
        <v>552</v>
      </c>
      <c r="C56" s="662" t="s">
        <v>557</v>
      </c>
      <c r="D56" s="663" t="s">
        <v>1351</v>
      </c>
      <c r="E56" s="662" t="s">
        <v>3147</v>
      </c>
      <c r="F56" s="663" t="s">
        <v>3148</v>
      </c>
      <c r="G56" s="662" t="s">
        <v>2151</v>
      </c>
      <c r="H56" s="662" t="s">
        <v>2152</v>
      </c>
      <c r="I56" s="664">
        <v>9.1666666666666661</v>
      </c>
      <c r="J56" s="664">
        <v>150</v>
      </c>
      <c r="K56" s="665">
        <v>1374.92</v>
      </c>
    </row>
    <row r="57" spans="1:11" ht="14.4" customHeight="1" x14ac:dyDescent="0.3">
      <c r="A57" s="660" t="s">
        <v>551</v>
      </c>
      <c r="B57" s="661" t="s">
        <v>552</v>
      </c>
      <c r="C57" s="662" t="s">
        <v>557</v>
      </c>
      <c r="D57" s="663" t="s">
        <v>1351</v>
      </c>
      <c r="E57" s="662" t="s">
        <v>3147</v>
      </c>
      <c r="F57" s="663" t="s">
        <v>3148</v>
      </c>
      <c r="G57" s="662" t="s">
        <v>2153</v>
      </c>
      <c r="H57" s="662" t="s">
        <v>2154</v>
      </c>
      <c r="I57" s="664">
        <v>172.5</v>
      </c>
      <c r="J57" s="664">
        <v>2</v>
      </c>
      <c r="K57" s="665">
        <v>345</v>
      </c>
    </row>
    <row r="58" spans="1:11" ht="14.4" customHeight="1" x14ac:dyDescent="0.3">
      <c r="A58" s="660" t="s">
        <v>551</v>
      </c>
      <c r="B58" s="661" t="s">
        <v>552</v>
      </c>
      <c r="C58" s="662" t="s">
        <v>557</v>
      </c>
      <c r="D58" s="663" t="s">
        <v>1351</v>
      </c>
      <c r="E58" s="662" t="s">
        <v>3149</v>
      </c>
      <c r="F58" s="663" t="s">
        <v>3150</v>
      </c>
      <c r="G58" s="662" t="s">
        <v>2155</v>
      </c>
      <c r="H58" s="662" t="s">
        <v>2156</v>
      </c>
      <c r="I58" s="664">
        <v>8.17</v>
      </c>
      <c r="J58" s="664">
        <v>800</v>
      </c>
      <c r="K58" s="665">
        <v>6536</v>
      </c>
    </row>
    <row r="59" spans="1:11" ht="14.4" customHeight="1" x14ac:dyDescent="0.3">
      <c r="A59" s="660" t="s">
        <v>551</v>
      </c>
      <c r="B59" s="661" t="s">
        <v>552</v>
      </c>
      <c r="C59" s="662" t="s">
        <v>557</v>
      </c>
      <c r="D59" s="663" t="s">
        <v>1351</v>
      </c>
      <c r="E59" s="662" t="s">
        <v>3151</v>
      </c>
      <c r="F59" s="663" t="s">
        <v>3152</v>
      </c>
      <c r="G59" s="662" t="s">
        <v>2157</v>
      </c>
      <c r="H59" s="662" t="s">
        <v>2158</v>
      </c>
      <c r="I59" s="664">
        <v>0.31</v>
      </c>
      <c r="J59" s="664">
        <v>200</v>
      </c>
      <c r="K59" s="665">
        <v>62</v>
      </c>
    </row>
    <row r="60" spans="1:11" ht="14.4" customHeight="1" x14ac:dyDescent="0.3">
      <c r="A60" s="660" t="s">
        <v>551</v>
      </c>
      <c r="B60" s="661" t="s">
        <v>552</v>
      </c>
      <c r="C60" s="662" t="s">
        <v>557</v>
      </c>
      <c r="D60" s="663" t="s">
        <v>1351</v>
      </c>
      <c r="E60" s="662" t="s">
        <v>3151</v>
      </c>
      <c r="F60" s="663" t="s">
        <v>3152</v>
      </c>
      <c r="G60" s="662" t="s">
        <v>2159</v>
      </c>
      <c r="H60" s="662" t="s">
        <v>2160</v>
      </c>
      <c r="I60" s="664">
        <v>0.3</v>
      </c>
      <c r="J60" s="664">
        <v>600</v>
      </c>
      <c r="K60" s="665">
        <v>180</v>
      </c>
    </row>
    <row r="61" spans="1:11" ht="14.4" customHeight="1" x14ac:dyDescent="0.3">
      <c r="A61" s="660" t="s">
        <v>551</v>
      </c>
      <c r="B61" s="661" t="s">
        <v>552</v>
      </c>
      <c r="C61" s="662" t="s">
        <v>557</v>
      </c>
      <c r="D61" s="663" t="s">
        <v>1351</v>
      </c>
      <c r="E61" s="662" t="s">
        <v>3151</v>
      </c>
      <c r="F61" s="663" t="s">
        <v>3152</v>
      </c>
      <c r="G61" s="662" t="s">
        <v>2161</v>
      </c>
      <c r="H61" s="662" t="s">
        <v>2162</v>
      </c>
      <c r="I61" s="664">
        <v>0.48</v>
      </c>
      <c r="J61" s="664">
        <v>800</v>
      </c>
      <c r="K61" s="665">
        <v>384</v>
      </c>
    </row>
    <row r="62" spans="1:11" ht="14.4" customHeight="1" x14ac:dyDescent="0.3">
      <c r="A62" s="660" t="s">
        <v>551</v>
      </c>
      <c r="B62" s="661" t="s">
        <v>552</v>
      </c>
      <c r="C62" s="662" t="s">
        <v>557</v>
      </c>
      <c r="D62" s="663" t="s">
        <v>1351</v>
      </c>
      <c r="E62" s="662" t="s">
        <v>3151</v>
      </c>
      <c r="F62" s="663" t="s">
        <v>3152</v>
      </c>
      <c r="G62" s="662" t="s">
        <v>2163</v>
      </c>
      <c r="H62" s="662" t="s">
        <v>2164</v>
      </c>
      <c r="I62" s="664">
        <v>0.48499999999999999</v>
      </c>
      <c r="J62" s="664">
        <v>1400</v>
      </c>
      <c r="K62" s="665">
        <v>677</v>
      </c>
    </row>
    <row r="63" spans="1:11" ht="14.4" customHeight="1" x14ac:dyDescent="0.3">
      <c r="A63" s="660" t="s">
        <v>551</v>
      </c>
      <c r="B63" s="661" t="s">
        <v>552</v>
      </c>
      <c r="C63" s="662" t="s">
        <v>557</v>
      </c>
      <c r="D63" s="663" t="s">
        <v>1351</v>
      </c>
      <c r="E63" s="662" t="s">
        <v>3153</v>
      </c>
      <c r="F63" s="663" t="s">
        <v>3154</v>
      </c>
      <c r="G63" s="662" t="s">
        <v>2165</v>
      </c>
      <c r="H63" s="662" t="s">
        <v>2166</v>
      </c>
      <c r="I63" s="664">
        <v>7.5</v>
      </c>
      <c r="J63" s="664">
        <v>50</v>
      </c>
      <c r="K63" s="665">
        <v>375</v>
      </c>
    </row>
    <row r="64" spans="1:11" ht="14.4" customHeight="1" x14ac:dyDescent="0.3">
      <c r="A64" s="660" t="s">
        <v>551</v>
      </c>
      <c r="B64" s="661" t="s">
        <v>552</v>
      </c>
      <c r="C64" s="662" t="s">
        <v>557</v>
      </c>
      <c r="D64" s="663" t="s">
        <v>1351</v>
      </c>
      <c r="E64" s="662" t="s">
        <v>3153</v>
      </c>
      <c r="F64" s="663" t="s">
        <v>3154</v>
      </c>
      <c r="G64" s="662" t="s">
        <v>2167</v>
      </c>
      <c r="H64" s="662" t="s">
        <v>2168</v>
      </c>
      <c r="I64" s="664">
        <v>0.71</v>
      </c>
      <c r="J64" s="664">
        <v>7000</v>
      </c>
      <c r="K64" s="665">
        <v>4970</v>
      </c>
    </row>
    <row r="65" spans="1:11" ht="14.4" customHeight="1" x14ac:dyDescent="0.3">
      <c r="A65" s="660" t="s">
        <v>551</v>
      </c>
      <c r="B65" s="661" t="s">
        <v>552</v>
      </c>
      <c r="C65" s="662" t="s">
        <v>557</v>
      </c>
      <c r="D65" s="663" t="s">
        <v>1351</v>
      </c>
      <c r="E65" s="662" t="s">
        <v>3155</v>
      </c>
      <c r="F65" s="663" t="s">
        <v>3156</v>
      </c>
      <c r="G65" s="662" t="s">
        <v>2169</v>
      </c>
      <c r="H65" s="662" t="s">
        <v>2170</v>
      </c>
      <c r="I65" s="664">
        <v>139.44</v>
      </c>
      <c r="J65" s="664">
        <v>3</v>
      </c>
      <c r="K65" s="665">
        <v>418.33</v>
      </c>
    </row>
    <row r="66" spans="1:11" ht="14.4" customHeight="1" x14ac:dyDescent="0.3">
      <c r="A66" s="660" t="s">
        <v>551</v>
      </c>
      <c r="B66" s="661" t="s">
        <v>552</v>
      </c>
      <c r="C66" s="662" t="s">
        <v>557</v>
      </c>
      <c r="D66" s="663" t="s">
        <v>1351</v>
      </c>
      <c r="E66" s="662" t="s">
        <v>3155</v>
      </c>
      <c r="F66" s="663" t="s">
        <v>3156</v>
      </c>
      <c r="G66" s="662" t="s">
        <v>2171</v>
      </c>
      <c r="H66" s="662" t="s">
        <v>2172</v>
      </c>
      <c r="I66" s="664">
        <v>139.43</v>
      </c>
      <c r="J66" s="664">
        <v>3</v>
      </c>
      <c r="K66" s="665">
        <v>418.3</v>
      </c>
    </row>
    <row r="67" spans="1:11" ht="14.4" customHeight="1" x14ac:dyDescent="0.3">
      <c r="A67" s="660" t="s">
        <v>551</v>
      </c>
      <c r="B67" s="661" t="s">
        <v>552</v>
      </c>
      <c r="C67" s="662" t="s">
        <v>557</v>
      </c>
      <c r="D67" s="663" t="s">
        <v>1351</v>
      </c>
      <c r="E67" s="662" t="s">
        <v>3157</v>
      </c>
      <c r="F67" s="663" t="s">
        <v>3158</v>
      </c>
      <c r="G67" s="662" t="s">
        <v>2173</v>
      </c>
      <c r="H67" s="662" t="s">
        <v>2174</v>
      </c>
      <c r="I67" s="664">
        <v>23.47</v>
      </c>
      <c r="J67" s="664">
        <v>30</v>
      </c>
      <c r="K67" s="665">
        <v>704.1</v>
      </c>
    </row>
    <row r="68" spans="1:11" ht="14.4" customHeight="1" x14ac:dyDescent="0.3">
      <c r="A68" s="660" t="s">
        <v>551</v>
      </c>
      <c r="B68" s="661" t="s">
        <v>552</v>
      </c>
      <c r="C68" s="662" t="s">
        <v>562</v>
      </c>
      <c r="D68" s="663" t="s">
        <v>1352</v>
      </c>
      <c r="E68" s="662" t="s">
        <v>3145</v>
      </c>
      <c r="F68" s="663" t="s">
        <v>3146</v>
      </c>
      <c r="G68" s="662" t="s">
        <v>2049</v>
      </c>
      <c r="H68" s="662" t="s">
        <v>2050</v>
      </c>
      <c r="I68" s="664">
        <v>2.4</v>
      </c>
      <c r="J68" s="664">
        <v>200</v>
      </c>
      <c r="K68" s="665">
        <v>480</v>
      </c>
    </row>
    <row r="69" spans="1:11" ht="14.4" customHeight="1" x14ac:dyDescent="0.3">
      <c r="A69" s="660" t="s">
        <v>551</v>
      </c>
      <c r="B69" s="661" t="s">
        <v>552</v>
      </c>
      <c r="C69" s="662" t="s">
        <v>562</v>
      </c>
      <c r="D69" s="663" t="s">
        <v>1352</v>
      </c>
      <c r="E69" s="662" t="s">
        <v>3145</v>
      </c>
      <c r="F69" s="663" t="s">
        <v>3146</v>
      </c>
      <c r="G69" s="662" t="s">
        <v>2051</v>
      </c>
      <c r="H69" s="662" t="s">
        <v>2052</v>
      </c>
      <c r="I69" s="664">
        <v>3.1</v>
      </c>
      <c r="J69" s="664">
        <v>400</v>
      </c>
      <c r="K69" s="665">
        <v>1240</v>
      </c>
    </row>
    <row r="70" spans="1:11" ht="14.4" customHeight="1" x14ac:dyDescent="0.3">
      <c r="A70" s="660" t="s">
        <v>551</v>
      </c>
      <c r="B70" s="661" t="s">
        <v>552</v>
      </c>
      <c r="C70" s="662" t="s">
        <v>562</v>
      </c>
      <c r="D70" s="663" t="s">
        <v>1352</v>
      </c>
      <c r="E70" s="662" t="s">
        <v>3145</v>
      </c>
      <c r="F70" s="663" t="s">
        <v>3146</v>
      </c>
      <c r="G70" s="662" t="s">
        <v>2053</v>
      </c>
      <c r="H70" s="662" t="s">
        <v>2054</v>
      </c>
      <c r="I70" s="664">
        <v>3.78</v>
      </c>
      <c r="J70" s="664">
        <v>300</v>
      </c>
      <c r="K70" s="665">
        <v>1134</v>
      </c>
    </row>
    <row r="71" spans="1:11" ht="14.4" customHeight="1" x14ac:dyDescent="0.3">
      <c r="A71" s="660" t="s">
        <v>551</v>
      </c>
      <c r="B71" s="661" t="s">
        <v>552</v>
      </c>
      <c r="C71" s="662" t="s">
        <v>562</v>
      </c>
      <c r="D71" s="663" t="s">
        <v>1352</v>
      </c>
      <c r="E71" s="662" t="s">
        <v>3145</v>
      </c>
      <c r="F71" s="663" t="s">
        <v>3146</v>
      </c>
      <c r="G71" s="662" t="s">
        <v>2175</v>
      </c>
      <c r="H71" s="662" t="s">
        <v>2176</v>
      </c>
      <c r="I71" s="664">
        <v>13.37</v>
      </c>
      <c r="J71" s="664">
        <v>10</v>
      </c>
      <c r="K71" s="665">
        <v>133.69999999999999</v>
      </c>
    </row>
    <row r="72" spans="1:11" ht="14.4" customHeight="1" x14ac:dyDescent="0.3">
      <c r="A72" s="660" t="s">
        <v>551</v>
      </c>
      <c r="B72" s="661" t="s">
        <v>552</v>
      </c>
      <c r="C72" s="662" t="s">
        <v>562</v>
      </c>
      <c r="D72" s="663" t="s">
        <v>1352</v>
      </c>
      <c r="E72" s="662" t="s">
        <v>3145</v>
      </c>
      <c r="F72" s="663" t="s">
        <v>3146</v>
      </c>
      <c r="G72" s="662" t="s">
        <v>2055</v>
      </c>
      <c r="H72" s="662" t="s">
        <v>2056</v>
      </c>
      <c r="I72" s="664">
        <v>12.08</v>
      </c>
      <c r="J72" s="664">
        <v>10</v>
      </c>
      <c r="K72" s="665">
        <v>120.8</v>
      </c>
    </row>
    <row r="73" spans="1:11" ht="14.4" customHeight="1" x14ac:dyDescent="0.3">
      <c r="A73" s="660" t="s">
        <v>551</v>
      </c>
      <c r="B73" s="661" t="s">
        <v>552</v>
      </c>
      <c r="C73" s="662" t="s">
        <v>562</v>
      </c>
      <c r="D73" s="663" t="s">
        <v>1352</v>
      </c>
      <c r="E73" s="662" t="s">
        <v>3145</v>
      </c>
      <c r="F73" s="663" t="s">
        <v>3146</v>
      </c>
      <c r="G73" s="662" t="s">
        <v>2177</v>
      </c>
      <c r="H73" s="662" t="s">
        <v>2178</v>
      </c>
      <c r="I73" s="664">
        <v>14.21</v>
      </c>
      <c r="J73" s="664">
        <v>20</v>
      </c>
      <c r="K73" s="665">
        <v>284.2</v>
      </c>
    </row>
    <row r="74" spans="1:11" ht="14.4" customHeight="1" x14ac:dyDescent="0.3">
      <c r="A74" s="660" t="s">
        <v>551</v>
      </c>
      <c r="B74" s="661" t="s">
        <v>552</v>
      </c>
      <c r="C74" s="662" t="s">
        <v>562</v>
      </c>
      <c r="D74" s="663" t="s">
        <v>1352</v>
      </c>
      <c r="E74" s="662" t="s">
        <v>3145</v>
      </c>
      <c r="F74" s="663" t="s">
        <v>3146</v>
      </c>
      <c r="G74" s="662" t="s">
        <v>2179</v>
      </c>
      <c r="H74" s="662" t="s">
        <v>2180</v>
      </c>
      <c r="I74" s="664">
        <v>8.52</v>
      </c>
      <c r="J74" s="664">
        <v>10</v>
      </c>
      <c r="K74" s="665">
        <v>85.2</v>
      </c>
    </row>
    <row r="75" spans="1:11" ht="14.4" customHeight="1" x14ac:dyDescent="0.3">
      <c r="A75" s="660" t="s">
        <v>551</v>
      </c>
      <c r="B75" s="661" t="s">
        <v>552</v>
      </c>
      <c r="C75" s="662" t="s">
        <v>562</v>
      </c>
      <c r="D75" s="663" t="s">
        <v>1352</v>
      </c>
      <c r="E75" s="662" t="s">
        <v>3145</v>
      </c>
      <c r="F75" s="663" t="s">
        <v>3146</v>
      </c>
      <c r="G75" s="662" t="s">
        <v>2181</v>
      </c>
      <c r="H75" s="662" t="s">
        <v>2182</v>
      </c>
      <c r="I75" s="664">
        <v>17.559999999999999</v>
      </c>
      <c r="J75" s="664">
        <v>200</v>
      </c>
      <c r="K75" s="665">
        <v>3511.68</v>
      </c>
    </row>
    <row r="76" spans="1:11" ht="14.4" customHeight="1" x14ac:dyDescent="0.3">
      <c r="A76" s="660" t="s">
        <v>551</v>
      </c>
      <c r="B76" s="661" t="s">
        <v>552</v>
      </c>
      <c r="C76" s="662" t="s">
        <v>562</v>
      </c>
      <c r="D76" s="663" t="s">
        <v>1352</v>
      </c>
      <c r="E76" s="662" t="s">
        <v>3145</v>
      </c>
      <c r="F76" s="663" t="s">
        <v>3146</v>
      </c>
      <c r="G76" s="662" t="s">
        <v>2057</v>
      </c>
      <c r="H76" s="662" t="s">
        <v>2058</v>
      </c>
      <c r="I76" s="664">
        <v>8.1999999999999993</v>
      </c>
      <c r="J76" s="664">
        <v>72</v>
      </c>
      <c r="K76" s="665">
        <v>590.4</v>
      </c>
    </row>
    <row r="77" spans="1:11" ht="14.4" customHeight="1" x14ac:dyDescent="0.3">
      <c r="A77" s="660" t="s">
        <v>551</v>
      </c>
      <c r="B77" s="661" t="s">
        <v>552</v>
      </c>
      <c r="C77" s="662" t="s">
        <v>562</v>
      </c>
      <c r="D77" s="663" t="s">
        <v>1352</v>
      </c>
      <c r="E77" s="662" t="s">
        <v>3145</v>
      </c>
      <c r="F77" s="663" t="s">
        <v>3146</v>
      </c>
      <c r="G77" s="662" t="s">
        <v>2059</v>
      </c>
      <c r="H77" s="662" t="s">
        <v>2060</v>
      </c>
      <c r="I77" s="664">
        <v>27.37</v>
      </c>
      <c r="J77" s="664">
        <v>3</v>
      </c>
      <c r="K77" s="665">
        <v>82.11</v>
      </c>
    </row>
    <row r="78" spans="1:11" ht="14.4" customHeight="1" x14ac:dyDescent="0.3">
      <c r="A78" s="660" t="s">
        <v>551</v>
      </c>
      <c r="B78" s="661" t="s">
        <v>552</v>
      </c>
      <c r="C78" s="662" t="s">
        <v>562</v>
      </c>
      <c r="D78" s="663" t="s">
        <v>1352</v>
      </c>
      <c r="E78" s="662" t="s">
        <v>3145</v>
      </c>
      <c r="F78" s="663" t="s">
        <v>3146</v>
      </c>
      <c r="G78" s="662" t="s">
        <v>2063</v>
      </c>
      <c r="H78" s="662" t="s">
        <v>2064</v>
      </c>
      <c r="I78" s="664">
        <v>3.02</v>
      </c>
      <c r="J78" s="664">
        <v>440</v>
      </c>
      <c r="K78" s="665">
        <v>1328.8</v>
      </c>
    </row>
    <row r="79" spans="1:11" ht="14.4" customHeight="1" x14ac:dyDescent="0.3">
      <c r="A79" s="660" t="s">
        <v>551</v>
      </c>
      <c r="B79" s="661" t="s">
        <v>552</v>
      </c>
      <c r="C79" s="662" t="s">
        <v>562</v>
      </c>
      <c r="D79" s="663" t="s">
        <v>1352</v>
      </c>
      <c r="E79" s="662" t="s">
        <v>3145</v>
      </c>
      <c r="F79" s="663" t="s">
        <v>3146</v>
      </c>
      <c r="G79" s="662" t="s">
        <v>2065</v>
      </c>
      <c r="H79" s="662" t="s">
        <v>2066</v>
      </c>
      <c r="I79" s="664">
        <v>0.88</v>
      </c>
      <c r="J79" s="664">
        <v>500</v>
      </c>
      <c r="K79" s="665">
        <v>440</v>
      </c>
    </row>
    <row r="80" spans="1:11" ht="14.4" customHeight="1" x14ac:dyDescent="0.3">
      <c r="A80" s="660" t="s">
        <v>551</v>
      </c>
      <c r="B80" s="661" t="s">
        <v>552</v>
      </c>
      <c r="C80" s="662" t="s">
        <v>562</v>
      </c>
      <c r="D80" s="663" t="s">
        <v>1352</v>
      </c>
      <c r="E80" s="662" t="s">
        <v>3145</v>
      </c>
      <c r="F80" s="663" t="s">
        <v>3146</v>
      </c>
      <c r="G80" s="662" t="s">
        <v>2183</v>
      </c>
      <c r="H80" s="662" t="s">
        <v>2184</v>
      </c>
      <c r="I80" s="664">
        <v>42.63</v>
      </c>
      <c r="J80" s="664">
        <v>108</v>
      </c>
      <c r="K80" s="665">
        <v>4604</v>
      </c>
    </row>
    <row r="81" spans="1:11" ht="14.4" customHeight="1" x14ac:dyDescent="0.3">
      <c r="A81" s="660" t="s">
        <v>551</v>
      </c>
      <c r="B81" s="661" t="s">
        <v>552</v>
      </c>
      <c r="C81" s="662" t="s">
        <v>562</v>
      </c>
      <c r="D81" s="663" t="s">
        <v>1352</v>
      </c>
      <c r="E81" s="662" t="s">
        <v>3145</v>
      </c>
      <c r="F81" s="663" t="s">
        <v>3146</v>
      </c>
      <c r="G81" s="662" t="s">
        <v>2069</v>
      </c>
      <c r="H81" s="662" t="s">
        <v>2070</v>
      </c>
      <c r="I81" s="664">
        <v>22.15</v>
      </c>
      <c r="J81" s="664">
        <v>100</v>
      </c>
      <c r="K81" s="665">
        <v>2215</v>
      </c>
    </row>
    <row r="82" spans="1:11" ht="14.4" customHeight="1" x14ac:dyDescent="0.3">
      <c r="A82" s="660" t="s">
        <v>551</v>
      </c>
      <c r="B82" s="661" t="s">
        <v>552</v>
      </c>
      <c r="C82" s="662" t="s">
        <v>562</v>
      </c>
      <c r="D82" s="663" t="s">
        <v>1352</v>
      </c>
      <c r="E82" s="662" t="s">
        <v>3145</v>
      </c>
      <c r="F82" s="663" t="s">
        <v>3146</v>
      </c>
      <c r="G82" s="662" t="s">
        <v>2185</v>
      </c>
      <c r="H82" s="662" t="s">
        <v>2186</v>
      </c>
      <c r="I82" s="664">
        <v>1.26</v>
      </c>
      <c r="J82" s="664">
        <v>1000</v>
      </c>
      <c r="K82" s="665">
        <v>1260</v>
      </c>
    </row>
    <row r="83" spans="1:11" ht="14.4" customHeight="1" x14ac:dyDescent="0.3">
      <c r="A83" s="660" t="s">
        <v>551</v>
      </c>
      <c r="B83" s="661" t="s">
        <v>552</v>
      </c>
      <c r="C83" s="662" t="s">
        <v>562</v>
      </c>
      <c r="D83" s="663" t="s">
        <v>1352</v>
      </c>
      <c r="E83" s="662" t="s">
        <v>3145</v>
      </c>
      <c r="F83" s="663" t="s">
        <v>3146</v>
      </c>
      <c r="G83" s="662" t="s">
        <v>2187</v>
      </c>
      <c r="H83" s="662" t="s">
        <v>2188</v>
      </c>
      <c r="I83" s="664">
        <v>12.42</v>
      </c>
      <c r="J83" s="664">
        <v>50</v>
      </c>
      <c r="K83" s="665">
        <v>621</v>
      </c>
    </row>
    <row r="84" spans="1:11" ht="14.4" customHeight="1" x14ac:dyDescent="0.3">
      <c r="A84" s="660" t="s">
        <v>551</v>
      </c>
      <c r="B84" s="661" t="s">
        <v>552</v>
      </c>
      <c r="C84" s="662" t="s">
        <v>562</v>
      </c>
      <c r="D84" s="663" t="s">
        <v>1352</v>
      </c>
      <c r="E84" s="662" t="s">
        <v>3145</v>
      </c>
      <c r="F84" s="663" t="s">
        <v>3146</v>
      </c>
      <c r="G84" s="662" t="s">
        <v>2189</v>
      </c>
      <c r="H84" s="662" t="s">
        <v>2190</v>
      </c>
      <c r="I84" s="664">
        <v>0.6</v>
      </c>
      <c r="J84" s="664">
        <v>500</v>
      </c>
      <c r="K84" s="665">
        <v>300</v>
      </c>
    </row>
    <row r="85" spans="1:11" ht="14.4" customHeight="1" x14ac:dyDescent="0.3">
      <c r="A85" s="660" t="s">
        <v>551</v>
      </c>
      <c r="B85" s="661" t="s">
        <v>552</v>
      </c>
      <c r="C85" s="662" t="s">
        <v>562</v>
      </c>
      <c r="D85" s="663" t="s">
        <v>1352</v>
      </c>
      <c r="E85" s="662" t="s">
        <v>3145</v>
      </c>
      <c r="F85" s="663" t="s">
        <v>3146</v>
      </c>
      <c r="G85" s="662" t="s">
        <v>2073</v>
      </c>
      <c r="H85" s="662" t="s">
        <v>2074</v>
      </c>
      <c r="I85" s="664">
        <v>4.2633333333333328</v>
      </c>
      <c r="J85" s="664">
        <v>400</v>
      </c>
      <c r="K85" s="665">
        <v>1705.6000000000001</v>
      </c>
    </row>
    <row r="86" spans="1:11" ht="14.4" customHeight="1" x14ac:dyDescent="0.3">
      <c r="A86" s="660" t="s">
        <v>551</v>
      </c>
      <c r="B86" s="661" t="s">
        <v>552</v>
      </c>
      <c r="C86" s="662" t="s">
        <v>562</v>
      </c>
      <c r="D86" s="663" t="s">
        <v>1352</v>
      </c>
      <c r="E86" s="662" t="s">
        <v>3145</v>
      </c>
      <c r="F86" s="663" t="s">
        <v>3146</v>
      </c>
      <c r="G86" s="662" t="s">
        <v>2075</v>
      </c>
      <c r="H86" s="662" t="s">
        <v>2076</v>
      </c>
      <c r="I86" s="664">
        <v>8.58</v>
      </c>
      <c r="J86" s="664">
        <v>36</v>
      </c>
      <c r="K86" s="665">
        <v>308.88</v>
      </c>
    </row>
    <row r="87" spans="1:11" ht="14.4" customHeight="1" x14ac:dyDescent="0.3">
      <c r="A87" s="660" t="s">
        <v>551</v>
      </c>
      <c r="B87" s="661" t="s">
        <v>552</v>
      </c>
      <c r="C87" s="662" t="s">
        <v>562</v>
      </c>
      <c r="D87" s="663" t="s">
        <v>1352</v>
      </c>
      <c r="E87" s="662" t="s">
        <v>3145</v>
      </c>
      <c r="F87" s="663" t="s">
        <v>3146</v>
      </c>
      <c r="G87" s="662" t="s">
        <v>2077</v>
      </c>
      <c r="H87" s="662" t="s">
        <v>2078</v>
      </c>
      <c r="I87" s="664">
        <v>27.94</v>
      </c>
      <c r="J87" s="664">
        <v>2</v>
      </c>
      <c r="K87" s="665">
        <v>55.88</v>
      </c>
    </row>
    <row r="88" spans="1:11" ht="14.4" customHeight="1" x14ac:dyDescent="0.3">
      <c r="A88" s="660" t="s">
        <v>551</v>
      </c>
      <c r="B88" s="661" t="s">
        <v>552</v>
      </c>
      <c r="C88" s="662" t="s">
        <v>562</v>
      </c>
      <c r="D88" s="663" t="s">
        <v>1352</v>
      </c>
      <c r="E88" s="662" t="s">
        <v>3145</v>
      </c>
      <c r="F88" s="663" t="s">
        <v>3146</v>
      </c>
      <c r="G88" s="662" t="s">
        <v>2191</v>
      </c>
      <c r="H88" s="662" t="s">
        <v>2192</v>
      </c>
      <c r="I88" s="664">
        <v>9.27</v>
      </c>
      <c r="J88" s="664">
        <v>360</v>
      </c>
      <c r="K88" s="665">
        <v>3336.84</v>
      </c>
    </row>
    <row r="89" spans="1:11" ht="14.4" customHeight="1" x14ac:dyDescent="0.3">
      <c r="A89" s="660" t="s">
        <v>551</v>
      </c>
      <c r="B89" s="661" t="s">
        <v>552</v>
      </c>
      <c r="C89" s="662" t="s">
        <v>562</v>
      </c>
      <c r="D89" s="663" t="s">
        <v>1352</v>
      </c>
      <c r="E89" s="662" t="s">
        <v>3145</v>
      </c>
      <c r="F89" s="663" t="s">
        <v>3146</v>
      </c>
      <c r="G89" s="662" t="s">
        <v>2081</v>
      </c>
      <c r="H89" s="662" t="s">
        <v>2082</v>
      </c>
      <c r="I89" s="664">
        <v>1.1749999999999998</v>
      </c>
      <c r="J89" s="664">
        <v>700</v>
      </c>
      <c r="K89" s="665">
        <v>824</v>
      </c>
    </row>
    <row r="90" spans="1:11" ht="14.4" customHeight="1" x14ac:dyDescent="0.3">
      <c r="A90" s="660" t="s">
        <v>551</v>
      </c>
      <c r="B90" s="661" t="s">
        <v>552</v>
      </c>
      <c r="C90" s="662" t="s">
        <v>562</v>
      </c>
      <c r="D90" s="663" t="s">
        <v>1352</v>
      </c>
      <c r="E90" s="662" t="s">
        <v>3145</v>
      </c>
      <c r="F90" s="663" t="s">
        <v>3146</v>
      </c>
      <c r="G90" s="662" t="s">
        <v>2193</v>
      </c>
      <c r="H90" s="662" t="s">
        <v>2194</v>
      </c>
      <c r="I90" s="664">
        <v>0.93</v>
      </c>
      <c r="J90" s="664">
        <v>500</v>
      </c>
      <c r="K90" s="665">
        <v>465</v>
      </c>
    </row>
    <row r="91" spans="1:11" ht="14.4" customHeight="1" x14ac:dyDescent="0.3">
      <c r="A91" s="660" t="s">
        <v>551</v>
      </c>
      <c r="B91" s="661" t="s">
        <v>552</v>
      </c>
      <c r="C91" s="662" t="s">
        <v>562</v>
      </c>
      <c r="D91" s="663" t="s">
        <v>1352</v>
      </c>
      <c r="E91" s="662" t="s">
        <v>3145</v>
      </c>
      <c r="F91" s="663" t="s">
        <v>3146</v>
      </c>
      <c r="G91" s="662" t="s">
        <v>2195</v>
      </c>
      <c r="H91" s="662" t="s">
        <v>2196</v>
      </c>
      <c r="I91" s="664">
        <v>0.56000000000000005</v>
      </c>
      <c r="J91" s="664">
        <v>500</v>
      </c>
      <c r="K91" s="665">
        <v>280</v>
      </c>
    </row>
    <row r="92" spans="1:11" ht="14.4" customHeight="1" x14ac:dyDescent="0.3">
      <c r="A92" s="660" t="s">
        <v>551</v>
      </c>
      <c r="B92" s="661" t="s">
        <v>552</v>
      </c>
      <c r="C92" s="662" t="s">
        <v>562</v>
      </c>
      <c r="D92" s="663" t="s">
        <v>1352</v>
      </c>
      <c r="E92" s="662" t="s">
        <v>3145</v>
      </c>
      <c r="F92" s="663" t="s">
        <v>3146</v>
      </c>
      <c r="G92" s="662" t="s">
        <v>2083</v>
      </c>
      <c r="H92" s="662" t="s">
        <v>2084</v>
      </c>
      <c r="I92" s="664">
        <v>0.86</v>
      </c>
      <c r="J92" s="664">
        <v>200</v>
      </c>
      <c r="K92" s="665">
        <v>172</v>
      </c>
    </row>
    <row r="93" spans="1:11" ht="14.4" customHeight="1" x14ac:dyDescent="0.3">
      <c r="A93" s="660" t="s">
        <v>551</v>
      </c>
      <c r="B93" s="661" t="s">
        <v>552</v>
      </c>
      <c r="C93" s="662" t="s">
        <v>562</v>
      </c>
      <c r="D93" s="663" t="s">
        <v>1352</v>
      </c>
      <c r="E93" s="662" t="s">
        <v>3145</v>
      </c>
      <c r="F93" s="663" t="s">
        <v>3146</v>
      </c>
      <c r="G93" s="662" t="s">
        <v>2085</v>
      </c>
      <c r="H93" s="662" t="s">
        <v>2086</v>
      </c>
      <c r="I93" s="664">
        <v>1.51</v>
      </c>
      <c r="J93" s="664">
        <v>150</v>
      </c>
      <c r="K93" s="665">
        <v>226.5</v>
      </c>
    </row>
    <row r="94" spans="1:11" ht="14.4" customHeight="1" x14ac:dyDescent="0.3">
      <c r="A94" s="660" t="s">
        <v>551</v>
      </c>
      <c r="B94" s="661" t="s">
        <v>552</v>
      </c>
      <c r="C94" s="662" t="s">
        <v>562</v>
      </c>
      <c r="D94" s="663" t="s">
        <v>1352</v>
      </c>
      <c r="E94" s="662" t="s">
        <v>3145</v>
      </c>
      <c r="F94" s="663" t="s">
        <v>3146</v>
      </c>
      <c r="G94" s="662" t="s">
        <v>2197</v>
      </c>
      <c r="H94" s="662" t="s">
        <v>2198</v>
      </c>
      <c r="I94" s="664">
        <v>2.06</v>
      </c>
      <c r="J94" s="664">
        <v>50</v>
      </c>
      <c r="K94" s="665">
        <v>103</v>
      </c>
    </row>
    <row r="95" spans="1:11" ht="14.4" customHeight="1" x14ac:dyDescent="0.3">
      <c r="A95" s="660" t="s">
        <v>551</v>
      </c>
      <c r="B95" s="661" t="s">
        <v>552</v>
      </c>
      <c r="C95" s="662" t="s">
        <v>562</v>
      </c>
      <c r="D95" s="663" t="s">
        <v>1352</v>
      </c>
      <c r="E95" s="662" t="s">
        <v>3145</v>
      </c>
      <c r="F95" s="663" t="s">
        <v>3146</v>
      </c>
      <c r="G95" s="662" t="s">
        <v>2087</v>
      </c>
      <c r="H95" s="662" t="s">
        <v>2088</v>
      </c>
      <c r="I95" s="664">
        <v>3.37</v>
      </c>
      <c r="J95" s="664">
        <v>50</v>
      </c>
      <c r="K95" s="665">
        <v>168.5</v>
      </c>
    </row>
    <row r="96" spans="1:11" ht="14.4" customHeight="1" x14ac:dyDescent="0.3">
      <c r="A96" s="660" t="s">
        <v>551</v>
      </c>
      <c r="B96" s="661" t="s">
        <v>552</v>
      </c>
      <c r="C96" s="662" t="s">
        <v>562</v>
      </c>
      <c r="D96" s="663" t="s">
        <v>1352</v>
      </c>
      <c r="E96" s="662" t="s">
        <v>3145</v>
      </c>
      <c r="F96" s="663" t="s">
        <v>3146</v>
      </c>
      <c r="G96" s="662" t="s">
        <v>2199</v>
      </c>
      <c r="H96" s="662" t="s">
        <v>2200</v>
      </c>
      <c r="I96" s="664">
        <v>15.49</v>
      </c>
      <c r="J96" s="664">
        <v>40</v>
      </c>
      <c r="K96" s="665">
        <v>619.6</v>
      </c>
    </row>
    <row r="97" spans="1:11" ht="14.4" customHeight="1" x14ac:dyDescent="0.3">
      <c r="A97" s="660" t="s">
        <v>551</v>
      </c>
      <c r="B97" s="661" t="s">
        <v>552</v>
      </c>
      <c r="C97" s="662" t="s">
        <v>562</v>
      </c>
      <c r="D97" s="663" t="s">
        <v>1352</v>
      </c>
      <c r="E97" s="662" t="s">
        <v>3145</v>
      </c>
      <c r="F97" s="663" t="s">
        <v>3146</v>
      </c>
      <c r="G97" s="662" t="s">
        <v>2201</v>
      </c>
      <c r="H97" s="662" t="s">
        <v>2202</v>
      </c>
      <c r="I97" s="664">
        <v>2.81</v>
      </c>
      <c r="J97" s="664">
        <v>50</v>
      </c>
      <c r="K97" s="665">
        <v>140.68</v>
      </c>
    </row>
    <row r="98" spans="1:11" ht="14.4" customHeight="1" x14ac:dyDescent="0.3">
      <c r="A98" s="660" t="s">
        <v>551</v>
      </c>
      <c r="B98" s="661" t="s">
        <v>552</v>
      </c>
      <c r="C98" s="662" t="s">
        <v>562</v>
      </c>
      <c r="D98" s="663" t="s">
        <v>1352</v>
      </c>
      <c r="E98" s="662" t="s">
        <v>3145</v>
      </c>
      <c r="F98" s="663" t="s">
        <v>3146</v>
      </c>
      <c r="G98" s="662" t="s">
        <v>2203</v>
      </c>
      <c r="H98" s="662" t="s">
        <v>2204</v>
      </c>
      <c r="I98" s="664">
        <v>13.87</v>
      </c>
      <c r="J98" s="664">
        <v>96</v>
      </c>
      <c r="K98" s="665">
        <v>1331.58</v>
      </c>
    </row>
    <row r="99" spans="1:11" ht="14.4" customHeight="1" x14ac:dyDescent="0.3">
      <c r="A99" s="660" t="s">
        <v>551</v>
      </c>
      <c r="B99" s="661" t="s">
        <v>552</v>
      </c>
      <c r="C99" s="662" t="s">
        <v>562</v>
      </c>
      <c r="D99" s="663" t="s">
        <v>1352</v>
      </c>
      <c r="E99" s="662" t="s">
        <v>3145</v>
      </c>
      <c r="F99" s="663" t="s">
        <v>3146</v>
      </c>
      <c r="G99" s="662" t="s">
        <v>2205</v>
      </c>
      <c r="H99" s="662" t="s">
        <v>2206</v>
      </c>
      <c r="I99" s="664">
        <v>7.13</v>
      </c>
      <c r="J99" s="664">
        <v>112</v>
      </c>
      <c r="K99" s="665">
        <v>798.22</v>
      </c>
    </row>
    <row r="100" spans="1:11" ht="14.4" customHeight="1" x14ac:dyDescent="0.3">
      <c r="A100" s="660" t="s">
        <v>551</v>
      </c>
      <c r="B100" s="661" t="s">
        <v>552</v>
      </c>
      <c r="C100" s="662" t="s">
        <v>562</v>
      </c>
      <c r="D100" s="663" t="s">
        <v>1352</v>
      </c>
      <c r="E100" s="662" t="s">
        <v>3145</v>
      </c>
      <c r="F100" s="663" t="s">
        <v>3146</v>
      </c>
      <c r="G100" s="662" t="s">
        <v>2207</v>
      </c>
      <c r="H100" s="662" t="s">
        <v>2208</v>
      </c>
      <c r="I100" s="664">
        <v>11.31</v>
      </c>
      <c r="J100" s="664">
        <v>90</v>
      </c>
      <c r="K100" s="665">
        <v>1018.1999999999999</v>
      </c>
    </row>
    <row r="101" spans="1:11" ht="14.4" customHeight="1" x14ac:dyDescent="0.3">
      <c r="A101" s="660" t="s">
        <v>551</v>
      </c>
      <c r="B101" s="661" t="s">
        <v>552</v>
      </c>
      <c r="C101" s="662" t="s">
        <v>562</v>
      </c>
      <c r="D101" s="663" t="s">
        <v>1352</v>
      </c>
      <c r="E101" s="662" t="s">
        <v>3145</v>
      </c>
      <c r="F101" s="663" t="s">
        <v>3146</v>
      </c>
      <c r="G101" s="662" t="s">
        <v>2209</v>
      </c>
      <c r="H101" s="662" t="s">
        <v>2210</v>
      </c>
      <c r="I101" s="664">
        <v>500.25</v>
      </c>
      <c r="J101" s="664">
        <v>3</v>
      </c>
      <c r="K101" s="665">
        <v>1500.75</v>
      </c>
    </row>
    <row r="102" spans="1:11" ht="14.4" customHeight="1" x14ac:dyDescent="0.3">
      <c r="A102" s="660" t="s">
        <v>551</v>
      </c>
      <c r="B102" s="661" t="s">
        <v>552</v>
      </c>
      <c r="C102" s="662" t="s">
        <v>562</v>
      </c>
      <c r="D102" s="663" t="s">
        <v>1352</v>
      </c>
      <c r="E102" s="662" t="s">
        <v>3145</v>
      </c>
      <c r="F102" s="663" t="s">
        <v>3146</v>
      </c>
      <c r="G102" s="662" t="s">
        <v>2211</v>
      </c>
      <c r="H102" s="662" t="s">
        <v>2212</v>
      </c>
      <c r="I102" s="664">
        <v>555.45000000000005</v>
      </c>
      <c r="J102" s="664">
        <v>1</v>
      </c>
      <c r="K102" s="665">
        <v>555.45000000000005</v>
      </c>
    </row>
    <row r="103" spans="1:11" ht="14.4" customHeight="1" x14ac:dyDescent="0.3">
      <c r="A103" s="660" t="s">
        <v>551</v>
      </c>
      <c r="B103" s="661" t="s">
        <v>552</v>
      </c>
      <c r="C103" s="662" t="s">
        <v>562</v>
      </c>
      <c r="D103" s="663" t="s">
        <v>1352</v>
      </c>
      <c r="E103" s="662" t="s">
        <v>3145</v>
      </c>
      <c r="F103" s="663" t="s">
        <v>3146</v>
      </c>
      <c r="G103" s="662" t="s">
        <v>2213</v>
      </c>
      <c r="H103" s="662" t="s">
        <v>2214</v>
      </c>
      <c r="I103" s="664">
        <v>18.93</v>
      </c>
      <c r="J103" s="664">
        <v>120</v>
      </c>
      <c r="K103" s="665">
        <v>2272.17</v>
      </c>
    </row>
    <row r="104" spans="1:11" ht="14.4" customHeight="1" x14ac:dyDescent="0.3">
      <c r="A104" s="660" t="s">
        <v>551</v>
      </c>
      <c r="B104" s="661" t="s">
        <v>552</v>
      </c>
      <c r="C104" s="662" t="s">
        <v>562</v>
      </c>
      <c r="D104" s="663" t="s">
        <v>1352</v>
      </c>
      <c r="E104" s="662" t="s">
        <v>3145</v>
      </c>
      <c r="F104" s="663" t="s">
        <v>3146</v>
      </c>
      <c r="G104" s="662" t="s">
        <v>2215</v>
      </c>
      <c r="H104" s="662" t="s">
        <v>2216</v>
      </c>
      <c r="I104" s="664">
        <v>13.64</v>
      </c>
      <c r="J104" s="664">
        <v>96</v>
      </c>
      <c r="K104" s="665">
        <v>1309.3399999999999</v>
      </c>
    </row>
    <row r="105" spans="1:11" ht="14.4" customHeight="1" x14ac:dyDescent="0.3">
      <c r="A105" s="660" t="s">
        <v>551</v>
      </c>
      <c r="B105" s="661" t="s">
        <v>552</v>
      </c>
      <c r="C105" s="662" t="s">
        <v>562</v>
      </c>
      <c r="D105" s="663" t="s">
        <v>1352</v>
      </c>
      <c r="E105" s="662" t="s">
        <v>3145</v>
      </c>
      <c r="F105" s="663" t="s">
        <v>3146</v>
      </c>
      <c r="G105" s="662" t="s">
        <v>2217</v>
      </c>
      <c r="H105" s="662" t="s">
        <v>2218</v>
      </c>
      <c r="I105" s="664">
        <v>22.3</v>
      </c>
      <c r="J105" s="664">
        <v>5</v>
      </c>
      <c r="K105" s="665">
        <v>111.49</v>
      </c>
    </row>
    <row r="106" spans="1:11" ht="14.4" customHeight="1" x14ac:dyDescent="0.3">
      <c r="A106" s="660" t="s">
        <v>551</v>
      </c>
      <c r="B106" s="661" t="s">
        <v>552</v>
      </c>
      <c r="C106" s="662" t="s">
        <v>562</v>
      </c>
      <c r="D106" s="663" t="s">
        <v>1352</v>
      </c>
      <c r="E106" s="662" t="s">
        <v>3145</v>
      </c>
      <c r="F106" s="663" t="s">
        <v>3146</v>
      </c>
      <c r="G106" s="662" t="s">
        <v>2219</v>
      </c>
      <c r="H106" s="662" t="s">
        <v>2220</v>
      </c>
      <c r="I106" s="664">
        <v>19</v>
      </c>
      <c r="J106" s="664">
        <v>30</v>
      </c>
      <c r="K106" s="665">
        <v>570.03</v>
      </c>
    </row>
    <row r="107" spans="1:11" ht="14.4" customHeight="1" x14ac:dyDescent="0.3">
      <c r="A107" s="660" t="s">
        <v>551</v>
      </c>
      <c r="B107" s="661" t="s">
        <v>552</v>
      </c>
      <c r="C107" s="662" t="s">
        <v>562</v>
      </c>
      <c r="D107" s="663" t="s">
        <v>1352</v>
      </c>
      <c r="E107" s="662" t="s">
        <v>3147</v>
      </c>
      <c r="F107" s="663" t="s">
        <v>3148</v>
      </c>
      <c r="G107" s="662" t="s">
        <v>2221</v>
      </c>
      <c r="H107" s="662" t="s">
        <v>2222</v>
      </c>
      <c r="I107" s="664">
        <v>2.86</v>
      </c>
      <c r="J107" s="664">
        <v>20</v>
      </c>
      <c r="K107" s="665">
        <v>57.2</v>
      </c>
    </row>
    <row r="108" spans="1:11" ht="14.4" customHeight="1" x14ac:dyDescent="0.3">
      <c r="A108" s="660" t="s">
        <v>551</v>
      </c>
      <c r="B108" s="661" t="s">
        <v>552</v>
      </c>
      <c r="C108" s="662" t="s">
        <v>562</v>
      </c>
      <c r="D108" s="663" t="s">
        <v>1352</v>
      </c>
      <c r="E108" s="662" t="s">
        <v>3147</v>
      </c>
      <c r="F108" s="663" t="s">
        <v>3148</v>
      </c>
      <c r="G108" s="662" t="s">
        <v>2109</v>
      </c>
      <c r="H108" s="662" t="s">
        <v>2110</v>
      </c>
      <c r="I108" s="664">
        <v>0.48</v>
      </c>
      <c r="J108" s="664">
        <v>100</v>
      </c>
      <c r="K108" s="665">
        <v>48</v>
      </c>
    </row>
    <row r="109" spans="1:11" ht="14.4" customHeight="1" x14ac:dyDescent="0.3">
      <c r="A109" s="660" t="s">
        <v>551</v>
      </c>
      <c r="B109" s="661" t="s">
        <v>552</v>
      </c>
      <c r="C109" s="662" t="s">
        <v>562</v>
      </c>
      <c r="D109" s="663" t="s">
        <v>1352</v>
      </c>
      <c r="E109" s="662" t="s">
        <v>3147</v>
      </c>
      <c r="F109" s="663" t="s">
        <v>3148</v>
      </c>
      <c r="G109" s="662" t="s">
        <v>2111</v>
      </c>
      <c r="H109" s="662" t="s">
        <v>2112</v>
      </c>
      <c r="I109" s="664">
        <v>0.67</v>
      </c>
      <c r="J109" s="664">
        <v>100</v>
      </c>
      <c r="K109" s="665">
        <v>67</v>
      </c>
    </row>
    <row r="110" spans="1:11" ht="14.4" customHeight="1" x14ac:dyDescent="0.3">
      <c r="A110" s="660" t="s">
        <v>551</v>
      </c>
      <c r="B110" s="661" t="s">
        <v>552</v>
      </c>
      <c r="C110" s="662" t="s">
        <v>562</v>
      </c>
      <c r="D110" s="663" t="s">
        <v>1352</v>
      </c>
      <c r="E110" s="662" t="s">
        <v>3147</v>
      </c>
      <c r="F110" s="663" t="s">
        <v>3148</v>
      </c>
      <c r="G110" s="662" t="s">
        <v>2223</v>
      </c>
      <c r="H110" s="662" t="s">
        <v>2224</v>
      </c>
      <c r="I110" s="664">
        <v>5.32</v>
      </c>
      <c r="J110" s="664">
        <v>100</v>
      </c>
      <c r="K110" s="665">
        <v>532.4</v>
      </c>
    </row>
    <row r="111" spans="1:11" ht="14.4" customHeight="1" x14ac:dyDescent="0.3">
      <c r="A111" s="660" t="s">
        <v>551</v>
      </c>
      <c r="B111" s="661" t="s">
        <v>552</v>
      </c>
      <c r="C111" s="662" t="s">
        <v>562</v>
      </c>
      <c r="D111" s="663" t="s">
        <v>1352</v>
      </c>
      <c r="E111" s="662" t="s">
        <v>3147</v>
      </c>
      <c r="F111" s="663" t="s">
        <v>3148</v>
      </c>
      <c r="G111" s="662" t="s">
        <v>2119</v>
      </c>
      <c r="H111" s="662" t="s">
        <v>2120</v>
      </c>
      <c r="I111" s="664">
        <v>1.97</v>
      </c>
      <c r="J111" s="664">
        <v>50</v>
      </c>
      <c r="K111" s="665">
        <v>98.5</v>
      </c>
    </row>
    <row r="112" spans="1:11" ht="14.4" customHeight="1" x14ac:dyDescent="0.3">
      <c r="A112" s="660" t="s">
        <v>551</v>
      </c>
      <c r="B112" s="661" t="s">
        <v>552</v>
      </c>
      <c r="C112" s="662" t="s">
        <v>562</v>
      </c>
      <c r="D112" s="663" t="s">
        <v>1352</v>
      </c>
      <c r="E112" s="662" t="s">
        <v>3147</v>
      </c>
      <c r="F112" s="663" t="s">
        <v>3148</v>
      </c>
      <c r="G112" s="662" t="s">
        <v>2225</v>
      </c>
      <c r="H112" s="662" t="s">
        <v>2226</v>
      </c>
      <c r="I112" s="664">
        <v>3</v>
      </c>
      <c r="J112" s="664">
        <v>50</v>
      </c>
      <c r="K112" s="665">
        <v>150</v>
      </c>
    </row>
    <row r="113" spans="1:11" ht="14.4" customHeight="1" x14ac:dyDescent="0.3">
      <c r="A113" s="660" t="s">
        <v>551</v>
      </c>
      <c r="B113" s="661" t="s">
        <v>552</v>
      </c>
      <c r="C113" s="662" t="s">
        <v>562</v>
      </c>
      <c r="D113" s="663" t="s">
        <v>1352</v>
      </c>
      <c r="E113" s="662" t="s">
        <v>3147</v>
      </c>
      <c r="F113" s="663" t="s">
        <v>3148</v>
      </c>
      <c r="G113" s="662" t="s">
        <v>2121</v>
      </c>
      <c r="H113" s="662" t="s">
        <v>2122</v>
      </c>
      <c r="I113" s="664">
        <v>0.01</v>
      </c>
      <c r="J113" s="664">
        <v>50</v>
      </c>
      <c r="K113" s="665">
        <v>0.5</v>
      </c>
    </row>
    <row r="114" spans="1:11" ht="14.4" customHeight="1" x14ac:dyDescent="0.3">
      <c r="A114" s="660" t="s">
        <v>551</v>
      </c>
      <c r="B114" s="661" t="s">
        <v>552</v>
      </c>
      <c r="C114" s="662" t="s">
        <v>562</v>
      </c>
      <c r="D114" s="663" t="s">
        <v>1352</v>
      </c>
      <c r="E114" s="662" t="s">
        <v>3147</v>
      </c>
      <c r="F114" s="663" t="s">
        <v>3148</v>
      </c>
      <c r="G114" s="662" t="s">
        <v>2227</v>
      </c>
      <c r="H114" s="662" t="s">
        <v>2228</v>
      </c>
      <c r="I114" s="664">
        <v>2.04</v>
      </c>
      <c r="J114" s="664">
        <v>100</v>
      </c>
      <c r="K114" s="665">
        <v>204</v>
      </c>
    </row>
    <row r="115" spans="1:11" ht="14.4" customHeight="1" x14ac:dyDescent="0.3">
      <c r="A115" s="660" t="s">
        <v>551</v>
      </c>
      <c r="B115" s="661" t="s">
        <v>552</v>
      </c>
      <c r="C115" s="662" t="s">
        <v>562</v>
      </c>
      <c r="D115" s="663" t="s">
        <v>1352</v>
      </c>
      <c r="E115" s="662" t="s">
        <v>3147</v>
      </c>
      <c r="F115" s="663" t="s">
        <v>3148</v>
      </c>
      <c r="G115" s="662" t="s">
        <v>2123</v>
      </c>
      <c r="H115" s="662" t="s">
        <v>2124</v>
      </c>
      <c r="I115" s="664">
        <v>2.87</v>
      </c>
      <c r="J115" s="664">
        <v>50</v>
      </c>
      <c r="K115" s="665">
        <v>143.5</v>
      </c>
    </row>
    <row r="116" spans="1:11" ht="14.4" customHeight="1" x14ac:dyDescent="0.3">
      <c r="A116" s="660" t="s">
        <v>551</v>
      </c>
      <c r="B116" s="661" t="s">
        <v>552</v>
      </c>
      <c r="C116" s="662" t="s">
        <v>562</v>
      </c>
      <c r="D116" s="663" t="s">
        <v>1352</v>
      </c>
      <c r="E116" s="662" t="s">
        <v>3147</v>
      </c>
      <c r="F116" s="663" t="s">
        <v>3148</v>
      </c>
      <c r="G116" s="662" t="s">
        <v>2125</v>
      </c>
      <c r="H116" s="662" t="s">
        <v>2126</v>
      </c>
      <c r="I116" s="664">
        <v>2.16</v>
      </c>
      <c r="J116" s="664">
        <v>50</v>
      </c>
      <c r="K116" s="665">
        <v>108</v>
      </c>
    </row>
    <row r="117" spans="1:11" ht="14.4" customHeight="1" x14ac:dyDescent="0.3">
      <c r="A117" s="660" t="s">
        <v>551</v>
      </c>
      <c r="B117" s="661" t="s">
        <v>552</v>
      </c>
      <c r="C117" s="662" t="s">
        <v>562</v>
      </c>
      <c r="D117" s="663" t="s">
        <v>1352</v>
      </c>
      <c r="E117" s="662" t="s">
        <v>3147</v>
      </c>
      <c r="F117" s="663" t="s">
        <v>3148</v>
      </c>
      <c r="G117" s="662" t="s">
        <v>2127</v>
      </c>
      <c r="H117" s="662" t="s">
        <v>2128</v>
      </c>
      <c r="I117" s="664">
        <v>5.13</v>
      </c>
      <c r="J117" s="664">
        <v>80</v>
      </c>
      <c r="K117" s="665">
        <v>410.4</v>
      </c>
    </row>
    <row r="118" spans="1:11" ht="14.4" customHeight="1" x14ac:dyDescent="0.3">
      <c r="A118" s="660" t="s">
        <v>551</v>
      </c>
      <c r="B118" s="661" t="s">
        <v>552</v>
      </c>
      <c r="C118" s="662" t="s">
        <v>562</v>
      </c>
      <c r="D118" s="663" t="s">
        <v>1352</v>
      </c>
      <c r="E118" s="662" t="s">
        <v>3147</v>
      </c>
      <c r="F118" s="663" t="s">
        <v>3148</v>
      </c>
      <c r="G118" s="662" t="s">
        <v>2229</v>
      </c>
      <c r="H118" s="662" t="s">
        <v>2230</v>
      </c>
      <c r="I118" s="664">
        <v>12.105</v>
      </c>
      <c r="J118" s="664">
        <v>100</v>
      </c>
      <c r="K118" s="665">
        <v>1210.5</v>
      </c>
    </row>
    <row r="119" spans="1:11" ht="14.4" customHeight="1" x14ac:dyDescent="0.3">
      <c r="A119" s="660" t="s">
        <v>551</v>
      </c>
      <c r="B119" s="661" t="s">
        <v>552</v>
      </c>
      <c r="C119" s="662" t="s">
        <v>562</v>
      </c>
      <c r="D119" s="663" t="s">
        <v>1352</v>
      </c>
      <c r="E119" s="662" t="s">
        <v>3147</v>
      </c>
      <c r="F119" s="663" t="s">
        <v>3148</v>
      </c>
      <c r="G119" s="662" t="s">
        <v>2139</v>
      </c>
      <c r="H119" s="662" t="s">
        <v>2140</v>
      </c>
      <c r="I119" s="664">
        <v>2.52</v>
      </c>
      <c r="J119" s="664">
        <v>50</v>
      </c>
      <c r="K119" s="665">
        <v>126</v>
      </c>
    </row>
    <row r="120" spans="1:11" ht="14.4" customHeight="1" x14ac:dyDescent="0.3">
      <c r="A120" s="660" t="s">
        <v>551</v>
      </c>
      <c r="B120" s="661" t="s">
        <v>552</v>
      </c>
      <c r="C120" s="662" t="s">
        <v>562</v>
      </c>
      <c r="D120" s="663" t="s">
        <v>1352</v>
      </c>
      <c r="E120" s="662" t="s">
        <v>3147</v>
      </c>
      <c r="F120" s="663" t="s">
        <v>3148</v>
      </c>
      <c r="G120" s="662" t="s">
        <v>2231</v>
      </c>
      <c r="H120" s="662" t="s">
        <v>2232</v>
      </c>
      <c r="I120" s="664">
        <v>21.24</v>
      </c>
      <c r="J120" s="664">
        <v>50</v>
      </c>
      <c r="K120" s="665">
        <v>1062</v>
      </c>
    </row>
    <row r="121" spans="1:11" ht="14.4" customHeight="1" x14ac:dyDescent="0.3">
      <c r="A121" s="660" t="s">
        <v>551</v>
      </c>
      <c r="B121" s="661" t="s">
        <v>552</v>
      </c>
      <c r="C121" s="662" t="s">
        <v>562</v>
      </c>
      <c r="D121" s="663" t="s">
        <v>1352</v>
      </c>
      <c r="E121" s="662" t="s">
        <v>3147</v>
      </c>
      <c r="F121" s="663" t="s">
        <v>3148</v>
      </c>
      <c r="G121" s="662" t="s">
        <v>2233</v>
      </c>
      <c r="H121" s="662" t="s">
        <v>2234</v>
      </c>
      <c r="I121" s="664">
        <v>2.29</v>
      </c>
      <c r="J121" s="664">
        <v>50</v>
      </c>
      <c r="K121" s="665">
        <v>114.5</v>
      </c>
    </row>
    <row r="122" spans="1:11" ht="14.4" customHeight="1" x14ac:dyDescent="0.3">
      <c r="A122" s="660" t="s">
        <v>551</v>
      </c>
      <c r="B122" s="661" t="s">
        <v>552</v>
      </c>
      <c r="C122" s="662" t="s">
        <v>562</v>
      </c>
      <c r="D122" s="663" t="s">
        <v>1352</v>
      </c>
      <c r="E122" s="662" t="s">
        <v>3147</v>
      </c>
      <c r="F122" s="663" t="s">
        <v>3148</v>
      </c>
      <c r="G122" s="662" t="s">
        <v>2235</v>
      </c>
      <c r="H122" s="662" t="s">
        <v>2236</v>
      </c>
      <c r="I122" s="664">
        <v>756.25</v>
      </c>
      <c r="J122" s="664">
        <v>4</v>
      </c>
      <c r="K122" s="665">
        <v>3025</v>
      </c>
    </row>
    <row r="123" spans="1:11" ht="14.4" customHeight="1" x14ac:dyDescent="0.3">
      <c r="A123" s="660" t="s">
        <v>551</v>
      </c>
      <c r="B123" s="661" t="s">
        <v>552</v>
      </c>
      <c r="C123" s="662" t="s">
        <v>562</v>
      </c>
      <c r="D123" s="663" t="s">
        <v>1352</v>
      </c>
      <c r="E123" s="662" t="s">
        <v>3147</v>
      </c>
      <c r="F123" s="663" t="s">
        <v>3148</v>
      </c>
      <c r="G123" s="662" t="s">
        <v>2237</v>
      </c>
      <c r="H123" s="662" t="s">
        <v>2238</v>
      </c>
      <c r="I123" s="664">
        <v>2299</v>
      </c>
      <c r="J123" s="664">
        <v>3</v>
      </c>
      <c r="K123" s="665">
        <v>6897</v>
      </c>
    </row>
    <row r="124" spans="1:11" ht="14.4" customHeight="1" x14ac:dyDescent="0.3">
      <c r="A124" s="660" t="s">
        <v>551</v>
      </c>
      <c r="B124" s="661" t="s">
        <v>552</v>
      </c>
      <c r="C124" s="662" t="s">
        <v>562</v>
      </c>
      <c r="D124" s="663" t="s">
        <v>1352</v>
      </c>
      <c r="E124" s="662" t="s">
        <v>3147</v>
      </c>
      <c r="F124" s="663" t="s">
        <v>3148</v>
      </c>
      <c r="G124" s="662" t="s">
        <v>2239</v>
      </c>
      <c r="H124" s="662" t="s">
        <v>2240</v>
      </c>
      <c r="I124" s="664">
        <v>133.07</v>
      </c>
      <c r="J124" s="664">
        <v>3</v>
      </c>
      <c r="K124" s="665">
        <v>399.2</v>
      </c>
    </row>
    <row r="125" spans="1:11" ht="14.4" customHeight="1" x14ac:dyDescent="0.3">
      <c r="A125" s="660" t="s">
        <v>551</v>
      </c>
      <c r="B125" s="661" t="s">
        <v>552</v>
      </c>
      <c r="C125" s="662" t="s">
        <v>562</v>
      </c>
      <c r="D125" s="663" t="s">
        <v>1352</v>
      </c>
      <c r="E125" s="662" t="s">
        <v>3147</v>
      </c>
      <c r="F125" s="663" t="s">
        <v>3148</v>
      </c>
      <c r="G125" s="662" t="s">
        <v>2241</v>
      </c>
      <c r="H125" s="662" t="s">
        <v>2242</v>
      </c>
      <c r="I125" s="664">
        <v>181.5</v>
      </c>
      <c r="J125" s="664">
        <v>10</v>
      </c>
      <c r="K125" s="665">
        <v>1815</v>
      </c>
    </row>
    <row r="126" spans="1:11" ht="14.4" customHeight="1" x14ac:dyDescent="0.3">
      <c r="A126" s="660" t="s">
        <v>551</v>
      </c>
      <c r="B126" s="661" t="s">
        <v>552</v>
      </c>
      <c r="C126" s="662" t="s">
        <v>562</v>
      </c>
      <c r="D126" s="663" t="s">
        <v>1352</v>
      </c>
      <c r="E126" s="662" t="s">
        <v>3147</v>
      </c>
      <c r="F126" s="663" t="s">
        <v>3148</v>
      </c>
      <c r="G126" s="662" t="s">
        <v>2243</v>
      </c>
      <c r="H126" s="662" t="s">
        <v>2244</v>
      </c>
      <c r="I126" s="664">
        <v>943.73</v>
      </c>
      <c r="J126" s="664">
        <v>3</v>
      </c>
      <c r="K126" s="665">
        <v>2831.2</v>
      </c>
    </row>
    <row r="127" spans="1:11" ht="14.4" customHeight="1" x14ac:dyDescent="0.3">
      <c r="A127" s="660" t="s">
        <v>551</v>
      </c>
      <c r="B127" s="661" t="s">
        <v>552</v>
      </c>
      <c r="C127" s="662" t="s">
        <v>562</v>
      </c>
      <c r="D127" s="663" t="s">
        <v>1352</v>
      </c>
      <c r="E127" s="662" t="s">
        <v>3147</v>
      </c>
      <c r="F127" s="663" t="s">
        <v>3148</v>
      </c>
      <c r="G127" s="662" t="s">
        <v>2245</v>
      </c>
      <c r="H127" s="662" t="s">
        <v>2246</v>
      </c>
      <c r="I127" s="664">
        <v>145.19999999999999</v>
      </c>
      <c r="J127" s="664">
        <v>3</v>
      </c>
      <c r="K127" s="665">
        <v>435.6</v>
      </c>
    </row>
    <row r="128" spans="1:11" ht="14.4" customHeight="1" x14ac:dyDescent="0.3">
      <c r="A128" s="660" t="s">
        <v>551</v>
      </c>
      <c r="B128" s="661" t="s">
        <v>552</v>
      </c>
      <c r="C128" s="662" t="s">
        <v>562</v>
      </c>
      <c r="D128" s="663" t="s">
        <v>1352</v>
      </c>
      <c r="E128" s="662" t="s">
        <v>3159</v>
      </c>
      <c r="F128" s="663" t="s">
        <v>3160</v>
      </c>
      <c r="G128" s="662" t="s">
        <v>2247</v>
      </c>
      <c r="H128" s="662" t="s">
        <v>2248</v>
      </c>
      <c r="I128" s="664">
        <v>34.880000000000003</v>
      </c>
      <c r="J128" s="664">
        <v>36</v>
      </c>
      <c r="K128" s="665">
        <v>1255.6600000000001</v>
      </c>
    </row>
    <row r="129" spans="1:11" ht="14.4" customHeight="1" x14ac:dyDescent="0.3">
      <c r="A129" s="660" t="s">
        <v>551</v>
      </c>
      <c r="B129" s="661" t="s">
        <v>552</v>
      </c>
      <c r="C129" s="662" t="s">
        <v>562</v>
      </c>
      <c r="D129" s="663" t="s">
        <v>1352</v>
      </c>
      <c r="E129" s="662" t="s">
        <v>3159</v>
      </c>
      <c r="F129" s="663" t="s">
        <v>3160</v>
      </c>
      <c r="G129" s="662" t="s">
        <v>2249</v>
      </c>
      <c r="H129" s="662" t="s">
        <v>2250</v>
      </c>
      <c r="I129" s="664">
        <v>34.119999999999997</v>
      </c>
      <c r="J129" s="664">
        <v>36</v>
      </c>
      <c r="K129" s="665">
        <v>1228.3399999999999</v>
      </c>
    </row>
    <row r="130" spans="1:11" ht="14.4" customHeight="1" x14ac:dyDescent="0.3">
      <c r="A130" s="660" t="s">
        <v>551</v>
      </c>
      <c r="B130" s="661" t="s">
        <v>552</v>
      </c>
      <c r="C130" s="662" t="s">
        <v>562</v>
      </c>
      <c r="D130" s="663" t="s">
        <v>1352</v>
      </c>
      <c r="E130" s="662" t="s">
        <v>3151</v>
      </c>
      <c r="F130" s="663" t="s">
        <v>3152</v>
      </c>
      <c r="G130" s="662" t="s">
        <v>2163</v>
      </c>
      <c r="H130" s="662" t="s">
        <v>2164</v>
      </c>
      <c r="I130" s="664">
        <v>0.49</v>
      </c>
      <c r="J130" s="664">
        <v>100</v>
      </c>
      <c r="K130" s="665">
        <v>49</v>
      </c>
    </row>
    <row r="131" spans="1:11" ht="14.4" customHeight="1" x14ac:dyDescent="0.3">
      <c r="A131" s="660" t="s">
        <v>551</v>
      </c>
      <c r="B131" s="661" t="s">
        <v>552</v>
      </c>
      <c r="C131" s="662" t="s">
        <v>562</v>
      </c>
      <c r="D131" s="663" t="s">
        <v>1352</v>
      </c>
      <c r="E131" s="662" t="s">
        <v>3153</v>
      </c>
      <c r="F131" s="663" t="s">
        <v>3154</v>
      </c>
      <c r="G131" s="662" t="s">
        <v>2251</v>
      </c>
      <c r="H131" s="662" t="s">
        <v>2252</v>
      </c>
      <c r="I131" s="664">
        <v>11.01</v>
      </c>
      <c r="J131" s="664">
        <v>40</v>
      </c>
      <c r="K131" s="665">
        <v>440.4</v>
      </c>
    </row>
    <row r="132" spans="1:11" ht="14.4" customHeight="1" x14ac:dyDescent="0.3">
      <c r="A132" s="660" t="s">
        <v>551</v>
      </c>
      <c r="B132" s="661" t="s">
        <v>552</v>
      </c>
      <c r="C132" s="662" t="s">
        <v>562</v>
      </c>
      <c r="D132" s="663" t="s">
        <v>1352</v>
      </c>
      <c r="E132" s="662" t="s">
        <v>3153</v>
      </c>
      <c r="F132" s="663" t="s">
        <v>3154</v>
      </c>
      <c r="G132" s="662" t="s">
        <v>2253</v>
      </c>
      <c r="H132" s="662" t="s">
        <v>2254</v>
      </c>
      <c r="I132" s="664">
        <v>11.01</v>
      </c>
      <c r="J132" s="664">
        <v>160</v>
      </c>
      <c r="K132" s="665">
        <v>1761.6</v>
      </c>
    </row>
    <row r="133" spans="1:11" ht="14.4" customHeight="1" x14ac:dyDescent="0.3">
      <c r="A133" s="660" t="s">
        <v>551</v>
      </c>
      <c r="B133" s="661" t="s">
        <v>552</v>
      </c>
      <c r="C133" s="662" t="s">
        <v>562</v>
      </c>
      <c r="D133" s="663" t="s">
        <v>1352</v>
      </c>
      <c r="E133" s="662" t="s">
        <v>3153</v>
      </c>
      <c r="F133" s="663" t="s">
        <v>3154</v>
      </c>
      <c r="G133" s="662" t="s">
        <v>2167</v>
      </c>
      <c r="H133" s="662" t="s">
        <v>2168</v>
      </c>
      <c r="I133" s="664">
        <v>0.71</v>
      </c>
      <c r="J133" s="664">
        <v>1000</v>
      </c>
      <c r="K133" s="665">
        <v>710</v>
      </c>
    </row>
    <row r="134" spans="1:11" ht="14.4" customHeight="1" x14ac:dyDescent="0.3">
      <c r="A134" s="660" t="s">
        <v>551</v>
      </c>
      <c r="B134" s="661" t="s">
        <v>552</v>
      </c>
      <c r="C134" s="662" t="s">
        <v>562</v>
      </c>
      <c r="D134" s="663" t="s">
        <v>1352</v>
      </c>
      <c r="E134" s="662" t="s">
        <v>3153</v>
      </c>
      <c r="F134" s="663" t="s">
        <v>3154</v>
      </c>
      <c r="G134" s="662" t="s">
        <v>2255</v>
      </c>
      <c r="H134" s="662" t="s">
        <v>2256</v>
      </c>
      <c r="I134" s="664">
        <v>0.71</v>
      </c>
      <c r="J134" s="664">
        <v>400</v>
      </c>
      <c r="K134" s="665">
        <v>284</v>
      </c>
    </row>
    <row r="135" spans="1:11" ht="14.4" customHeight="1" x14ac:dyDescent="0.3">
      <c r="A135" s="660" t="s">
        <v>551</v>
      </c>
      <c r="B135" s="661" t="s">
        <v>552</v>
      </c>
      <c r="C135" s="662" t="s">
        <v>562</v>
      </c>
      <c r="D135" s="663" t="s">
        <v>1352</v>
      </c>
      <c r="E135" s="662" t="s">
        <v>3153</v>
      </c>
      <c r="F135" s="663" t="s">
        <v>3154</v>
      </c>
      <c r="G135" s="662" t="s">
        <v>2257</v>
      </c>
      <c r="H135" s="662" t="s">
        <v>2258</v>
      </c>
      <c r="I135" s="664">
        <v>0.71</v>
      </c>
      <c r="J135" s="664">
        <v>2200</v>
      </c>
      <c r="K135" s="665">
        <v>1562</v>
      </c>
    </row>
    <row r="136" spans="1:11" ht="14.4" customHeight="1" x14ac:dyDescent="0.3">
      <c r="A136" s="660" t="s">
        <v>551</v>
      </c>
      <c r="B136" s="661" t="s">
        <v>552</v>
      </c>
      <c r="C136" s="662" t="s">
        <v>565</v>
      </c>
      <c r="D136" s="663" t="s">
        <v>1353</v>
      </c>
      <c r="E136" s="662" t="s">
        <v>3145</v>
      </c>
      <c r="F136" s="663" t="s">
        <v>3146</v>
      </c>
      <c r="G136" s="662" t="s">
        <v>2049</v>
      </c>
      <c r="H136" s="662" t="s">
        <v>2050</v>
      </c>
      <c r="I136" s="664">
        <v>2.39</v>
      </c>
      <c r="J136" s="664">
        <v>100</v>
      </c>
      <c r="K136" s="665">
        <v>239</v>
      </c>
    </row>
    <row r="137" spans="1:11" ht="14.4" customHeight="1" x14ac:dyDescent="0.3">
      <c r="A137" s="660" t="s">
        <v>551</v>
      </c>
      <c r="B137" s="661" t="s">
        <v>552</v>
      </c>
      <c r="C137" s="662" t="s">
        <v>565</v>
      </c>
      <c r="D137" s="663" t="s">
        <v>1353</v>
      </c>
      <c r="E137" s="662" t="s">
        <v>3145</v>
      </c>
      <c r="F137" s="663" t="s">
        <v>3146</v>
      </c>
      <c r="G137" s="662" t="s">
        <v>2051</v>
      </c>
      <c r="H137" s="662" t="s">
        <v>2052</v>
      </c>
      <c r="I137" s="664">
        <v>3.1</v>
      </c>
      <c r="J137" s="664">
        <v>100</v>
      </c>
      <c r="K137" s="665">
        <v>310</v>
      </c>
    </row>
    <row r="138" spans="1:11" ht="14.4" customHeight="1" x14ac:dyDescent="0.3">
      <c r="A138" s="660" t="s">
        <v>551</v>
      </c>
      <c r="B138" s="661" t="s">
        <v>552</v>
      </c>
      <c r="C138" s="662" t="s">
        <v>565</v>
      </c>
      <c r="D138" s="663" t="s">
        <v>1353</v>
      </c>
      <c r="E138" s="662" t="s">
        <v>3145</v>
      </c>
      <c r="F138" s="663" t="s">
        <v>3146</v>
      </c>
      <c r="G138" s="662" t="s">
        <v>2055</v>
      </c>
      <c r="H138" s="662" t="s">
        <v>2056</v>
      </c>
      <c r="I138" s="664">
        <v>12.08</v>
      </c>
      <c r="J138" s="664">
        <v>80</v>
      </c>
      <c r="K138" s="665">
        <v>966.4</v>
      </c>
    </row>
    <row r="139" spans="1:11" ht="14.4" customHeight="1" x14ac:dyDescent="0.3">
      <c r="A139" s="660" t="s">
        <v>551</v>
      </c>
      <c r="B139" s="661" t="s">
        <v>552</v>
      </c>
      <c r="C139" s="662" t="s">
        <v>565</v>
      </c>
      <c r="D139" s="663" t="s">
        <v>1353</v>
      </c>
      <c r="E139" s="662" t="s">
        <v>3145</v>
      </c>
      <c r="F139" s="663" t="s">
        <v>3146</v>
      </c>
      <c r="G139" s="662" t="s">
        <v>2057</v>
      </c>
      <c r="H139" s="662" t="s">
        <v>2058</v>
      </c>
      <c r="I139" s="664">
        <v>8.1999999999999993</v>
      </c>
      <c r="J139" s="664">
        <v>10</v>
      </c>
      <c r="K139" s="665">
        <v>82</v>
      </c>
    </row>
    <row r="140" spans="1:11" ht="14.4" customHeight="1" x14ac:dyDescent="0.3">
      <c r="A140" s="660" t="s">
        <v>551</v>
      </c>
      <c r="B140" s="661" t="s">
        <v>552</v>
      </c>
      <c r="C140" s="662" t="s">
        <v>565</v>
      </c>
      <c r="D140" s="663" t="s">
        <v>1353</v>
      </c>
      <c r="E140" s="662" t="s">
        <v>3145</v>
      </c>
      <c r="F140" s="663" t="s">
        <v>3146</v>
      </c>
      <c r="G140" s="662" t="s">
        <v>2059</v>
      </c>
      <c r="H140" s="662" t="s">
        <v>2060</v>
      </c>
      <c r="I140" s="664">
        <v>27.36</v>
      </c>
      <c r="J140" s="664">
        <v>35</v>
      </c>
      <c r="K140" s="665">
        <v>957.6</v>
      </c>
    </row>
    <row r="141" spans="1:11" ht="14.4" customHeight="1" x14ac:dyDescent="0.3">
      <c r="A141" s="660" t="s">
        <v>551</v>
      </c>
      <c r="B141" s="661" t="s">
        <v>552</v>
      </c>
      <c r="C141" s="662" t="s">
        <v>565</v>
      </c>
      <c r="D141" s="663" t="s">
        <v>1353</v>
      </c>
      <c r="E141" s="662" t="s">
        <v>3145</v>
      </c>
      <c r="F141" s="663" t="s">
        <v>3146</v>
      </c>
      <c r="G141" s="662" t="s">
        <v>2061</v>
      </c>
      <c r="H141" s="662" t="s">
        <v>2062</v>
      </c>
      <c r="I141" s="664">
        <v>5.9450000000000003</v>
      </c>
      <c r="J141" s="664">
        <v>200</v>
      </c>
      <c r="K141" s="665">
        <v>1189</v>
      </c>
    </row>
    <row r="142" spans="1:11" ht="14.4" customHeight="1" x14ac:dyDescent="0.3">
      <c r="A142" s="660" t="s">
        <v>551</v>
      </c>
      <c r="B142" s="661" t="s">
        <v>552</v>
      </c>
      <c r="C142" s="662" t="s">
        <v>565</v>
      </c>
      <c r="D142" s="663" t="s">
        <v>1353</v>
      </c>
      <c r="E142" s="662" t="s">
        <v>3145</v>
      </c>
      <c r="F142" s="663" t="s">
        <v>3146</v>
      </c>
      <c r="G142" s="662" t="s">
        <v>2069</v>
      </c>
      <c r="H142" s="662" t="s">
        <v>2070</v>
      </c>
      <c r="I142" s="664">
        <v>22.15</v>
      </c>
      <c r="J142" s="664">
        <v>100</v>
      </c>
      <c r="K142" s="665">
        <v>2215</v>
      </c>
    </row>
    <row r="143" spans="1:11" ht="14.4" customHeight="1" x14ac:dyDescent="0.3">
      <c r="A143" s="660" t="s">
        <v>551</v>
      </c>
      <c r="B143" s="661" t="s">
        <v>552</v>
      </c>
      <c r="C143" s="662" t="s">
        <v>565</v>
      </c>
      <c r="D143" s="663" t="s">
        <v>1353</v>
      </c>
      <c r="E143" s="662" t="s">
        <v>3145</v>
      </c>
      <c r="F143" s="663" t="s">
        <v>3146</v>
      </c>
      <c r="G143" s="662" t="s">
        <v>2185</v>
      </c>
      <c r="H143" s="662" t="s">
        <v>2186</v>
      </c>
      <c r="I143" s="664">
        <v>1.25</v>
      </c>
      <c r="J143" s="664">
        <v>2000</v>
      </c>
      <c r="K143" s="665">
        <v>2500</v>
      </c>
    </row>
    <row r="144" spans="1:11" ht="14.4" customHeight="1" x14ac:dyDescent="0.3">
      <c r="A144" s="660" t="s">
        <v>551</v>
      </c>
      <c r="B144" s="661" t="s">
        <v>552</v>
      </c>
      <c r="C144" s="662" t="s">
        <v>565</v>
      </c>
      <c r="D144" s="663" t="s">
        <v>1353</v>
      </c>
      <c r="E144" s="662" t="s">
        <v>3145</v>
      </c>
      <c r="F144" s="663" t="s">
        <v>3146</v>
      </c>
      <c r="G144" s="662" t="s">
        <v>2187</v>
      </c>
      <c r="H144" s="662" t="s">
        <v>2188</v>
      </c>
      <c r="I144" s="664">
        <v>12.42</v>
      </c>
      <c r="J144" s="664">
        <v>100</v>
      </c>
      <c r="K144" s="665">
        <v>1242</v>
      </c>
    </row>
    <row r="145" spans="1:11" ht="14.4" customHeight="1" x14ac:dyDescent="0.3">
      <c r="A145" s="660" t="s">
        <v>551</v>
      </c>
      <c r="B145" s="661" t="s">
        <v>552</v>
      </c>
      <c r="C145" s="662" t="s">
        <v>565</v>
      </c>
      <c r="D145" s="663" t="s">
        <v>1353</v>
      </c>
      <c r="E145" s="662" t="s">
        <v>3145</v>
      </c>
      <c r="F145" s="663" t="s">
        <v>3146</v>
      </c>
      <c r="G145" s="662" t="s">
        <v>2259</v>
      </c>
      <c r="H145" s="662" t="s">
        <v>2260</v>
      </c>
      <c r="I145" s="664">
        <v>1.38</v>
      </c>
      <c r="J145" s="664">
        <v>150</v>
      </c>
      <c r="K145" s="665">
        <v>207</v>
      </c>
    </row>
    <row r="146" spans="1:11" ht="14.4" customHeight="1" x14ac:dyDescent="0.3">
      <c r="A146" s="660" t="s">
        <v>551</v>
      </c>
      <c r="B146" s="661" t="s">
        <v>552</v>
      </c>
      <c r="C146" s="662" t="s">
        <v>565</v>
      </c>
      <c r="D146" s="663" t="s">
        <v>1353</v>
      </c>
      <c r="E146" s="662" t="s">
        <v>3145</v>
      </c>
      <c r="F146" s="663" t="s">
        <v>3146</v>
      </c>
      <c r="G146" s="662" t="s">
        <v>2261</v>
      </c>
      <c r="H146" s="662" t="s">
        <v>2262</v>
      </c>
      <c r="I146" s="664">
        <v>39.1</v>
      </c>
      <c r="J146" s="664">
        <v>20</v>
      </c>
      <c r="K146" s="665">
        <v>782.07</v>
      </c>
    </row>
    <row r="147" spans="1:11" ht="14.4" customHeight="1" x14ac:dyDescent="0.3">
      <c r="A147" s="660" t="s">
        <v>551</v>
      </c>
      <c r="B147" s="661" t="s">
        <v>552</v>
      </c>
      <c r="C147" s="662" t="s">
        <v>565</v>
      </c>
      <c r="D147" s="663" t="s">
        <v>1353</v>
      </c>
      <c r="E147" s="662" t="s">
        <v>3145</v>
      </c>
      <c r="F147" s="663" t="s">
        <v>3146</v>
      </c>
      <c r="G147" s="662" t="s">
        <v>2189</v>
      </c>
      <c r="H147" s="662" t="s">
        <v>2190</v>
      </c>
      <c r="I147" s="664">
        <v>0.6</v>
      </c>
      <c r="J147" s="664">
        <v>300</v>
      </c>
      <c r="K147" s="665">
        <v>180</v>
      </c>
    </row>
    <row r="148" spans="1:11" ht="14.4" customHeight="1" x14ac:dyDescent="0.3">
      <c r="A148" s="660" t="s">
        <v>551</v>
      </c>
      <c r="B148" s="661" t="s">
        <v>552</v>
      </c>
      <c r="C148" s="662" t="s">
        <v>565</v>
      </c>
      <c r="D148" s="663" t="s">
        <v>1353</v>
      </c>
      <c r="E148" s="662" t="s">
        <v>3145</v>
      </c>
      <c r="F148" s="663" t="s">
        <v>3146</v>
      </c>
      <c r="G148" s="662" t="s">
        <v>2075</v>
      </c>
      <c r="H148" s="662" t="s">
        <v>2076</v>
      </c>
      <c r="I148" s="664">
        <v>8.5766666666666662</v>
      </c>
      <c r="J148" s="664">
        <v>36</v>
      </c>
      <c r="K148" s="665">
        <v>308.64</v>
      </c>
    </row>
    <row r="149" spans="1:11" ht="14.4" customHeight="1" x14ac:dyDescent="0.3">
      <c r="A149" s="660" t="s">
        <v>551</v>
      </c>
      <c r="B149" s="661" t="s">
        <v>552</v>
      </c>
      <c r="C149" s="662" t="s">
        <v>565</v>
      </c>
      <c r="D149" s="663" t="s">
        <v>1353</v>
      </c>
      <c r="E149" s="662" t="s">
        <v>3145</v>
      </c>
      <c r="F149" s="663" t="s">
        <v>3146</v>
      </c>
      <c r="G149" s="662" t="s">
        <v>2077</v>
      </c>
      <c r="H149" s="662" t="s">
        <v>2078</v>
      </c>
      <c r="I149" s="664">
        <v>27.94</v>
      </c>
      <c r="J149" s="664">
        <v>4</v>
      </c>
      <c r="K149" s="665">
        <v>111.76</v>
      </c>
    </row>
    <row r="150" spans="1:11" ht="14.4" customHeight="1" x14ac:dyDescent="0.3">
      <c r="A150" s="660" t="s">
        <v>551</v>
      </c>
      <c r="B150" s="661" t="s">
        <v>552</v>
      </c>
      <c r="C150" s="662" t="s">
        <v>565</v>
      </c>
      <c r="D150" s="663" t="s">
        <v>1353</v>
      </c>
      <c r="E150" s="662" t="s">
        <v>3145</v>
      </c>
      <c r="F150" s="663" t="s">
        <v>3146</v>
      </c>
      <c r="G150" s="662" t="s">
        <v>2193</v>
      </c>
      <c r="H150" s="662" t="s">
        <v>2194</v>
      </c>
      <c r="I150" s="664">
        <v>0.93</v>
      </c>
      <c r="J150" s="664">
        <v>1000</v>
      </c>
      <c r="K150" s="665">
        <v>930</v>
      </c>
    </row>
    <row r="151" spans="1:11" ht="14.4" customHeight="1" x14ac:dyDescent="0.3">
      <c r="A151" s="660" t="s">
        <v>551</v>
      </c>
      <c r="B151" s="661" t="s">
        <v>552</v>
      </c>
      <c r="C151" s="662" t="s">
        <v>565</v>
      </c>
      <c r="D151" s="663" t="s">
        <v>1353</v>
      </c>
      <c r="E151" s="662" t="s">
        <v>3145</v>
      </c>
      <c r="F151" s="663" t="s">
        <v>3146</v>
      </c>
      <c r="G151" s="662" t="s">
        <v>2085</v>
      </c>
      <c r="H151" s="662" t="s">
        <v>2086</v>
      </c>
      <c r="I151" s="664">
        <v>1.52</v>
      </c>
      <c r="J151" s="664">
        <v>100</v>
      </c>
      <c r="K151" s="665">
        <v>152</v>
      </c>
    </row>
    <row r="152" spans="1:11" ht="14.4" customHeight="1" x14ac:dyDescent="0.3">
      <c r="A152" s="660" t="s">
        <v>551</v>
      </c>
      <c r="B152" s="661" t="s">
        <v>552</v>
      </c>
      <c r="C152" s="662" t="s">
        <v>565</v>
      </c>
      <c r="D152" s="663" t="s">
        <v>1353</v>
      </c>
      <c r="E152" s="662" t="s">
        <v>3145</v>
      </c>
      <c r="F152" s="663" t="s">
        <v>3146</v>
      </c>
      <c r="G152" s="662" t="s">
        <v>2263</v>
      </c>
      <c r="H152" s="662" t="s">
        <v>2264</v>
      </c>
      <c r="I152" s="664">
        <v>2.88</v>
      </c>
      <c r="J152" s="664">
        <v>100</v>
      </c>
      <c r="K152" s="665">
        <v>288</v>
      </c>
    </row>
    <row r="153" spans="1:11" ht="14.4" customHeight="1" x14ac:dyDescent="0.3">
      <c r="A153" s="660" t="s">
        <v>551</v>
      </c>
      <c r="B153" s="661" t="s">
        <v>552</v>
      </c>
      <c r="C153" s="662" t="s">
        <v>565</v>
      </c>
      <c r="D153" s="663" t="s">
        <v>1353</v>
      </c>
      <c r="E153" s="662" t="s">
        <v>3145</v>
      </c>
      <c r="F153" s="663" t="s">
        <v>3146</v>
      </c>
      <c r="G153" s="662" t="s">
        <v>2091</v>
      </c>
      <c r="H153" s="662" t="s">
        <v>2092</v>
      </c>
      <c r="I153" s="664">
        <v>713.59666666666669</v>
      </c>
      <c r="J153" s="664">
        <v>10</v>
      </c>
      <c r="K153" s="665">
        <v>7135.96</v>
      </c>
    </row>
    <row r="154" spans="1:11" ht="14.4" customHeight="1" x14ac:dyDescent="0.3">
      <c r="A154" s="660" t="s">
        <v>551</v>
      </c>
      <c r="B154" s="661" t="s">
        <v>552</v>
      </c>
      <c r="C154" s="662" t="s">
        <v>565</v>
      </c>
      <c r="D154" s="663" t="s">
        <v>1353</v>
      </c>
      <c r="E154" s="662" t="s">
        <v>3145</v>
      </c>
      <c r="F154" s="663" t="s">
        <v>3146</v>
      </c>
      <c r="G154" s="662" t="s">
        <v>2093</v>
      </c>
      <c r="H154" s="662" t="s">
        <v>2094</v>
      </c>
      <c r="I154" s="664">
        <v>927.67</v>
      </c>
      <c r="J154" s="664">
        <v>10</v>
      </c>
      <c r="K154" s="665">
        <v>9276.7000000000007</v>
      </c>
    </row>
    <row r="155" spans="1:11" ht="14.4" customHeight="1" x14ac:dyDescent="0.3">
      <c r="A155" s="660" t="s">
        <v>551</v>
      </c>
      <c r="B155" s="661" t="s">
        <v>552</v>
      </c>
      <c r="C155" s="662" t="s">
        <v>565</v>
      </c>
      <c r="D155" s="663" t="s">
        <v>1353</v>
      </c>
      <c r="E155" s="662" t="s">
        <v>3145</v>
      </c>
      <c r="F155" s="663" t="s">
        <v>3146</v>
      </c>
      <c r="G155" s="662" t="s">
        <v>2095</v>
      </c>
      <c r="H155" s="662" t="s">
        <v>2096</v>
      </c>
      <c r="I155" s="664">
        <v>1106.06</v>
      </c>
      <c r="J155" s="664">
        <v>3</v>
      </c>
      <c r="K155" s="665">
        <v>3318.18</v>
      </c>
    </row>
    <row r="156" spans="1:11" ht="14.4" customHeight="1" x14ac:dyDescent="0.3">
      <c r="A156" s="660" t="s">
        <v>551</v>
      </c>
      <c r="B156" s="661" t="s">
        <v>552</v>
      </c>
      <c r="C156" s="662" t="s">
        <v>565</v>
      </c>
      <c r="D156" s="663" t="s">
        <v>1353</v>
      </c>
      <c r="E156" s="662" t="s">
        <v>3147</v>
      </c>
      <c r="F156" s="663" t="s">
        <v>3148</v>
      </c>
      <c r="G156" s="662" t="s">
        <v>2265</v>
      </c>
      <c r="H156" s="662" t="s">
        <v>2266</v>
      </c>
      <c r="I156" s="664">
        <v>260.14999999999998</v>
      </c>
      <c r="J156" s="664">
        <v>10</v>
      </c>
      <c r="K156" s="665">
        <v>2601.5</v>
      </c>
    </row>
    <row r="157" spans="1:11" ht="14.4" customHeight="1" x14ac:dyDescent="0.3">
      <c r="A157" s="660" t="s">
        <v>551</v>
      </c>
      <c r="B157" s="661" t="s">
        <v>552</v>
      </c>
      <c r="C157" s="662" t="s">
        <v>565</v>
      </c>
      <c r="D157" s="663" t="s">
        <v>1353</v>
      </c>
      <c r="E157" s="662" t="s">
        <v>3147</v>
      </c>
      <c r="F157" s="663" t="s">
        <v>3148</v>
      </c>
      <c r="G157" s="662" t="s">
        <v>2267</v>
      </c>
      <c r="H157" s="662" t="s">
        <v>2268</v>
      </c>
      <c r="I157" s="664">
        <v>58.37</v>
      </c>
      <c r="J157" s="664">
        <v>35</v>
      </c>
      <c r="K157" s="665">
        <v>2042.95</v>
      </c>
    </row>
    <row r="158" spans="1:11" ht="14.4" customHeight="1" x14ac:dyDescent="0.3">
      <c r="A158" s="660" t="s">
        <v>551</v>
      </c>
      <c r="B158" s="661" t="s">
        <v>552</v>
      </c>
      <c r="C158" s="662" t="s">
        <v>565</v>
      </c>
      <c r="D158" s="663" t="s">
        <v>1353</v>
      </c>
      <c r="E158" s="662" t="s">
        <v>3147</v>
      </c>
      <c r="F158" s="663" t="s">
        <v>3148</v>
      </c>
      <c r="G158" s="662" t="s">
        <v>2269</v>
      </c>
      <c r="H158" s="662" t="s">
        <v>2270</v>
      </c>
      <c r="I158" s="664">
        <v>37.51</v>
      </c>
      <c r="J158" s="664">
        <v>50</v>
      </c>
      <c r="K158" s="665">
        <v>1875.5</v>
      </c>
    </row>
    <row r="159" spans="1:11" ht="14.4" customHeight="1" x14ac:dyDescent="0.3">
      <c r="A159" s="660" t="s">
        <v>551</v>
      </c>
      <c r="B159" s="661" t="s">
        <v>552</v>
      </c>
      <c r="C159" s="662" t="s">
        <v>565</v>
      </c>
      <c r="D159" s="663" t="s">
        <v>1353</v>
      </c>
      <c r="E159" s="662" t="s">
        <v>3147</v>
      </c>
      <c r="F159" s="663" t="s">
        <v>3148</v>
      </c>
      <c r="G159" s="662" t="s">
        <v>2101</v>
      </c>
      <c r="H159" s="662" t="s">
        <v>2102</v>
      </c>
      <c r="I159" s="664">
        <v>11.15</v>
      </c>
      <c r="J159" s="664">
        <v>100</v>
      </c>
      <c r="K159" s="665">
        <v>1115</v>
      </c>
    </row>
    <row r="160" spans="1:11" ht="14.4" customHeight="1" x14ac:dyDescent="0.3">
      <c r="A160" s="660" t="s">
        <v>551</v>
      </c>
      <c r="B160" s="661" t="s">
        <v>552</v>
      </c>
      <c r="C160" s="662" t="s">
        <v>565</v>
      </c>
      <c r="D160" s="663" t="s">
        <v>1353</v>
      </c>
      <c r="E160" s="662" t="s">
        <v>3147</v>
      </c>
      <c r="F160" s="663" t="s">
        <v>3148</v>
      </c>
      <c r="G160" s="662" t="s">
        <v>2271</v>
      </c>
      <c r="H160" s="662" t="s">
        <v>2272</v>
      </c>
      <c r="I160" s="664">
        <v>7.43</v>
      </c>
      <c r="J160" s="664">
        <v>50</v>
      </c>
      <c r="K160" s="665">
        <v>371.5</v>
      </c>
    </row>
    <row r="161" spans="1:11" ht="14.4" customHeight="1" x14ac:dyDescent="0.3">
      <c r="A161" s="660" t="s">
        <v>551</v>
      </c>
      <c r="B161" s="661" t="s">
        <v>552</v>
      </c>
      <c r="C161" s="662" t="s">
        <v>565</v>
      </c>
      <c r="D161" s="663" t="s">
        <v>1353</v>
      </c>
      <c r="E161" s="662" t="s">
        <v>3147</v>
      </c>
      <c r="F161" s="663" t="s">
        <v>3148</v>
      </c>
      <c r="G161" s="662" t="s">
        <v>2105</v>
      </c>
      <c r="H161" s="662" t="s">
        <v>2106</v>
      </c>
      <c r="I161" s="664">
        <v>1.0950000000000002</v>
      </c>
      <c r="J161" s="664">
        <v>500</v>
      </c>
      <c r="K161" s="665">
        <v>548</v>
      </c>
    </row>
    <row r="162" spans="1:11" ht="14.4" customHeight="1" x14ac:dyDescent="0.3">
      <c r="A162" s="660" t="s">
        <v>551</v>
      </c>
      <c r="B162" s="661" t="s">
        <v>552</v>
      </c>
      <c r="C162" s="662" t="s">
        <v>565</v>
      </c>
      <c r="D162" s="663" t="s">
        <v>1353</v>
      </c>
      <c r="E162" s="662" t="s">
        <v>3147</v>
      </c>
      <c r="F162" s="663" t="s">
        <v>3148</v>
      </c>
      <c r="G162" s="662" t="s">
        <v>2107</v>
      </c>
      <c r="H162" s="662" t="s">
        <v>2108</v>
      </c>
      <c r="I162" s="664">
        <v>1.67</v>
      </c>
      <c r="J162" s="664">
        <v>600</v>
      </c>
      <c r="K162" s="665">
        <v>1002</v>
      </c>
    </row>
    <row r="163" spans="1:11" ht="14.4" customHeight="1" x14ac:dyDescent="0.3">
      <c r="A163" s="660" t="s">
        <v>551</v>
      </c>
      <c r="B163" s="661" t="s">
        <v>552</v>
      </c>
      <c r="C163" s="662" t="s">
        <v>565</v>
      </c>
      <c r="D163" s="663" t="s">
        <v>1353</v>
      </c>
      <c r="E163" s="662" t="s">
        <v>3147</v>
      </c>
      <c r="F163" s="663" t="s">
        <v>3148</v>
      </c>
      <c r="G163" s="662" t="s">
        <v>2109</v>
      </c>
      <c r="H163" s="662" t="s">
        <v>2110</v>
      </c>
      <c r="I163" s="664">
        <v>0.47499999999999998</v>
      </c>
      <c r="J163" s="664">
        <v>800</v>
      </c>
      <c r="K163" s="665">
        <v>379</v>
      </c>
    </row>
    <row r="164" spans="1:11" ht="14.4" customHeight="1" x14ac:dyDescent="0.3">
      <c r="A164" s="660" t="s">
        <v>551</v>
      </c>
      <c r="B164" s="661" t="s">
        <v>552</v>
      </c>
      <c r="C164" s="662" t="s">
        <v>565</v>
      </c>
      <c r="D164" s="663" t="s">
        <v>1353</v>
      </c>
      <c r="E164" s="662" t="s">
        <v>3147</v>
      </c>
      <c r="F164" s="663" t="s">
        <v>3148</v>
      </c>
      <c r="G164" s="662" t="s">
        <v>2111</v>
      </c>
      <c r="H164" s="662" t="s">
        <v>2112</v>
      </c>
      <c r="I164" s="664">
        <v>0.67</v>
      </c>
      <c r="J164" s="664">
        <v>1000</v>
      </c>
      <c r="K164" s="665">
        <v>670</v>
      </c>
    </row>
    <row r="165" spans="1:11" ht="14.4" customHeight="1" x14ac:dyDescent="0.3">
      <c r="A165" s="660" t="s">
        <v>551</v>
      </c>
      <c r="B165" s="661" t="s">
        <v>552</v>
      </c>
      <c r="C165" s="662" t="s">
        <v>565</v>
      </c>
      <c r="D165" s="663" t="s">
        <v>1353</v>
      </c>
      <c r="E165" s="662" t="s">
        <v>3147</v>
      </c>
      <c r="F165" s="663" t="s">
        <v>3148</v>
      </c>
      <c r="G165" s="662" t="s">
        <v>2113</v>
      </c>
      <c r="H165" s="662" t="s">
        <v>2114</v>
      </c>
      <c r="I165" s="664">
        <v>6.23</v>
      </c>
      <c r="J165" s="664">
        <v>20</v>
      </c>
      <c r="K165" s="665">
        <v>124.6</v>
      </c>
    </row>
    <row r="166" spans="1:11" ht="14.4" customHeight="1" x14ac:dyDescent="0.3">
      <c r="A166" s="660" t="s">
        <v>551</v>
      </c>
      <c r="B166" s="661" t="s">
        <v>552</v>
      </c>
      <c r="C166" s="662" t="s">
        <v>565</v>
      </c>
      <c r="D166" s="663" t="s">
        <v>1353</v>
      </c>
      <c r="E166" s="662" t="s">
        <v>3147</v>
      </c>
      <c r="F166" s="663" t="s">
        <v>3148</v>
      </c>
      <c r="G166" s="662" t="s">
        <v>2273</v>
      </c>
      <c r="H166" s="662" t="s">
        <v>2274</v>
      </c>
      <c r="I166" s="664">
        <v>1140.45</v>
      </c>
      <c r="J166" s="664">
        <v>2</v>
      </c>
      <c r="K166" s="665">
        <v>2280.9</v>
      </c>
    </row>
    <row r="167" spans="1:11" ht="14.4" customHeight="1" x14ac:dyDescent="0.3">
      <c r="A167" s="660" t="s">
        <v>551</v>
      </c>
      <c r="B167" s="661" t="s">
        <v>552</v>
      </c>
      <c r="C167" s="662" t="s">
        <v>565</v>
      </c>
      <c r="D167" s="663" t="s">
        <v>1353</v>
      </c>
      <c r="E167" s="662" t="s">
        <v>3147</v>
      </c>
      <c r="F167" s="663" t="s">
        <v>3148</v>
      </c>
      <c r="G167" s="662" t="s">
        <v>2119</v>
      </c>
      <c r="H167" s="662" t="s">
        <v>2120</v>
      </c>
      <c r="I167" s="664">
        <v>1.9750000000000001</v>
      </c>
      <c r="J167" s="664">
        <v>300</v>
      </c>
      <c r="K167" s="665">
        <v>592.5</v>
      </c>
    </row>
    <row r="168" spans="1:11" ht="14.4" customHeight="1" x14ac:dyDescent="0.3">
      <c r="A168" s="660" t="s">
        <v>551</v>
      </c>
      <c r="B168" s="661" t="s">
        <v>552</v>
      </c>
      <c r="C168" s="662" t="s">
        <v>565</v>
      </c>
      <c r="D168" s="663" t="s">
        <v>1353</v>
      </c>
      <c r="E168" s="662" t="s">
        <v>3147</v>
      </c>
      <c r="F168" s="663" t="s">
        <v>3148</v>
      </c>
      <c r="G168" s="662" t="s">
        <v>2125</v>
      </c>
      <c r="H168" s="662" t="s">
        <v>2126</v>
      </c>
      <c r="I168" s="664">
        <v>2.17</v>
      </c>
      <c r="J168" s="664">
        <v>50</v>
      </c>
      <c r="K168" s="665">
        <v>108.5</v>
      </c>
    </row>
    <row r="169" spans="1:11" ht="14.4" customHeight="1" x14ac:dyDescent="0.3">
      <c r="A169" s="660" t="s">
        <v>551</v>
      </c>
      <c r="B169" s="661" t="s">
        <v>552</v>
      </c>
      <c r="C169" s="662" t="s">
        <v>565</v>
      </c>
      <c r="D169" s="663" t="s">
        <v>1353</v>
      </c>
      <c r="E169" s="662" t="s">
        <v>3147</v>
      </c>
      <c r="F169" s="663" t="s">
        <v>3148</v>
      </c>
      <c r="G169" s="662" t="s">
        <v>2275</v>
      </c>
      <c r="H169" s="662" t="s">
        <v>2276</v>
      </c>
      <c r="I169" s="664">
        <v>2.5249999999999999</v>
      </c>
      <c r="J169" s="664">
        <v>300</v>
      </c>
      <c r="K169" s="665">
        <v>758</v>
      </c>
    </row>
    <row r="170" spans="1:11" ht="14.4" customHeight="1" x14ac:dyDescent="0.3">
      <c r="A170" s="660" t="s">
        <v>551</v>
      </c>
      <c r="B170" s="661" t="s">
        <v>552</v>
      </c>
      <c r="C170" s="662" t="s">
        <v>565</v>
      </c>
      <c r="D170" s="663" t="s">
        <v>1353</v>
      </c>
      <c r="E170" s="662" t="s">
        <v>3147</v>
      </c>
      <c r="F170" s="663" t="s">
        <v>3148</v>
      </c>
      <c r="G170" s="662" t="s">
        <v>2277</v>
      </c>
      <c r="H170" s="662" t="s">
        <v>2278</v>
      </c>
      <c r="I170" s="664">
        <v>1.6349999999999998</v>
      </c>
      <c r="J170" s="664">
        <v>300</v>
      </c>
      <c r="K170" s="665">
        <v>490.5</v>
      </c>
    </row>
    <row r="171" spans="1:11" ht="14.4" customHeight="1" x14ac:dyDescent="0.3">
      <c r="A171" s="660" t="s">
        <v>551</v>
      </c>
      <c r="B171" s="661" t="s">
        <v>552</v>
      </c>
      <c r="C171" s="662" t="s">
        <v>565</v>
      </c>
      <c r="D171" s="663" t="s">
        <v>1353</v>
      </c>
      <c r="E171" s="662" t="s">
        <v>3147</v>
      </c>
      <c r="F171" s="663" t="s">
        <v>3148</v>
      </c>
      <c r="G171" s="662" t="s">
        <v>2127</v>
      </c>
      <c r="H171" s="662" t="s">
        <v>2128</v>
      </c>
      <c r="I171" s="664">
        <v>5.13</v>
      </c>
      <c r="J171" s="664">
        <v>80</v>
      </c>
      <c r="K171" s="665">
        <v>410.4</v>
      </c>
    </row>
    <row r="172" spans="1:11" ht="14.4" customHeight="1" x14ac:dyDescent="0.3">
      <c r="A172" s="660" t="s">
        <v>551</v>
      </c>
      <c r="B172" s="661" t="s">
        <v>552</v>
      </c>
      <c r="C172" s="662" t="s">
        <v>565</v>
      </c>
      <c r="D172" s="663" t="s">
        <v>1353</v>
      </c>
      <c r="E172" s="662" t="s">
        <v>3147</v>
      </c>
      <c r="F172" s="663" t="s">
        <v>3148</v>
      </c>
      <c r="G172" s="662" t="s">
        <v>2129</v>
      </c>
      <c r="H172" s="662" t="s">
        <v>2130</v>
      </c>
      <c r="I172" s="664">
        <v>7.95</v>
      </c>
      <c r="J172" s="664">
        <v>180</v>
      </c>
      <c r="K172" s="665">
        <v>1431</v>
      </c>
    </row>
    <row r="173" spans="1:11" ht="14.4" customHeight="1" x14ac:dyDescent="0.3">
      <c r="A173" s="660" t="s">
        <v>551</v>
      </c>
      <c r="B173" s="661" t="s">
        <v>552</v>
      </c>
      <c r="C173" s="662" t="s">
        <v>565</v>
      </c>
      <c r="D173" s="663" t="s">
        <v>1353</v>
      </c>
      <c r="E173" s="662" t="s">
        <v>3147</v>
      </c>
      <c r="F173" s="663" t="s">
        <v>3148</v>
      </c>
      <c r="G173" s="662" t="s">
        <v>2279</v>
      </c>
      <c r="H173" s="662" t="s">
        <v>2280</v>
      </c>
      <c r="I173" s="664">
        <v>447.94</v>
      </c>
      <c r="J173" s="664">
        <v>10</v>
      </c>
      <c r="K173" s="665">
        <v>4479.4399999999996</v>
      </c>
    </row>
    <row r="174" spans="1:11" ht="14.4" customHeight="1" x14ac:dyDescent="0.3">
      <c r="A174" s="660" t="s">
        <v>551</v>
      </c>
      <c r="B174" s="661" t="s">
        <v>552</v>
      </c>
      <c r="C174" s="662" t="s">
        <v>565</v>
      </c>
      <c r="D174" s="663" t="s">
        <v>1353</v>
      </c>
      <c r="E174" s="662" t="s">
        <v>3147</v>
      </c>
      <c r="F174" s="663" t="s">
        <v>3148</v>
      </c>
      <c r="G174" s="662" t="s">
        <v>2133</v>
      </c>
      <c r="H174" s="662" t="s">
        <v>2134</v>
      </c>
      <c r="I174" s="664">
        <v>17.98</v>
      </c>
      <c r="J174" s="664">
        <v>15</v>
      </c>
      <c r="K174" s="665">
        <v>269.7</v>
      </c>
    </row>
    <row r="175" spans="1:11" ht="14.4" customHeight="1" x14ac:dyDescent="0.3">
      <c r="A175" s="660" t="s">
        <v>551</v>
      </c>
      <c r="B175" s="661" t="s">
        <v>552</v>
      </c>
      <c r="C175" s="662" t="s">
        <v>565</v>
      </c>
      <c r="D175" s="663" t="s">
        <v>1353</v>
      </c>
      <c r="E175" s="662" t="s">
        <v>3147</v>
      </c>
      <c r="F175" s="663" t="s">
        <v>3148</v>
      </c>
      <c r="G175" s="662" t="s">
        <v>2135</v>
      </c>
      <c r="H175" s="662" t="s">
        <v>2136</v>
      </c>
      <c r="I175" s="664">
        <v>17.98</v>
      </c>
      <c r="J175" s="664">
        <v>40</v>
      </c>
      <c r="K175" s="665">
        <v>719.2</v>
      </c>
    </row>
    <row r="176" spans="1:11" ht="14.4" customHeight="1" x14ac:dyDescent="0.3">
      <c r="A176" s="660" t="s">
        <v>551</v>
      </c>
      <c r="B176" s="661" t="s">
        <v>552</v>
      </c>
      <c r="C176" s="662" t="s">
        <v>565</v>
      </c>
      <c r="D176" s="663" t="s">
        <v>1353</v>
      </c>
      <c r="E176" s="662" t="s">
        <v>3147</v>
      </c>
      <c r="F176" s="663" t="s">
        <v>3148</v>
      </c>
      <c r="G176" s="662" t="s">
        <v>2229</v>
      </c>
      <c r="H176" s="662" t="s">
        <v>2230</v>
      </c>
      <c r="I176" s="664">
        <v>12.105</v>
      </c>
      <c r="J176" s="664">
        <v>60</v>
      </c>
      <c r="K176" s="665">
        <v>726.3</v>
      </c>
    </row>
    <row r="177" spans="1:11" ht="14.4" customHeight="1" x14ac:dyDescent="0.3">
      <c r="A177" s="660" t="s">
        <v>551</v>
      </c>
      <c r="B177" s="661" t="s">
        <v>552</v>
      </c>
      <c r="C177" s="662" t="s">
        <v>565</v>
      </c>
      <c r="D177" s="663" t="s">
        <v>1353</v>
      </c>
      <c r="E177" s="662" t="s">
        <v>3147</v>
      </c>
      <c r="F177" s="663" t="s">
        <v>3148</v>
      </c>
      <c r="G177" s="662" t="s">
        <v>2139</v>
      </c>
      <c r="H177" s="662" t="s">
        <v>2140</v>
      </c>
      <c r="I177" s="664">
        <v>2.5099999999999998</v>
      </c>
      <c r="J177" s="664">
        <v>50</v>
      </c>
      <c r="K177" s="665">
        <v>125.5</v>
      </c>
    </row>
    <row r="178" spans="1:11" ht="14.4" customHeight="1" x14ac:dyDescent="0.3">
      <c r="A178" s="660" t="s">
        <v>551</v>
      </c>
      <c r="B178" s="661" t="s">
        <v>552</v>
      </c>
      <c r="C178" s="662" t="s">
        <v>565</v>
      </c>
      <c r="D178" s="663" t="s">
        <v>1353</v>
      </c>
      <c r="E178" s="662" t="s">
        <v>3147</v>
      </c>
      <c r="F178" s="663" t="s">
        <v>3148</v>
      </c>
      <c r="G178" s="662" t="s">
        <v>2281</v>
      </c>
      <c r="H178" s="662" t="s">
        <v>2282</v>
      </c>
      <c r="I178" s="664">
        <v>1.9350000000000001</v>
      </c>
      <c r="J178" s="664">
        <v>350</v>
      </c>
      <c r="K178" s="665">
        <v>677</v>
      </c>
    </row>
    <row r="179" spans="1:11" ht="14.4" customHeight="1" x14ac:dyDescent="0.3">
      <c r="A179" s="660" t="s">
        <v>551</v>
      </c>
      <c r="B179" s="661" t="s">
        <v>552</v>
      </c>
      <c r="C179" s="662" t="s">
        <v>565</v>
      </c>
      <c r="D179" s="663" t="s">
        <v>1353</v>
      </c>
      <c r="E179" s="662" t="s">
        <v>3147</v>
      </c>
      <c r="F179" s="663" t="s">
        <v>3148</v>
      </c>
      <c r="G179" s="662" t="s">
        <v>2143</v>
      </c>
      <c r="H179" s="662" t="s">
        <v>2144</v>
      </c>
      <c r="I179" s="664">
        <v>13.2</v>
      </c>
      <c r="J179" s="664">
        <v>20</v>
      </c>
      <c r="K179" s="665">
        <v>264</v>
      </c>
    </row>
    <row r="180" spans="1:11" ht="14.4" customHeight="1" x14ac:dyDescent="0.3">
      <c r="A180" s="660" t="s">
        <v>551</v>
      </c>
      <c r="B180" s="661" t="s">
        <v>552</v>
      </c>
      <c r="C180" s="662" t="s">
        <v>565</v>
      </c>
      <c r="D180" s="663" t="s">
        <v>1353</v>
      </c>
      <c r="E180" s="662" t="s">
        <v>3147</v>
      </c>
      <c r="F180" s="663" t="s">
        <v>3148</v>
      </c>
      <c r="G180" s="662" t="s">
        <v>2283</v>
      </c>
      <c r="H180" s="662" t="s">
        <v>2284</v>
      </c>
      <c r="I180" s="664">
        <v>21.23</v>
      </c>
      <c r="J180" s="664">
        <v>30</v>
      </c>
      <c r="K180" s="665">
        <v>636.9</v>
      </c>
    </row>
    <row r="181" spans="1:11" ht="14.4" customHeight="1" x14ac:dyDescent="0.3">
      <c r="A181" s="660" t="s">
        <v>551</v>
      </c>
      <c r="B181" s="661" t="s">
        <v>552</v>
      </c>
      <c r="C181" s="662" t="s">
        <v>565</v>
      </c>
      <c r="D181" s="663" t="s">
        <v>1353</v>
      </c>
      <c r="E181" s="662" t="s">
        <v>3147</v>
      </c>
      <c r="F181" s="663" t="s">
        <v>3148</v>
      </c>
      <c r="G181" s="662" t="s">
        <v>2285</v>
      </c>
      <c r="H181" s="662" t="s">
        <v>2286</v>
      </c>
      <c r="I181" s="664">
        <v>0.47</v>
      </c>
      <c r="J181" s="664">
        <v>400</v>
      </c>
      <c r="K181" s="665">
        <v>188</v>
      </c>
    </row>
    <row r="182" spans="1:11" ht="14.4" customHeight="1" x14ac:dyDescent="0.3">
      <c r="A182" s="660" t="s">
        <v>551</v>
      </c>
      <c r="B182" s="661" t="s">
        <v>552</v>
      </c>
      <c r="C182" s="662" t="s">
        <v>565</v>
      </c>
      <c r="D182" s="663" t="s">
        <v>1353</v>
      </c>
      <c r="E182" s="662" t="s">
        <v>3147</v>
      </c>
      <c r="F182" s="663" t="s">
        <v>3148</v>
      </c>
      <c r="G182" s="662" t="s">
        <v>2287</v>
      </c>
      <c r="H182" s="662" t="s">
        <v>2288</v>
      </c>
      <c r="I182" s="664">
        <v>4.03</v>
      </c>
      <c r="J182" s="664">
        <v>100</v>
      </c>
      <c r="K182" s="665">
        <v>403</v>
      </c>
    </row>
    <row r="183" spans="1:11" ht="14.4" customHeight="1" x14ac:dyDescent="0.3">
      <c r="A183" s="660" t="s">
        <v>551</v>
      </c>
      <c r="B183" s="661" t="s">
        <v>552</v>
      </c>
      <c r="C183" s="662" t="s">
        <v>565</v>
      </c>
      <c r="D183" s="663" t="s">
        <v>1353</v>
      </c>
      <c r="E183" s="662" t="s">
        <v>3147</v>
      </c>
      <c r="F183" s="663" t="s">
        <v>3148</v>
      </c>
      <c r="G183" s="662" t="s">
        <v>2289</v>
      </c>
      <c r="H183" s="662" t="s">
        <v>2290</v>
      </c>
      <c r="I183" s="664">
        <v>2.6</v>
      </c>
      <c r="J183" s="664">
        <v>30</v>
      </c>
      <c r="K183" s="665">
        <v>78</v>
      </c>
    </row>
    <row r="184" spans="1:11" ht="14.4" customHeight="1" x14ac:dyDescent="0.3">
      <c r="A184" s="660" t="s">
        <v>551</v>
      </c>
      <c r="B184" s="661" t="s">
        <v>552</v>
      </c>
      <c r="C184" s="662" t="s">
        <v>565</v>
      </c>
      <c r="D184" s="663" t="s">
        <v>1353</v>
      </c>
      <c r="E184" s="662" t="s">
        <v>3147</v>
      </c>
      <c r="F184" s="663" t="s">
        <v>3148</v>
      </c>
      <c r="G184" s="662" t="s">
        <v>2291</v>
      </c>
      <c r="H184" s="662" t="s">
        <v>2292</v>
      </c>
      <c r="I184" s="664">
        <v>9.1999999999999993</v>
      </c>
      <c r="J184" s="664">
        <v>200</v>
      </c>
      <c r="K184" s="665">
        <v>1840</v>
      </c>
    </row>
    <row r="185" spans="1:11" ht="14.4" customHeight="1" x14ac:dyDescent="0.3">
      <c r="A185" s="660" t="s">
        <v>551</v>
      </c>
      <c r="B185" s="661" t="s">
        <v>552</v>
      </c>
      <c r="C185" s="662" t="s">
        <v>565</v>
      </c>
      <c r="D185" s="663" t="s">
        <v>1353</v>
      </c>
      <c r="E185" s="662" t="s">
        <v>3161</v>
      </c>
      <c r="F185" s="663" t="s">
        <v>3162</v>
      </c>
      <c r="G185" s="662" t="s">
        <v>2293</v>
      </c>
      <c r="H185" s="662" t="s">
        <v>2294</v>
      </c>
      <c r="I185" s="664">
        <v>267.78499999999997</v>
      </c>
      <c r="J185" s="664">
        <v>20</v>
      </c>
      <c r="K185" s="665">
        <v>5355.7000000000007</v>
      </c>
    </row>
    <row r="186" spans="1:11" ht="14.4" customHeight="1" x14ac:dyDescent="0.3">
      <c r="A186" s="660" t="s">
        <v>551</v>
      </c>
      <c r="B186" s="661" t="s">
        <v>552</v>
      </c>
      <c r="C186" s="662" t="s">
        <v>565</v>
      </c>
      <c r="D186" s="663" t="s">
        <v>1353</v>
      </c>
      <c r="E186" s="662" t="s">
        <v>3149</v>
      </c>
      <c r="F186" s="663" t="s">
        <v>3150</v>
      </c>
      <c r="G186" s="662" t="s">
        <v>2295</v>
      </c>
      <c r="H186" s="662" t="s">
        <v>2296</v>
      </c>
      <c r="I186" s="664">
        <v>2299</v>
      </c>
      <c r="J186" s="664">
        <v>1</v>
      </c>
      <c r="K186" s="665">
        <v>2299</v>
      </c>
    </row>
    <row r="187" spans="1:11" ht="14.4" customHeight="1" x14ac:dyDescent="0.3">
      <c r="A187" s="660" t="s">
        <v>551</v>
      </c>
      <c r="B187" s="661" t="s">
        <v>552</v>
      </c>
      <c r="C187" s="662" t="s">
        <v>565</v>
      </c>
      <c r="D187" s="663" t="s">
        <v>1353</v>
      </c>
      <c r="E187" s="662" t="s">
        <v>3149</v>
      </c>
      <c r="F187" s="663" t="s">
        <v>3150</v>
      </c>
      <c r="G187" s="662" t="s">
        <v>2155</v>
      </c>
      <c r="H187" s="662" t="s">
        <v>2156</v>
      </c>
      <c r="I187" s="664">
        <v>8.17</v>
      </c>
      <c r="J187" s="664">
        <v>200</v>
      </c>
      <c r="K187" s="665">
        <v>1634</v>
      </c>
    </row>
    <row r="188" spans="1:11" ht="14.4" customHeight="1" x14ac:dyDescent="0.3">
      <c r="A188" s="660" t="s">
        <v>551</v>
      </c>
      <c r="B188" s="661" t="s">
        <v>552</v>
      </c>
      <c r="C188" s="662" t="s">
        <v>565</v>
      </c>
      <c r="D188" s="663" t="s">
        <v>1353</v>
      </c>
      <c r="E188" s="662" t="s">
        <v>3149</v>
      </c>
      <c r="F188" s="663" t="s">
        <v>3150</v>
      </c>
      <c r="G188" s="662" t="s">
        <v>2297</v>
      </c>
      <c r="H188" s="662" t="s">
        <v>2298</v>
      </c>
      <c r="I188" s="664">
        <v>7.0049999999999999</v>
      </c>
      <c r="J188" s="664">
        <v>100</v>
      </c>
      <c r="K188" s="665">
        <v>700.5</v>
      </c>
    </row>
    <row r="189" spans="1:11" ht="14.4" customHeight="1" x14ac:dyDescent="0.3">
      <c r="A189" s="660" t="s">
        <v>551</v>
      </c>
      <c r="B189" s="661" t="s">
        <v>552</v>
      </c>
      <c r="C189" s="662" t="s">
        <v>565</v>
      </c>
      <c r="D189" s="663" t="s">
        <v>1353</v>
      </c>
      <c r="E189" s="662" t="s">
        <v>3151</v>
      </c>
      <c r="F189" s="663" t="s">
        <v>3152</v>
      </c>
      <c r="G189" s="662" t="s">
        <v>2157</v>
      </c>
      <c r="H189" s="662" t="s">
        <v>2158</v>
      </c>
      <c r="I189" s="664">
        <v>0.31</v>
      </c>
      <c r="J189" s="664">
        <v>600</v>
      </c>
      <c r="K189" s="665">
        <v>186</v>
      </c>
    </row>
    <row r="190" spans="1:11" ht="14.4" customHeight="1" x14ac:dyDescent="0.3">
      <c r="A190" s="660" t="s">
        <v>551</v>
      </c>
      <c r="B190" s="661" t="s">
        <v>552</v>
      </c>
      <c r="C190" s="662" t="s">
        <v>565</v>
      </c>
      <c r="D190" s="663" t="s">
        <v>1353</v>
      </c>
      <c r="E190" s="662" t="s">
        <v>3151</v>
      </c>
      <c r="F190" s="663" t="s">
        <v>3152</v>
      </c>
      <c r="G190" s="662" t="s">
        <v>2299</v>
      </c>
      <c r="H190" s="662" t="s">
        <v>2300</v>
      </c>
      <c r="I190" s="664">
        <v>0.3</v>
      </c>
      <c r="J190" s="664">
        <v>400</v>
      </c>
      <c r="K190" s="665">
        <v>120</v>
      </c>
    </row>
    <row r="191" spans="1:11" ht="14.4" customHeight="1" x14ac:dyDescent="0.3">
      <c r="A191" s="660" t="s">
        <v>551</v>
      </c>
      <c r="B191" s="661" t="s">
        <v>552</v>
      </c>
      <c r="C191" s="662" t="s">
        <v>565</v>
      </c>
      <c r="D191" s="663" t="s">
        <v>1353</v>
      </c>
      <c r="E191" s="662" t="s">
        <v>3151</v>
      </c>
      <c r="F191" s="663" t="s">
        <v>3152</v>
      </c>
      <c r="G191" s="662" t="s">
        <v>2159</v>
      </c>
      <c r="H191" s="662" t="s">
        <v>2160</v>
      </c>
      <c r="I191" s="664">
        <v>0.31</v>
      </c>
      <c r="J191" s="664">
        <v>200</v>
      </c>
      <c r="K191" s="665">
        <v>62</v>
      </c>
    </row>
    <row r="192" spans="1:11" ht="14.4" customHeight="1" x14ac:dyDescent="0.3">
      <c r="A192" s="660" t="s">
        <v>551</v>
      </c>
      <c r="B192" s="661" t="s">
        <v>552</v>
      </c>
      <c r="C192" s="662" t="s">
        <v>565</v>
      </c>
      <c r="D192" s="663" t="s">
        <v>1353</v>
      </c>
      <c r="E192" s="662" t="s">
        <v>3151</v>
      </c>
      <c r="F192" s="663" t="s">
        <v>3152</v>
      </c>
      <c r="G192" s="662" t="s">
        <v>2161</v>
      </c>
      <c r="H192" s="662" t="s">
        <v>2162</v>
      </c>
      <c r="I192" s="664">
        <v>0.48</v>
      </c>
      <c r="J192" s="664">
        <v>400</v>
      </c>
      <c r="K192" s="665">
        <v>192</v>
      </c>
    </row>
    <row r="193" spans="1:11" ht="14.4" customHeight="1" x14ac:dyDescent="0.3">
      <c r="A193" s="660" t="s">
        <v>551</v>
      </c>
      <c r="B193" s="661" t="s">
        <v>552</v>
      </c>
      <c r="C193" s="662" t="s">
        <v>565</v>
      </c>
      <c r="D193" s="663" t="s">
        <v>1353</v>
      </c>
      <c r="E193" s="662" t="s">
        <v>3151</v>
      </c>
      <c r="F193" s="663" t="s">
        <v>3152</v>
      </c>
      <c r="G193" s="662" t="s">
        <v>2163</v>
      </c>
      <c r="H193" s="662" t="s">
        <v>2164</v>
      </c>
      <c r="I193" s="664">
        <v>0.48499999999999999</v>
      </c>
      <c r="J193" s="664">
        <v>1200</v>
      </c>
      <c r="K193" s="665">
        <v>582</v>
      </c>
    </row>
    <row r="194" spans="1:11" ht="14.4" customHeight="1" x14ac:dyDescent="0.3">
      <c r="A194" s="660" t="s">
        <v>551</v>
      </c>
      <c r="B194" s="661" t="s">
        <v>552</v>
      </c>
      <c r="C194" s="662" t="s">
        <v>565</v>
      </c>
      <c r="D194" s="663" t="s">
        <v>1353</v>
      </c>
      <c r="E194" s="662" t="s">
        <v>3151</v>
      </c>
      <c r="F194" s="663" t="s">
        <v>3152</v>
      </c>
      <c r="G194" s="662" t="s">
        <v>2301</v>
      </c>
      <c r="H194" s="662" t="s">
        <v>2302</v>
      </c>
      <c r="I194" s="664">
        <v>1.77</v>
      </c>
      <c r="J194" s="664">
        <v>120</v>
      </c>
      <c r="K194" s="665">
        <v>210.8</v>
      </c>
    </row>
    <row r="195" spans="1:11" ht="14.4" customHeight="1" x14ac:dyDescent="0.3">
      <c r="A195" s="660" t="s">
        <v>551</v>
      </c>
      <c r="B195" s="661" t="s">
        <v>552</v>
      </c>
      <c r="C195" s="662" t="s">
        <v>565</v>
      </c>
      <c r="D195" s="663" t="s">
        <v>1353</v>
      </c>
      <c r="E195" s="662" t="s">
        <v>3153</v>
      </c>
      <c r="F195" s="663" t="s">
        <v>3154</v>
      </c>
      <c r="G195" s="662" t="s">
        <v>2167</v>
      </c>
      <c r="H195" s="662" t="s">
        <v>2168</v>
      </c>
      <c r="I195" s="664">
        <v>0.71</v>
      </c>
      <c r="J195" s="664">
        <v>5200</v>
      </c>
      <c r="K195" s="665">
        <v>3692</v>
      </c>
    </row>
    <row r="196" spans="1:11" ht="14.4" customHeight="1" x14ac:dyDescent="0.3">
      <c r="A196" s="660" t="s">
        <v>551</v>
      </c>
      <c r="B196" s="661" t="s">
        <v>552</v>
      </c>
      <c r="C196" s="662" t="s">
        <v>565</v>
      </c>
      <c r="D196" s="663" t="s">
        <v>1353</v>
      </c>
      <c r="E196" s="662" t="s">
        <v>3153</v>
      </c>
      <c r="F196" s="663" t="s">
        <v>3154</v>
      </c>
      <c r="G196" s="662" t="s">
        <v>2257</v>
      </c>
      <c r="H196" s="662" t="s">
        <v>2258</v>
      </c>
      <c r="I196" s="664">
        <v>0.71</v>
      </c>
      <c r="J196" s="664">
        <v>1200</v>
      </c>
      <c r="K196" s="665">
        <v>852</v>
      </c>
    </row>
    <row r="197" spans="1:11" ht="14.4" customHeight="1" x14ac:dyDescent="0.3">
      <c r="A197" s="660" t="s">
        <v>551</v>
      </c>
      <c r="B197" s="661" t="s">
        <v>552</v>
      </c>
      <c r="C197" s="662" t="s">
        <v>565</v>
      </c>
      <c r="D197" s="663" t="s">
        <v>1353</v>
      </c>
      <c r="E197" s="662" t="s">
        <v>3155</v>
      </c>
      <c r="F197" s="663" t="s">
        <v>3156</v>
      </c>
      <c r="G197" s="662" t="s">
        <v>2303</v>
      </c>
      <c r="H197" s="662" t="s">
        <v>2304</v>
      </c>
      <c r="I197" s="664">
        <v>152.46</v>
      </c>
      <c r="J197" s="664">
        <v>1</v>
      </c>
      <c r="K197" s="665">
        <v>152.46</v>
      </c>
    </row>
    <row r="198" spans="1:11" ht="14.4" customHeight="1" x14ac:dyDescent="0.3">
      <c r="A198" s="660" t="s">
        <v>551</v>
      </c>
      <c r="B198" s="661" t="s">
        <v>552</v>
      </c>
      <c r="C198" s="662" t="s">
        <v>565</v>
      </c>
      <c r="D198" s="663" t="s">
        <v>1353</v>
      </c>
      <c r="E198" s="662" t="s">
        <v>3157</v>
      </c>
      <c r="F198" s="663" t="s">
        <v>3158</v>
      </c>
      <c r="G198" s="662" t="s">
        <v>2305</v>
      </c>
      <c r="H198" s="662" t="s">
        <v>2306</v>
      </c>
      <c r="I198" s="664">
        <v>13.92</v>
      </c>
      <c r="J198" s="664">
        <v>20</v>
      </c>
      <c r="K198" s="665">
        <v>278.39999999999998</v>
      </c>
    </row>
    <row r="199" spans="1:11" ht="14.4" customHeight="1" x14ac:dyDescent="0.3">
      <c r="A199" s="660" t="s">
        <v>551</v>
      </c>
      <c r="B199" s="661" t="s">
        <v>552</v>
      </c>
      <c r="C199" s="662" t="s">
        <v>2043</v>
      </c>
      <c r="D199" s="663" t="s">
        <v>3163</v>
      </c>
      <c r="E199" s="662" t="s">
        <v>3147</v>
      </c>
      <c r="F199" s="663" t="s">
        <v>3148</v>
      </c>
      <c r="G199" s="662" t="s">
        <v>2307</v>
      </c>
      <c r="H199" s="662" t="s">
        <v>2308</v>
      </c>
      <c r="I199" s="664">
        <v>1719.25</v>
      </c>
      <c r="J199" s="664">
        <v>4</v>
      </c>
      <c r="K199" s="665">
        <v>6877</v>
      </c>
    </row>
    <row r="200" spans="1:11" ht="14.4" customHeight="1" x14ac:dyDescent="0.3">
      <c r="A200" s="660" t="s">
        <v>551</v>
      </c>
      <c r="B200" s="661" t="s">
        <v>552</v>
      </c>
      <c r="C200" s="662" t="s">
        <v>2043</v>
      </c>
      <c r="D200" s="663" t="s">
        <v>3163</v>
      </c>
      <c r="E200" s="662" t="s">
        <v>3147</v>
      </c>
      <c r="F200" s="663" t="s">
        <v>3148</v>
      </c>
      <c r="G200" s="662" t="s">
        <v>2309</v>
      </c>
      <c r="H200" s="662" t="s">
        <v>2310</v>
      </c>
      <c r="I200" s="664">
        <v>1063.58</v>
      </c>
      <c r="J200" s="664">
        <v>1</v>
      </c>
      <c r="K200" s="665">
        <v>1063.58</v>
      </c>
    </row>
    <row r="201" spans="1:11" ht="14.4" customHeight="1" x14ac:dyDescent="0.3">
      <c r="A201" s="660" t="s">
        <v>551</v>
      </c>
      <c r="B201" s="661" t="s">
        <v>552</v>
      </c>
      <c r="C201" s="662" t="s">
        <v>2043</v>
      </c>
      <c r="D201" s="663" t="s">
        <v>3163</v>
      </c>
      <c r="E201" s="662" t="s">
        <v>3147</v>
      </c>
      <c r="F201" s="663" t="s">
        <v>3148</v>
      </c>
      <c r="G201" s="662" t="s">
        <v>2311</v>
      </c>
      <c r="H201" s="662" t="s">
        <v>2312</v>
      </c>
      <c r="I201" s="664">
        <v>1965.0266666666666</v>
      </c>
      <c r="J201" s="664">
        <v>4</v>
      </c>
      <c r="K201" s="665">
        <v>7860.12</v>
      </c>
    </row>
    <row r="202" spans="1:11" ht="14.4" customHeight="1" x14ac:dyDescent="0.3">
      <c r="A202" s="660" t="s">
        <v>551</v>
      </c>
      <c r="B202" s="661" t="s">
        <v>552</v>
      </c>
      <c r="C202" s="662" t="s">
        <v>2043</v>
      </c>
      <c r="D202" s="663" t="s">
        <v>3163</v>
      </c>
      <c r="E202" s="662" t="s">
        <v>3147</v>
      </c>
      <c r="F202" s="663" t="s">
        <v>3148</v>
      </c>
      <c r="G202" s="662" t="s">
        <v>2313</v>
      </c>
      <c r="H202" s="662" t="s">
        <v>2314</v>
      </c>
      <c r="I202" s="664">
        <v>1928.7</v>
      </c>
      <c r="J202" s="664">
        <v>1</v>
      </c>
      <c r="K202" s="665">
        <v>1928.7</v>
      </c>
    </row>
    <row r="203" spans="1:11" ht="14.4" customHeight="1" x14ac:dyDescent="0.3">
      <c r="A203" s="660" t="s">
        <v>551</v>
      </c>
      <c r="B203" s="661" t="s">
        <v>552</v>
      </c>
      <c r="C203" s="662" t="s">
        <v>2043</v>
      </c>
      <c r="D203" s="663" t="s">
        <v>3163</v>
      </c>
      <c r="E203" s="662" t="s">
        <v>3147</v>
      </c>
      <c r="F203" s="663" t="s">
        <v>3148</v>
      </c>
      <c r="G203" s="662" t="s">
        <v>2315</v>
      </c>
      <c r="H203" s="662" t="s">
        <v>2316</v>
      </c>
      <c r="I203" s="664">
        <v>4191.9399999999996</v>
      </c>
      <c r="J203" s="664">
        <v>1</v>
      </c>
      <c r="K203" s="665">
        <v>4191.9399999999996</v>
      </c>
    </row>
    <row r="204" spans="1:11" ht="14.4" customHeight="1" x14ac:dyDescent="0.3">
      <c r="A204" s="660" t="s">
        <v>551</v>
      </c>
      <c r="B204" s="661" t="s">
        <v>552</v>
      </c>
      <c r="C204" s="662" t="s">
        <v>2043</v>
      </c>
      <c r="D204" s="663" t="s">
        <v>3163</v>
      </c>
      <c r="E204" s="662" t="s">
        <v>3147</v>
      </c>
      <c r="F204" s="663" t="s">
        <v>3148</v>
      </c>
      <c r="G204" s="662" t="s">
        <v>2317</v>
      </c>
      <c r="H204" s="662" t="s">
        <v>2318</v>
      </c>
      <c r="I204" s="664">
        <v>4445.8999999999996</v>
      </c>
      <c r="J204" s="664">
        <v>5</v>
      </c>
      <c r="K204" s="665">
        <v>22229.5</v>
      </c>
    </row>
    <row r="205" spans="1:11" ht="14.4" customHeight="1" x14ac:dyDescent="0.3">
      <c r="A205" s="660" t="s">
        <v>551</v>
      </c>
      <c r="B205" s="661" t="s">
        <v>552</v>
      </c>
      <c r="C205" s="662" t="s">
        <v>2043</v>
      </c>
      <c r="D205" s="663" t="s">
        <v>3163</v>
      </c>
      <c r="E205" s="662" t="s">
        <v>3147</v>
      </c>
      <c r="F205" s="663" t="s">
        <v>3148</v>
      </c>
      <c r="G205" s="662" t="s">
        <v>2319</v>
      </c>
      <c r="H205" s="662" t="s">
        <v>2320</v>
      </c>
      <c r="I205" s="664">
        <v>101.64</v>
      </c>
      <c r="J205" s="664">
        <v>11</v>
      </c>
      <c r="K205" s="665">
        <v>1118.04</v>
      </c>
    </row>
    <row r="206" spans="1:11" ht="14.4" customHeight="1" x14ac:dyDescent="0.3">
      <c r="A206" s="660" t="s">
        <v>551</v>
      </c>
      <c r="B206" s="661" t="s">
        <v>552</v>
      </c>
      <c r="C206" s="662" t="s">
        <v>2043</v>
      </c>
      <c r="D206" s="663" t="s">
        <v>3163</v>
      </c>
      <c r="E206" s="662" t="s">
        <v>3147</v>
      </c>
      <c r="F206" s="663" t="s">
        <v>3148</v>
      </c>
      <c r="G206" s="662" t="s">
        <v>2321</v>
      </c>
      <c r="H206" s="662" t="s">
        <v>2322</v>
      </c>
      <c r="I206" s="664">
        <v>582.01</v>
      </c>
      <c r="J206" s="664">
        <v>1</v>
      </c>
      <c r="K206" s="665">
        <v>582.01</v>
      </c>
    </row>
    <row r="207" spans="1:11" ht="14.4" customHeight="1" x14ac:dyDescent="0.3">
      <c r="A207" s="660" t="s">
        <v>551</v>
      </c>
      <c r="B207" s="661" t="s">
        <v>552</v>
      </c>
      <c r="C207" s="662" t="s">
        <v>2043</v>
      </c>
      <c r="D207" s="663" t="s">
        <v>3163</v>
      </c>
      <c r="E207" s="662" t="s">
        <v>3147</v>
      </c>
      <c r="F207" s="663" t="s">
        <v>3148</v>
      </c>
      <c r="G207" s="662" t="s">
        <v>2323</v>
      </c>
      <c r="H207" s="662" t="s">
        <v>2324</v>
      </c>
      <c r="I207" s="664">
        <v>267.41000000000003</v>
      </c>
      <c r="J207" s="664">
        <v>20</v>
      </c>
      <c r="K207" s="665">
        <v>5348.2</v>
      </c>
    </row>
    <row r="208" spans="1:11" ht="14.4" customHeight="1" x14ac:dyDescent="0.3">
      <c r="A208" s="660" t="s">
        <v>551</v>
      </c>
      <c r="B208" s="661" t="s">
        <v>552</v>
      </c>
      <c r="C208" s="662" t="s">
        <v>2043</v>
      </c>
      <c r="D208" s="663" t="s">
        <v>3163</v>
      </c>
      <c r="E208" s="662" t="s">
        <v>3147</v>
      </c>
      <c r="F208" s="663" t="s">
        <v>3148</v>
      </c>
      <c r="G208" s="662" t="s">
        <v>2325</v>
      </c>
      <c r="H208" s="662" t="s">
        <v>2326</v>
      </c>
      <c r="I208" s="664">
        <v>3256.11</v>
      </c>
      <c r="J208" s="664">
        <v>1</v>
      </c>
      <c r="K208" s="665">
        <v>3256.11</v>
      </c>
    </row>
    <row r="209" spans="1:11" ht="14.4" customHeight="1" x14ac:dyDescent="0.3">
      <c r="A209" s="660" t="s">
        <v>551</v>
      </c>
      <c r="B209" s="661" t="s">
        <v>552</v>
      </c>
      <c r="C209" s="662" t="s">
        <v>2043</v>
      </c>
      <c r="D209" s="663" t="s">
        <v>3163</v>
      </c>
      <c r="E209" s="662" t="s">
        <v>3147</v>
      </c>
      <c r="F209" s="663" t="s">
        <v>3148</v>
      </c>
      <c r="G209" s="662" t="s">
        <v>2327</v>
      </c>
      <c r="H209" s="662" t="s">
        <v>2328</v>
      </c>
      <c r="I209" s="664">
        <v>735.09</v>
      </c>
      <c r="J209" s="664">
        <v>2</v>
      </c>
      <c r="K209" s="665">
        <v>1470.18</v>
      </c>
    </row>
    <row r="210" spans="1:11" ht="14.4" customHeight="1" x14ac:dyDescent="0.3">
      <c r="A210" s="660" t="s">
        <v>551</v>
      </c>
      <c r="B210" s="661" t="s">
        <v>552</v>
      </c>
      <c r="C210" s="662" t="s">
        <v>2043</v>
      </c>
      <c r="D210" s="663" t="s">
        <v>3163</v>
      </c>
      <c r="E210" s="662" t="s">
        <v>3147</v>
      </c>
      <c r="F210" s="663" t="s">
        <v>3148</v>
      </c>
      <c r="G210" s="662" t="s">
        <v>2329</v>
      </c>
      <c r="H210" s="662" t="s">
        <v>2330</v>
      </c>
      <c r="I210" s="664">
        <v>1694</v>
      </c>
      <c r="J210" s="664">
        <v>1</v>
      </c>
      <c r="K210" s="665">
        <v>1694</v>
      </c>
    </row>
    <row r="211" spans="1:11" ht="14.4" customHeight="1" x14ac:dyDescent="0.3">
      <c r="A211" s="660" t="s">
        <v>551</v>
      </c>
      <c r="B211" s="661" t="s">
        <v>552</v>
      </c>
      <c r="C211" s="662" t="s">
        <v>2043</v>
      </c>
      <c r="D211" s="663" t="s">
        <v>3163</v>
      </c>
      <c r="E211" s="662" t="s">
        <v>3147</v>
      </c>
      <c r="F211" s="663" t="s">
        <v>3148</v>
      </c>
      <c r="G211" s="662" t="s">
        <v>2331</v>
      </c>
      <c r="H211" s="662" t="s">
        <v>2332</v>
      </c>
      <c r="I211" s="664">
        <v>1161.5999999999999</v>
      </c>
      <c r="J211" s="664">
        <v>2</v>
      </c>
      <c r="K211" s="665">
        <v>2323.1999999999998</v>
      </c>
    </row>
    <row r="212" spans="1:11" ht="14.4" customHeight="1" x14ac:dyDescent="0.3">
      <c r="A212" s="660" t="s">
        <v>551</v>
      </c>
      <c r="B212" s="661" t="s">
        <v>552</v>
      </c>
      <c r="C212" s="662" t="s">
        <v>2043</v>
      </c>
      <c r="D212" s="663" t="s">
        <v>3163</v>
      </c>
      <c r="E212" s="662" t="s">
        <v>3147</v>
      </c>
      <c r="F212" s="663" t="s">
        <v>3148</v>
      </c>
      <c r="G212" s="662" t="s">
        <v>2333</v>
      </c>
      <c r="H212" s="662" t="s">
        <v>2334</v>
      </c>
      <c r="I212" s="664">
        <v>7085.89</v>
      </c>
      <c r="J212" s="664">
        <v>1</v>
      </c>
      <c r="K212" s="665">
        <v>7085.89</v>
      </c>
    </row>
    <row r="213" spans="1:11" ht="14.4" customHeight="1" x14ac:dyDescent="0.3">
      <c r="A213" s="660" t="s">
        <v>551</v>
      </c>
      <c r="B213" s="661" t="s">
        <v>552</v>
      </c>
      <c r="C213" s="662" t="s">
        <v>2043</v>
      </c>
      <c r="D213" s="663" t="s">
        <v>3163</v>
      </c>
      <c r="E213" s="662" t="s">
        <v>3147</v>
      </c>
      <c r="F213" s="663" t="s">
        <v>3148</v>
      </c>
      <c r="G213" s="662" t="s">
        <v>2335</v>
      </c>
      <c r="H213" s="662" t="s">
        <v>2336</v>
      </c>
      <c r="I213" s="664">
        <v>1127</v>
      </c>
      <c r="J213" s="664">
        <v>1</v>
      </c>
      <c r="K213" s="665">
        <v>1127</v>
      </c>
    </row>
    <row r="214" spans="1:11" ht="14.4" customHeight="1" x14ac:dyDescent="0.3">
      <c r="A214" s="660" t="s">
        <v>551</v>
      </c>
      <c r="B214" s="661" t="s">
        <v>552</v>
      </c>
      <c r="C214" s="662" t="s">
        <v>2043</v>
      </c>
      <c r="D214" s="663" t="s">
        <v>3163</v>
      </c>
      <c r="E214" s="662" t="s">
        <v>3147</v>
      </c>
      <c r="F214" s="663" t="s">
        <v>3148</v>
      </c>
      <c r="G214" s="662" t="s">
        <v>2337</v>
      </c>
      <c r="H214" s="662" t="s">
        <v>2338</v>
      </c>
      <c r="I214" s="664">
        <v>8090.06</v>
      </c>
      <c r="J214" s="664">
        <v>1</v>
      </c>
      <c r="K214" s="665">
        <v>8090.06</v>
      </c>
    </row>
    <row r="215" spans="1:11" ht="14.4" customHeight="1" x14ac:dyDescent="0.3">
      <c r="A215" s="660" t="s">
        <v>551</v>
      </c>
      <c r="B215" s="661" t="s">
        <v>552</v>
      </c>
      <c r="C215" s="662" t="s">
        <v>2043</v>
      </c>
      <c r="D215" s="663" t="s">
        <v>3163</v>
      </c>
      <c r="E215" s="662" t="s">
        <v>3147</v>
      </c>
      <c r="F215" s="663" t="s">
        <v>3148</v>
      </c>
      <c r="G215" s="662" t="s">
        <v>2339</v>
      </c>
      <c r="H215" s="662" t="s">
        <v>2340</v>
      </c>
      <c r="I215" s="664">
        <v>3388</v>
      </c>
      <c r="J215" s="664">
        <v>1</v>
      </c>
      <c r="K215" s="665">
        <v>3388</v>
      </c>
    </row>
    <row r="216" spans="1:11" ht="14.4" customHeight="1" x14ac:dyDescent="0.3">
      <c r="A216" s="660" t="s">
        <v>551</v>
      </c>
      <c r="B216" s="661" t="s">
        <v>552</v>
      </c>
      <c r="C216" s="662" t="s">
        <v>2043</v>
      </c>
      <c r="D216" s="663" t="s">
        <v>3163</v>
      </c>
      <c r="E216" s="662" t="s">
        <v>3147</v>
      </c>
      <c r="F216" s="663" t="s">
        <v>3148</v>
      </c>
      <c r="G216" s="662" t="s">
        <v>2341</v>
      </c>
      <c r="H216" s="662" t="s">
        <v>2342</v>
      </c>
      <c r="I216" s="664">
        <v>12645.71</v>
      </c>
      <c r="J216" s="664">
        <v>1</v>
      </c>
      <c r="K216" s="665">
        <v>12645.71</v>
      </c>
    </row>
    <row r="217" spans="1:11" ht="14.4" customHeight="1" x14ac:dyDescent="0.3">
      <c r="A217" s="660" t="s">
        <v>551</v>
      </c>
      <c r="B217" s="661" t="s">
        <v>552</v>
      </c>
      <c r="C217" s="662" t="s">
        <v>2043</v>
      </c>
      <c r="D217" s="663" t="s">
        <v>3163</v>
      </c>
      <c r="E217" s="662" t="s">
        <v>3147</v>
      </c>
      <c r="F217" s="663" t="s">
        <v>3148</v>
      </c>
      <c r="G217" s="662" t="s">
        <v>2343</v>
      </c>
      <c r="H217" s="662" t="s">
        <v>2344</v>
      </c>
      <c r="I217" s="664">
        <v>1.38</v>
      </c>
      <c r="J217" s="664">
        <v>1</v>
      </c>
      <c r="K217" s="665">
        <v>1.38</v>
      </c>
    </row>
    <row r="218" spans="1:11" ht="14.4" customHeight="1" x14ac:dyDescent="0.3">
      <c r="A218" s="660" t="s">
        <v>551</v>
      </c>
      <c r="B218" s="661" t="s">
        <v>552</v>
      </c>
      <c r="C218" s="662" t="s">
        <v>2043</v>
      </c>
      <c r="D218" s="663" t="s">
        <v>3163</v>
      </c>
      <c r="E218" s="662" t="s">
        <v>3147</v>
      </c>
      <c r="F218" s="663" t="s">
        <v>3148</v>
      </c>
      <c r="G218" s="662" t="s">
        <v>2345</v>
      </c>
      <c r="H218" s="662" t="s">
        <v>2346</v>
      </c>
      <c r="I218" s="664">
        <v>1368.51</v>
      </c>
      <c r="J218" s="664">
        <v>1</v>
      </c>
      <c r="K218" s="665">
        <v>1368.51</v>
      </c>
    </row>
    <row r="219" spans="1:11" ht="14.4" customHeight="1" x14ac:dyDescent="0.3">
      <c r="A219" s="660" t="s">
        <v>551</v>
      </c>
      <c r="B219" s="661" t="s">
        <v>552</v>
      </c>
      <c r="C219" s="662" t="s">
        <v>2043</v>
      </c>
      <c r="D219" s="663" t="s">
        <v>3163</v>
      </c>
      <c r="E219" s="662" t="s">
        <v>3147</v>
      </c>
      <c r="F219" s="663" t="s">
        <v>3148</v>
      </c>
      <c r="G219" s="662" t="s">
        <v>2347</v>
      </c>
      <c r="H219" s="662" t="s">
        <v>2348</v>
      </c>
      <c r="I219" s="664">
        <v>1708.52</v>
      </c>
      <c r="J219" s="664">
        <v>2</v>
      </c>
      <c r="K219" s="665">
        <v>3417.04</v>
      </c>
    </row>
    <row r="220" spans="1:11" ht="14.4" customHeight="1" x14ac:dyDescent="0.3">
      <c r="A220" s="660" t="s">
        <v>551</v>
      </c>
      <c r="B220" s="661" t="s">
        <v>552</v>
      </c>
      <c r="C220" s="662" t="s">
        <v>2043</v>
      </c>
      <c r="D220" s="663" t="s">
        <v>3163</v>
      </c>
      <c r="E220" s="662" t="s">
        <v>3164</v>
      </c>
      <c r="F220" s="663" t="s">
        <v>3165</v>
      </c>
      <c r="G220" s="662" t="s">
        <v>2349</v>
      </c>
      <c r="H220" s="662" t="s">
        <v>2350</v>
      </c>
      <c r="I220" s="664">
        <v>4734.42</v>
      </c>
      <c r="J220" s="664">
        <v>1</v>
      </c>
      <c r="K220" s="665">
        <v>4734.42</v>
      </c>
    </row>
    <row r="221" spans="1:11" ht="14.4" customHeight="1" x14ac:dyDescent="0.3">
      <c r="A221" s="660" t="s">
        <v>551</v>
      </c>
      <c r="B221" s="661" t="s">
        <v>552</v>
      </c>
      <c r="C221" s="662" t="s">
        <v>2043</v>
      </c>
      <c r="D221" s="663" t="s">
        <v>3163</v>
      </c>
      <c r="E221" s="662" t="s">
        <v>3164</v>
      </c>
      <c r="F221" s="663" t="s">
        <v>3165</v>
      </c>
      <c r="G221" s="662" t="s">
        <v>2351</v>
      </c>
      <c r="H221" s="662" t="s">
        <v>2352</v>
      </c>
      <c r="I221" s="664">
        <v>1358.87</v>
      </c>
      <c r="J221" s="664">
        <v>1</v>
      </c>
      <c r="K221" s="665">
        <v>1358.87</v>
      </c>
    </row>
    <row r="222" spans="1:11" ht="14.4" customHeight="1" x14ac:dyDescent="0.3">
      <c r="A222" s="660" t="s">
        <v>551</v>
      </c>
      <c r="B222" s="661" t="s">
        <v>552</v>
      </c>
      <c r="C222" s="662" t="s">
        <v>2043</v>
      </c>
      <c r="D222" s="663" t="s">
        <v>3163</v>
      </c>
      <c r="E222" s="662" t="s">
        <v>3164</v>
      </c>
      <c r="F222" s="663" t="s">
        <v>3165</v>
      </c>
      <c r="G222" s="662" t="s">
        <v>2353</v>
      </c>
      <c r="H222" s="662" t="s">
        <v>2354</v>
      </c>
      <c r="I222" s="664">
        <v>344.28</v>
      </c>
      <c r="J222" s="664">
        <v>1</v>
      </c>
      <c r="K222" s="665">
        <v>344.28</v>
      </c>
    </row>
    <row r="223" spans="1:11" ht="14.4" customHeight="1" x14ac:dyDescent="0.3">
      <c r="A223" s="660" t="s">
        <v>551</v>
      </c>
      <c r="B223" s="661" t="s">
        <v>552</v>
      </c>
      <c r="C223" s="662" t="s">
        <v>2043</v>
      </c>
      <c r="D223" s="663" t="s">
        <v>3163</v>
      </c>
      <c r="E223" s="662" t="s">
        <v>3164</v>
      </c>
      <c r="F223" s="663" t="s">
        <v>3165</v>
      </c>
      <c r="G223" s="662" t="s">
        <v>2355</v>
      </c>
      <c r="H223" s="662" t="s">
        <v>2356</v>
      </c>
      <c r="I223" s="664">
        <v>1419.3</v>
      </c>
      <c r="J223" s="664">
        <v>2</v>
      </c>
      <c r="K223" s="665">
        <v>2838.59</v>
      </c>
    </row>
    <row r="224" spans="1:11" ht="14.4" customHeight="1" x14ac:dyDescent="0.3">
      <c r="A224" s="660" t="s">
        <v>551</v>
      </c>
      <c r="B224" s="661" t="s">
        <v>552</v>
      </c>
      <c r="C224" s="662" t="s">
        <v>2043</v>
      </c>
      <c r="D224" s="663" t="s">
        <v>3163</v>
      </c>
      <c r="E224" s="662" t="s">
        <v>3164</v>
      </c>
      <c r="F224" s="663" t="s">
        <v>3165</v>
      </c>
      <c r="G224" s="662" t="s">
        <v>2357</v>
      </c>
      <c r="H224" s="662" t="s">
        <v>2358</v>
      </c>
      <c r="I224" s="664">
        <v>1546.98</v>
      </c>
      <c r="J224" s="664">
        <v>2</v>
      </c>
      <c r="K224" s="665">
        <v>3093.96</v>
      </c>
    </row>
    <row r="225" spans="1:11" ht="14.4" customHeight="1" x14ac:dyDescent="0.3">
      <c r="A225" s="660" t="s">
        <v>551</v>
      </c>
      <c r="B225" s="661" t="s">
        <v>552</v>
      </c>
      <c r="C225" s="662" t="s">
        <v>2043</v>
      </c>
      <c r="D225" s="663" t="s">
        <v>3163</v>
      </c>
      <c r="E225" s="662" t="s">
        <v>3164</v>
      </c>
      <c r="F225" s="663" t="s">
        <v>3165</v>
      </c>
      <c r="G225" s="662" t="s">
        <v>2359</v>
      </c>
      <c r="H225" s="662" t="s">
        <v>2360</v>
      </c>
      <c r="I225" s="664">
        <v>1546.98</v>
      </c>
      <c r="J225" s="664">
        <v>5</v>
      </c>
      <c r="K225" s="665">
        <v>7734.9</v>
      </c>
    </row>
    <row r="226" spans="1:11" ht="14.4" customHeight="1" x14ac:dyDescent="0.3">
      <c r="A226" s="660" t="s">
        <v>551</v>
      </c>
      <c r="B226" s="661" t="s">
        <v>552</v>
      </c>
      <c r="C226" s="662" t="s">
        <v>2043</v>
      </c>
      <c r="D226" s="663" t="s">
        <v>3163</v>
      </c>
      <c r="E226" s="662" t="s">
        <v>3164</v>
      </c>
      <c r="F226" s="663" t="s">
        <v>3165</v>
      </c>
      <c r="G226" s="662" t="s">
        <v>2361</v>
      </c>
      <c r="H226" s="662" t="s">
        <v>2362</v>
      </c>
      <c r="I226" s="664">
        <v>1547.0199999999998</v>
      </c>
      <c r="J226" s="664">
        <v>5</v>
      </c>
      <c r="K226" s="665">
        <v>7735.130000000001</v>
      </c>
    </row>
    <row r="227" spans="1:11" ht="14.4" customHeight="1" x14ac:dyDescent="0.3">
      <c r="A227" s="660" t="s">
        <v>551</v>
      </c>
      <c r="B227" s="661" t="s">
        <v>552</v>
      </c>
      <c r="C227" s="662" t="s">
        <v>2043</v>
      </c>
      <c r="D227" s="663" t="s">
        <v>3163</v>
      </c>
      <c r="E227" s="662" t="s">
        <v>3164</v>
      </c>
      <c r="F227" s="663" t="s">
        <v>3165</v>
      </c>
      <c r="G227" s="662" t="s">
        <v>2363</v>
      </c>
      <c r="H227" s="662" t="s">
        <v>2364</v>
      </c>
      <c r="I227" s="664">
        <v>2073.6799999999998</v>
      </c>
      <c r="J227" s="664">
        <v>2</v>
      </c>
      <c r="K227" s="665">
        <v>4147.3599999999997</v>
      </c>
    </row>
    <row r="228" spans="1:11" ht="14.4" customHeight="1" x14ac:dyDescent="0.3">
      <c r="A228" s="660" t="s">
        <v>551</v>
      </c>
      <c r="B228" s="661" t="s">
        <v>552</v>
      </c>
      <c r="C228" s="662" t="s">
        <v>2043</v>
      </c>
      <c r="D228" s="663" t="s">
        <v>3163</v>
      </c>
      <c r="E228" s="662" t="s">
        <v>3164</v>
      </c>
      <c r="F228" s="663" t="s">
        <v>3165</v>
      </c>
      <c r="G228" s="662" t="s">
        <v>2365</v>
      </c>
      <c r="H228" s="662" t="s">
        <v>2366</v>
      </c>
      <c r="I228" s="664">
        <v>1435.2760000000001</v>
      </c>
      <c r="J228" s="664">
        <v>5</v>
      </c>
      <c r="K228" s="665">
        <v>7176.38</v>
      </c>
    </row>
    <row r="229" spans="1:11" ht="14.4" customHeight="1" x14ac:dyDescent="0.3">
      <c r="A229" s="660" t="s">
        <v>551</v>
      </c>
      <c r="B229" s="661" t="s">
        <v>552</v>
      </c>
      <c r="C229" s="662" t="s">
        <v>2043</v>
      </c>
      <c r="D229" s="663" t="s">
        <v>3163</v>
      </c>
      <c r="E229" s="662" t="s">
        <v>3164</v>
      </c>
      <c r="F229" s="663" t="s">
        <v>3165</v>
      </c>
      <c r="G229" s="662" t="s">
        <v>2367</v>
      </c>
      <c r="H229" s="662" t="s">
        <v>2368</v>
      </c>
      <c r="I229" s="664">
        <v>471.95749999999998</v>
      </c>
      <c r="J229" s="664">
        <v>8</v>
      </c>
      <c r="K229" s="665">
        <v>3775.6400000000003</v>
      </c>
    </row>
    <row r="230" spans="1:11" ht="14.4" customHeight="1" x14ac:dyDescent="0.3">
      <c r="A230" s="660" t="s">
        <v>551</v>
      </c>
      <c r="B230" s="661" t="s">
        <v>552</v>
      </c>
      <c r="C230" s="662" t="s">
        <v>2043</v>
      </c>
      <c r="D230" s="663" t="s">
        <v>3163</v>
      </c>
      <c r="E230" s="662" t="s">
        <v>3164</v>
      </c>
      <c r="F230" s="663" t="s">
        <v>3165</v>
      </c>
      <c r="G230" s="662" t="s">
        <v>2369</v>
      </c>
      <c r="H230" s="662" t="s">
        <v>2370</v>
      </c>
      <c r="I230" s="664">
        <v>471.95714285714286</v>
      </c>
      <c r="J230" s="664">
        <v>11</v>
      </c>
      <c r="K230" s="665">
        <v>5191.55</v>
      </c>
    </row>
    <row r="231" spans="1:11" ht="14.4" customHeight="1" x14ac:dyDescent="0.3">
      <c r="A231" s="660" t="s">
        <v>551</v>
      </c>
      <c r="B231" s="661" t="s">
        <v>552</v>
      </c>
      <c r="C231" s="662" t="s">
        <v>2043</v>
      </c>
      <c r="D231" s="663" t="s">
        <v>3163</v>
      </c>
      <c r="E231" s="662" t="s">
        <v>3164</v>
      </c>
      <c r="F231" s="663" t="s">
        <v>3165</v>
      </c>
      <c r="G231" s="662" t="s">
        <v>2371</v>
      </c>
      <c r="H231" s="662" t="s">
        <v>2372</v>
      </c>
      <c r="I231" s="664">
        <v>471.96</v>
      </c>
      <c r="J231" s="664">
        <v>2</v>
      </c>
      <c r="K231" s="665">
        <v>943.92</v>
      </c>
    </row>
    <row r="232" spans="1:11" ht="14.4" customHeight="1" x14ac:dyDescent="0.3">
      <c r="A232" s="660" t="s">
        <v>551</v>
      </c>
      <c r="B232" s="661" t="s">
        <v>552</v>
      </c>
      <c r="C232" s="662" t="s">
        <v>2043</v>
      </c>
      <c r="D232" s="663" t="s">
        <v>3163</v>
      </c>
      <c r="E232" s="662" t="s">
        <v>3164</v>
      </c>
      <c r="F232" s="663" t="s">
        <v>3165</v>
      </c>
      <c r="G232" s="662" t="s">
        <v>2373</v>
      </c>
      <c r="H232" s="662" t="s">
        <v>2374</v>
      </c>
      <c r="I232" s="664">
        <v>471.95499999999998</v>
      </c>
      <c r="J232" s="664">
        <v>5</v>
      </c>
      <c r="K232" s="665">
        <v>2359.7799999999997</v>
      </c>
    </row>
    <row r="233" spans="1:11" ht="14.4" customHeight="1" x14ac:dyDescent="0.3">
      <c r="A233" s="660" t="s">
        <v>551</v>
      </c>
      <c r="B233" s="661" t="s">
        <v>552</v>
      </c>
      <c r="C233" s="662" t="s">
        <v>2043</v>
      </c>
      <c r="D233" s="663" t="s">
        <v>3163</v>
      </c>
      <c r="E233" s="662" t="s">
        <v>3164</v>
      </c>
      <c r="F233" s="663" t="s">
        <v>3165</v>
      </c>
      <c r="G233" s="662" t="s">
        <v>2375</v>
      </c>
      <c r="H233" s="662" t="s">
        <v>2376</v>
      </c>
      <c r="I233" s="664">
        <v>1033.98</v>
      </c>
      <c r="J233" s="664">
        <v>3</v>
      </c>
      <c r="K233" s="665">
        <v>3101.93</v>
      </c>
    </row>
    <row r="234" spans="1:11" ht="14.4" customHeight="1" x14ac:dyDescent="0.3">
      <c r="A234" s="660" t="s">
        <v>551</v>
      </c>
      <c r="B234" s="661" t="s">
        <v>552</v>
      </c>
      <c r="C234" s="662" t="s">
        <v>2043</v>
      </c>
      <c r="D234" s="663" t="s">
        <v>3163</v>
      </c>
      <c r="E234" s="662" t="s">
        <v>3164</v>
      </c>
      <c r="F234" s="663" t="s">
        <v>3165</v>
      </c>
      <c r="G234" s="662" t="s">
        <v>2377</v>
      </c>
      <c r="H234" s="662" t="s">
        <v>2378</v>
      </c>
      <c r="I234" s="664">
        <v>1247.1166666666668</v>
      </c>
      <c r="J234" s="664">
        <v>4</v>
      </c>
      <c r="K234" s="665">
        <v>4988.4400000000005</v>
      </c>
    </row>
    <row r="235" spans="1:11" ht="14.4" customHeight="1" x14ac:dyDescent="0.3">
      <c r="A235" s="660" t="s">
        <v>551</v>
      </c>
      <c r="B235" s="661" t="s">
        <v>552</v>
      </c>
      <c r="C235" s="662" t="s">
        <v>2043</v>
      </c>
      <c r="D235" s="663" t="s">
        <v>3163</v>
      </c>
      <c r="E235" s="662" t="s">
        <v>3164</v>
      </c>
      <c r="F235" s="663" t="s">
        <v>3165</v>
      </c>
      <c r="G235" s="662" t="s">
        <v>2379</v>
      </c>
      <c r="H235" s="662" t="s">
        <v>2380</v>
      </c>
      <c r="I235" s="664">
        <v>1655.28</v>
      </c>
      <c r="J235" s="664">
        <v>2</v>
      </c>
      <c r="K235" s="665">
        <v>3310.56</v>
      </c>
    </row>
    <row r="236" spans="1:11" ht="14.4" customHeight="1" x14ac:dyDescent="0.3">
      <c r="A236" s="660" t="s">
        <v>551</v>
      </c>
      <c r="B236" s="661" t="s">
        <v>552</v>
      </c>
      <c r="C236" s="662" t="s">
        <v>2043</v>
      </c>
      <c r="D236" s="663" t="s">
        <v>3163</v>
      </c>
      <c r="E236" s="662" t="s">
        <v>3164</v>
      </c>
      <c r="F236" s="663" t="s">
        <v>3165</v>
      </c>
      <c r="G236" s="662" t="s">
        <v>2381</v>
      </c>
      <c r="H236" s="662" t="s">
        <v>2382</v>
      </c>
      <c r="I236" s="664">
        <v>4752.95</v>
      </c>
      <c r="J236" s="664">
        <v>6</v>
      </c>
      <c r="K236" s="665">
        <v>28517.7</v>
      </c>
    </row>
    <row r="237" spans="1:11" ht="14.4" customHeight="1" x14ac:dyDescent="0.3">
      <c r="A237" s="660" t="s">
        <v>551</v>
      </c>
      <c r="B237" s="661" t="s">
        <v>552</v>
      </c>
      <c r="C237" s="662" t="s">
        <v>2043</v>
      </c>
      <c r="D237" s="663" t="s">
        <v>3163</v>
      </c>
      <c r="E237" s="662" t="s">
        <v>3164</v>
      </c>
      <c r="F237" s="663" t="s">
        <v>3165</v>
      </c>
      <c r="G237" s="662" t="s">
        <v>2383</v>
      </c>
      <c r="H237" s="662" t="s">
        <v>2384</v>
      </c>
      <c r="I237" s="664">
        <v>1421.58</v>
      </c>
      <c r="J237" s="664">
        <v>1</v>
      </c>
      <c r="K237" s="665">
        <v>1421.58</v>
      </c>
    </row>
    <row r="238" spans="1:11" ht="14.4" customHeight="1" x14ac:dyDescent="0.3">
      <c r="A238" s="660" t="s">
        <v>551</v>
      </c>
      <c r="B238" s="661" t="s">
        <v>552</v>
      </c>
      <c r="C238" s="662" t="s">
        <v>2043</v>
      </c>
      <c r="D238" s="663" t="s">
        <v>3163</v>
      </c>
      <c r="E238" s="662" t="s">
        <v>3164</v>
      </c>
      <c r="F238" s="663" t="s">
        <v>3165</v>
      </c>
      <c r="G238" s="662" t="s">
        <v>2385</v>
      </c>
      <c r="H238" s="662" t="s">
        <v>2386</v>
      </c>
      <c r="I238" s="664">
        <v>1655.31</v>
      </c>
      <c r="J238" s="664">
        <v>2</v>
      </c>
      <c r="K238" s="665">
        <v>3310.62</v>
      </c>
    </row>
    <row r="239" spans="1:11" ht="14.4" customHeight="1" x14ac:dyDescent="0.3">
      <c r="A239" s="660" t="s">
        <v>551</v>
      </c>
      <c r="B239" s="661" t="s">
        <v>552</v>
      </c>
      <c r="C239" s="662" t="s">
        <v>2043</v>
      </c>
      <c r="D239" s="663" t="s">
        <v>3163</v>
      </c>
      <c r="E239" s="662" t="s">
        <v>3164</v>
      </c>
      <c r="F239" s="663" t="s">
        <v>3165</v>
      </c>
      <c r="G239" s="662" t="s">
        <v>2387</v>
      </c>
      <c r="H239" s="662" t="s">
        <v>2388</v>
      </c>
      <c r="I239" s="664">
        <v>1655.2849999999999</v>
      </c>
      <c r="J239" s="664">
        <v>2</v>
      </c>
      <c r="K239" s="665">
        <v>3310.5699999999997</v>
      </c>
    </row>
    <row r="240" spans="1:11" ht="14.4" customHeight="1" x14ac:dyDescent="0.3">
      <c r="A240" s="660" t="s">
        <v>551</v>
      </c>
      <c r="B240" s="661" t="s">
        <v>552</v>
      </c>
      <c r="C240" s="662" t="s">
        <v>2043</v>
      </c>
      <c r="D240" s="663" t="s">
        <v>3163</v>
      </c>
      <c r="E240" s="662" t="s">
        <v>3164</v>
      </c>
      <c r="F240" s="663" t="s">
        <v>3165</v>
      </c>
      <c r="G240" s="662" t="s">
        <v>2389</v>
      </c>
      <c r="H240" s="662" t="s">
        <v>2390</v>
      </c>
      <c r="I240" s="664">
        <v>547.20000000000005</v>
      </c>
      <c r="J240" s="664">
        <v>1</v>
      </c>
      <c r="K240" s="665">
        <v>547.20000000000005</v>
      </c>
    </row>
    <row r="241" spans="1:11" ht="14.4" customHeight="1" x14ac:dyDescent="0.3">
      <c r="A241" s="660" t="s">
        <v>551</v>
      </c>
      <c r="B241" s="661" t="s">
        <v>552</v>
      </c>
      <c r="C241" s="662" t="s">
        <v>2043</v>
      </c>
      <c r="D241" s="663" t="s">
        <v>3163</v>
      </c>
      <c r="E241" s="662" t="s">
        <v>3164</v>
      </c>
      <c r="F241" s="663" t="s">
        <v>3165</v>
      </c>
      <c r="G241" s="662" t="s">
        <v>2391</v>
      </c>
      <c r="H241" s="662" t="s">
        <v>2392</v>
      </c>
      <c r="I241" s="664">
        <v>506</v>
      </c>
      <c r="J241" s="664">
        <v>5</v>
      </c>
      <c r="K241" s="665">
        <v>2530</v>
      </c>
    </row>
    <row r="242" spans="1:11" ht="14.4" customHeight="1" x14ac:dyDescent="0.3">
      <c r="A242" s="660" t="s">
        <v>551</v>
      </c>
      <c r="B242" s="661" t="s">
        <v>552</v>
      </c>
      <c r="C242" s="662" t="s">
        <v>2043</v>
      </c>
      <c r="D242" s="663" t="s">
        <v>3163</v>
      </c>
      <c r="E242" s="662" t="s">
        <v>3164</v>
      </c>
      <c r="F242" s="663" t="s">
        <v>3165</v>
      </c>
      <c r="G242" s="662" t="s">
        <v>2393</v>
      </c>
      <c r="H242" s="662" t="s">
        <v>2394</v>
      </c>
      <c r="I242" s="664">
        <v>506</v>
      </c>
      <c r="J242" s="664">
        <v>10</v>
      </c>
      <c r="K242" s="665">
        <v>5060</v>
      </c>
    </row>
    <row r="243" spans="1:11" ht="14.4" customHeight="1" x14ac:dyDescent="0.3">
      <c r="A243" s="660" t="s">
        <v>551</v>
      </c>
      <c r="B243" s="661" t="s">
        <v>552</v>
      </c>
      <c r="C243" s="662" t="s">
        <v>2043</v>
      </c>
      <c r="D243" s="663" t="s">
        <v>3163</v>
      </c>
      <c r="E243" s="662" t="s">
        <v>3164</v>
      </c>
      <c r="F243" s="663" t="s">
        <v>3165</v>
      </c>
      <c r="G243" s="662" t="s">
        <v>2395</v>
      </c>
      <c r="H243" s="662" t="s">
        <v>2396</v>
      </c>
      <c r="I243" s="664">
        <v>4452.8</v>
      </c>
      <c r="J243" s="664">
        <v>6</v>
      </c>
      <c r="K243" s="665">
        <v>26716.800000000003</v>
      </c>
    </row>
    <row r="244" spans="1:11" ht="14.4" customHeight="1" x14ac:dyDescent="0.3">
      <c r="A244" s="660" t="s">
        <v>551</v>
      </c>
      <c r="B244" s="661" t="s">
        <v>552</v>
      </c>
      <c r="C244" s="662" t="s">
        <v>2043</v>
      </c>
      <c r="D244" s="663" t="s">
        <v>3163</v>
      </c>
      <c r="E244" s="662" t="s">
        <v>3164</v>
      </c>
      <c r="F244" s="663" t="s">
        <v>3165</v>
      </c>
      <c r="G244" s="662" t="s">
        <v>2397</v>
      </c>
      <c r="H244" s="662" t="s">
        <v>2398</v>
      </c>
      <c r="I244" s="664">
        <v>6037.5</v>
      </c>
      <c r="J244" s="664">
        <v>3</v>
      </c>
      <c r="K244" s="665">
        <v>18112.5</v>
      </c>
    </row>
    <row r="245" spans="1:11" ht="14.4" customHeight="1" x14ac:dyDescent="0.3">
      <c r="A245" s="660" t="s">
        <v>551</v>
      </c>
      <c r="B245" s="661" t="s">
        <v>552</v>
      </c>
      <c r="C245" s="662" t="s">
        <v>2043</v>
      </c>
      <c r="D245" s="663" t="s">
        <v>3163</v>
      </c>
      <c r="E245" s="662" t="s">
        <v>3164</v>
      </c>
      <c r="F245" s="663" t="s">
        <v>3165</v>
      </c>
      <c r="G245" s="662" t="s">
        <v>2399</v>
      </c>
      <c r="H245" s="662" t="s">
        <v>2400</v>
      </c>
      <c r="I245" s="664">
        <v>1856.1</v>
      </c>
      <c r="J245" s="664">
        <v>3</v>
      </c>
      <c r="K245" s="665">
        <v>5568.2999999999993</v>
      </c>
    </row>
    <row r="246" spans="1:11" ht="14.4" customHeight="1" x14ac:dyDescent="0.3">
      <c r="A246" s="660" t="s">
        <v>551</v>
      </c>
      <c r="B246" s="661" t="s">
        <v>552</v>
      </c>
      <c r="C246" s="662" t="s">
        <v>2043</v>
      </c>
      <c r="D246" s="663" t="s">
        <v>3163</v>
      </c>
      <c r="E246" s="662" t="s">
        <v>3164</v>
      </c>
      <c r="F246" s="663" t="s">
        <v>3165</v>
      </c>
      <c r="G246" s="662" t="s">
        <v>2401</v>
      </c>
      <c r="H246" s="662" t="s">
        <v>2402</v>
      </c>
      <c r="I246" s="664">
        <v>1856.0999999999997</v>
      </c>
      <c r="J246" s="664">
        <v>3</v>
      </c>
      <c r="K246" s="665">
        <v>5568.2999999999993</v>
      </c>
    </row>
    <row r="247" spans="1:11" ht="14.4" customHeight="1" x14ac:dyDescent="0.3">
      <c r="A247" s="660" t="s">
        <v>551</v>
      </c>
      <c r="B247" s="661" t="s">
        <v>552</v>
      </c>
      <c r="C247" s="662" t="s">
        <v>2043</v>
      </c>
      <c r="D247" s="663" t="s">
        <v>3163</v>
      </c>
      <c r="E247" s="662" t="s">
        <v>3164</v>
      </c>
      <c r="F247" s="663" t="s">
        <v>3165</v>
      </c>
      <c r="G247" s="662" t="s">
        <v>2403</v>
      </c>
      <c r="H247" s="662" t="s">
        <v>2404</v>
      </c>
      <c r="I247" s="664">
        <v>329.47</v>
      </c>
      <c r="J247" s="664">
        <v>46</v>
      </c>
      <c r="K247" s="665">
        <v>15155.79</v>
      </c>
    </row>
    <row r="248" spans="1:11" ht="14.4" customHeight="1" x14ac:dyDescent="0.3">
      <c r="A248" s="660" t="s">
        <v>551</v>
      </c>
      <c r="B248" s="661" t="s">
        <v>552</v>
      </c>
      <c r="C248" s="662" t="s">
        <v>2043</v>
      </c>
      <c r="D248" s="663" t="s">
        <v>3163</v>
      </c>
      <c r="E248" s="662" t="s">
        <v>3164</v>
      </c>
      <c r="F248" s="663" t="s">
        <v>3165</v>
      </c>
      <c r="G248" s="662" t="s">
        <v>2405</v>
      </c>
      <c r="H248" s="662" t="s">
        <v>2406</v>
      </c>
      <c r="I248" s="664">
        <v>329.46214285714285</v>
      </c>
      <c r="J248" s="664">
        <v>41</v>
      </c>
      <c r="K248" s="665">
        <v>13507.949999999999</v>
      </c>
    </row>
    <row r="249" spans="1:11" ht="14.4" customHeight="1" x14ac:dyDescent="0.3">
      <c r="A249" s="660" t="s">
        <v>551</v>
      </c>
      <c r="B249" s="661" t="s">
        <v>552</v>
      </c>
      <c r="C249" s="662" t="s">
        <v>2043</v>
      </c>
      <c r="D249" s="663" t="s">
        <v>3163</v>
      </c>
      <c r="E249" s="662" t="s">
        <v>3164</v>
      </c>
      <c r="F249" s="663" t="s">
        <v>3165</v>
      </c>
      <c r="G249" s="662" t="s">
        <v>2407</v>
      </c>
      <c r="H249" s="662" t="s">
        <v>2408</v>
      </c>
      <c r="I249" s="664">
        <v>329.46333333333337</v>
      </c>
      <c r="J249" s="664">
        <v>40</v>
      </c>
      <c r="K249" s="665">
        <v>13178.569999999998</v>
      </c>
    </row>
    <row r="250" spans="1:11" ht="14.4" customHeight="1" x14ac:dyDescent="0.3">
      <c r="A250" s="660" t="s">
        <v>551</v>
      </c>
      <c r="B250" s="661" t="s">
        <v>552</v>
      </c>
      <c r="C250" s="662" t="s">
        <v>2043</v>
      </c>
      <c r="D250" s="663" t="s">
        <v>3163</v>
      </c>
      <c r="E250" s="662" t="s">
        <v>3164</v>
      </c>
      <c r="F250" s="663" t="s">
        <v>3165</v>
      </c>
      <c r="G250" s="662" t="s">
        <v>2409</v>
      </c>
      <c r="H250" s="662" t="s">
        <v>2410</v>
      </c>
      <c r="I250" s="664">
        <v>329.45777777777784</v>
      </c>
      <c r="J250" s="664">
        <v>21</v>
      </c>
      <c r="K250" s="665">
        <v>6918.74</v>
      </c>
    </row>
    <row r="251" spans="1:11" ht="14.4" customHeight="1" x14ac:dyDescent="0.3">
      <c r="A251" s="660" t="s">
        <v>551</v>
      </c>
      <c r="B251" s="661" t="s">
        <v>552</v>
      </c>
      <c r="C251" s="662" t="s">
        <v>2043</v>
      </c>
      <c r="D251" s="663" t="s">
        <v>3163</v>
      </c>
      <c r="E251" s="662" t="s">
        <v>3164</v>
      </c>
      <c r="F251" s="663" t="s">
        <v>3165</v>
      </c>
      <c r="G251" s="662" t="s">
        <v>2411</v>
      </c>
      <c r="H251" s="662" t="s">
        <v>2412</v>
      </c>
      <c r="I251" s="664">
        <v>1385.75</v>
      </c>
      <c r="J251" s="664">
        <v>5</v>
      </c>
      <c r="K251" s="665">
        <v>6928.75</v>
      </c>
    </row>
    <row r="252" spans="1:11" ht="14.4" customHeight="1" x14ac:dyDescent="0.3">
      <c r="A252" s="660" t="s">
        <v>551</v>
      </c>
      <c r="B252" s="661" t="s">
        <v>552</v>
      </c>
      <c r="C252" s="662" t="s">
        <v>2043</v>
      </c>
      <c r="D252" s="663" t="s">
        <v>3163</v>
      </c>
      <c r="E252" s="662" t="s">
        <v>3164</v>
      </c>
      <c r="F252" s="663" t="s">
        <v>3165</v>
      </c>
      <c r="G252" s="662" t="s">
        <v>2413</v>
      </c>
      <c r="H252" s="662" t="s">
        <v>2414</v>
      </c>
      <c r="I252" s="664">
        <v>1385.75</v>
      </c>
      <c r="J252" s="664">
        <v>5</v>
      </c>
      <c r="K252" s="665">
        <v>6928.75</v>
      </c>
    </row>
    <row r="253" spans="1:11" ht="14.4" customHeight="1" x14ac:dyDescent="0.3">
      <c r="A253" s="660" t="s">
        <v>551</v>
      </c>
      <c r="B253" s="661" t="s">
        <v>552</v>
      </c>
      <c r="C253" s="662" t="s">
        <v>2043</v>
      </c>
      <c r="D253" s="663" t="s">
        <v>3163</v>
      </c>
      <c r="E253" s="662" t="s">
        <v>3164</v>
      </c>
      <c r="F253" s="663" t="s">
        <v>3165</v>
      </c>
      <c r="G253" s="662" t="s">
        <v>2415</v>
      </c>
      <c r="H253" s="662" t="s">
        <v>2416</v>
      </c>
      <c r="I253" s="664">
        <v>1000.5</v>
      </c>
      <c r="J253" s="664">
        <v>3</v>
      </c>
      <c r="K253" s="665">
        <v>3001.5</v>
      </c>
    </row>
    <row r="254" spans="1:11" ht="14.4" customHeight="1" x14ac:dyDescent="0.3">
      <c r="A254" s="660" t="s">
        <v>551</v>
      </c>
      <c r="B254" s="661" t="s">
        <v>552</v>
      </c>
      <c r="C254" s="662" t="s">
        <v>2043</v>
      </c>
      <c r="D254" s="663" t="s">
        <v>3163</v>
      </c>
      <c r="E254" s="662" t="s">
        <v>3164</v>
      </c>
      <c r="F254" s="663" t="s">
        <v>3165</v>
      </c>
      <c r="G254" s="662" t="s">
        <v>2417</v>
      </c>
      <c r="H254" s="662" t="s">
        <v>2418</v>
      </c>
      <c r="I254" s="664">
        <v>1092.5</v>
      </c>
      <c r="J254" s="664">
        <v>17</v>
      </c>
      <c r="K254" s="665">
        <v>18572.5</v>
      </c>
    </row>
    <row r="255" spans="1:11" ht="14.4" customHeight="1" x14ac:dyDescent="0.3">
      <c r="A255" s="660" t="s">
        <v>551</v>
      </c>
      <c r="B255" s="661" t="s">
        <v>552</v>
      </c>
      <c r="C255" s="662" t="s">
        <v>2043</v>
      </c>
      <c r="D255" s="663" t="s">
        <v>3163</v>
      </c>
      <c r="E255" s="662" t="s">
        <v>3164</v>
      </c>
      <c r="F255" s="663" t="s">
        <v>3165</v>
      </c>
      <c r="G255" s="662" t="s">
        <v>2419</v>
      </c>
      <c r="H255" s="662" t="s">
        <v>2420</v>
      </c>
      <c r="I255" s="664">
        <v>1000.5</v>
      </c>
      <c r="J255" s="664">
        <v>5</v>
      </c>
      <c r="K255" s="665">
        <v>5002.5</v>
      </c>
    </row>
    <row r="256" spans="1:11" ht="14.4" customHeight="1" x14ac:dyDescent="0.3">
      <c r="A256" s="660" t="s">
        <v>551</v>
      </c>
      <c r="B256" s="661" t="s">
        <v>552</v>
      </c>
      <c r="C256" s="662" t="s">
        <v>2043</v>
      </c>
      <c r="D256" s="663" t="s">
        <v>3163</v>
      </c>
      <c r="E256" s="662" t="s">
        <v>3164</v>
      </c>
      <c r="F256" s="663" t="s">
        <v>3165</v>
      </c>
      <c r="G256" s="662" t="s">
        <v>2421</v>
      </c>
      <c r="H256" s="662" t="s">
        <v>2422</v>
      </c>
      <c r="I256" s="664">
        <v>1000.5</v>
      </c>
      <c r="J256" s="664">
        <v>1</v>
      </c>
      <c r="K256" s="665">
        <v>1000.5</v>
      </c>
    </row>
    <row r="257" spans="1:11" ht="14.4" customHeight="1" x14ac:dyDescent="0.3">
      <c r="A257" s="660" t="s">
        <v>551</v>
      </c>
      <c r="B257" s="661" t="s">
        <v>552</v>
      </c>
      <c r="C257" s="662" t="s">
        <v>2043</v>
      </c>
      <c r="D257" s="663" t="s">
        <v>3163</v>
      </c>
      <c r="E257" s="662" t="s">
        <v>3164</v>
      </c>
      <c r="F257" s="663" t="s">
        <v>3165</v>
      </c>
      <c r="G257" s="662" t="s">
        <v>2423</v>
      </c>
      <c r="H257" s="662" t="s">
        <v>2424</v>
      </c>
      <c r="I257" s="664">
        <v>471.96</v>
      </c>
      <c r="J257" s="664">
        <v>2</v>
      </c>
      <c r="K257" s="665">
        <v>943.92</v>
      </c>
    </row>
    <row r="258" spans="1:11" ht="14.4" customHeight="1" x14ac:dyDescent="0.3">
      <c r="A258" s="660" t="s">
        <v>551</v>
      </c>
      <c r="B258" s="661" t="s">
        <v>552</v>
      </c>
      <c r="C258" s="662" t="s">
        <v>2043</v>
      </c>
      <c r="D258" s="663" t="s">
        <v>3163</v>
      </c>
      <c r="E258" s="662" t="s">
        <v>3164</v>
      </c>
      <c r="F258" s="663" t="s">
        <v>3165</v>
      </c>
      <c r="G258" s="662" t="s">
        <v>2425</v>
      </c>
      <c r="H258" s="662" t="s">
        <v>2426</v>
      </c>
      <c r="I258" s="664">
        <v>471.95599999999996</v>
      </c>
      <c r="J258" s="664">
        <v>6</v>
      </c>
      <c r="K258" s="665">
        <v>2831.74</v>
      </c>
    </row>
    <row r="259" spans="1:11" ht="14.4" customHeight="1" x14ac:dyDescent="0.3">
      <c r="A259" s="660" t="s">
        <v>551</v>
      </c>
      <c r="B259" s="661" t="s">
        <v>552</v>
      </c>
      <c r="C259" s="662" t="s">
        <v>2043</v>
      </c>
      <c r="D259" s="663" t="s">
        <v>3163</v>
      </c>
      <c r="E259" s="662" t="s">
        <v>3164</v>
      </c>
      <c r="F259" s="663" t="s">
        <v>3165</v>
      </c>
      <c r="G259" s="662" t="s">
        <v>2427</v>
      </c>
      <c r="H259" s="662" t="s">
        <v>2428</v>
      </c>
      <c r="I259" s="664">
        <v>1552.5</v>
      </c>
      <c r="J259" s="664">
        <v>1</v>
      </c>
      <c r="K259" s="665">
        <v>1552.5</v>
      </c>
    </row>
    <row r="260" spans="1:11" ht="14.4" customHeight="1" x14ac:dyDescent="0.3">
      <c r="A260" s="660" t="s">
        <v>551</v>
      </c>
      <c r="B260" s="661" t="s">
        <v>552</v>
      </c>
      <c r="C260" s="662" t="s">
        <v>2043</v>
      </c>
      <c r="D260" s="663" t="s">
        <v>3163</v>
      </c>
      <c r="E260" s="662" t="s">
        <v>3164</v>
      </c>
      <c r="F260" s="663" t="s">
        <v>3165</v>
      </c>
      <c r="G260" s="662" t="s">
        <v>2429</v>
      </c>
      <c r="H260" s="662" t="s">
        <v>2430</v>
      </c>
      <c r="I260" s="664">
        <v>1725</v>
      </c>
      <c r="J260" s="664">
        <v>2</v>
      </c>
      <c r="K260" s="665">
        <v>3450</v>
      </c>
    </row>
    <row r="261" spans="1:11" ht="14.4" customHeight="1" x14ac:dyDescent="0.3">
      <c r="A261" s="660" t="s">
        <v>551</v>
      </c>
      <c r="B261" s="661" t="s">
        <v>552</v>
      </c>
      <c r="C261" s="662" t="s">
        <v>2043</v>
      </c>
      <c r="D261" s="663" t="s">
        <v>3163</v>
      </c>
      <c r="E261" s="662" t="s">
        <v>3164</v>
      </c>
      <c r="F261" s="663" t="s">
        <v>3165</v>
      </c>
      <c r="G261" s="662" t="s">
        <v>2431</v>
      </c>
      <c r="H261" s="662" t="s">
        <v>2432</v>
      </c>
      <c r="I261" s="664">
        <v>1725</v>
      </c>
      <c r="J261" s="664">
        <v>1</v>
      </c>
      <c r="K261" s="665">
        <v>1725</v>
      </c>
    </row>
    <row r="262" spans="1:11" ht="14.4" customHeight="1" x14ac:dyDescent="0.3">
      <c r="A262" s="660" t="s">
        <v>551</v>
      </c>
      <c r="B262" s="661" t="s">
        <v>552</v>
      </c>
      <c r="C262" s="662" t="s">
        <v>2043</v>
      </c>
      <c r="D262" s="663" t="s">
        <v>3163</v>
      </c>
      <c r="E262" s="662" t="s">
        <v>3164</v>
      </c>
      <c r="F262" s="663" t="s">
        <v>3165</v>
      </c>
      <c r="G262" s="662" t="s">
        <v>2433</v>
      </c>
      <c r="H262" s="662" t="s">
        <v>2434</v>
      </c>
      <c r="I262" s="664">
        <v>506</v>
      </c>
      <c r="J262" s="664">
        <v>4</v>
      </c>
      <c r="K262" s="665">
        <v>2024</v>
      </c>
    </row>
    <row r="263" spans="1:11" ht="14.4" customHeight="1" x14ac:dyDescent="0.3">
      <c r="A263" s="660" t="s">
        <v>551</v>
      </c>
      <c r="B263" s="661" t="s">
        <v>552</v>
      </c>
      <c r="C263" s="662" t="s">
        <v>2043</v>
      </c>
      <c r="D263" s="663" t="s">
        <v>3163</v>
      </c>
      <c r="E263" s="662" t="s">
        <v>3164</v>
      </c>
      <c r="F263" s="663" t="s">
        <v>3165</v>
      </c>
      <c r="G263" s="662" t="s">
        <v>2435</v>
      </c>
      <c r="H263" s="662" t="s">
        <v>2436</v>
      </c>
      <c r="I263" s="664">
        <v>506</v>
      </c>
      <c r="J263" s="664">
        <v>2</v>
      </c>
      <c r="K263" s="665">
        <v>1012</v>
      </c>
    </row>
    <row r="264" spans="1:11" ht="14.4" customHeight="1" x14ac:dyDescent="0.3">
      <c r="A264" s="660" t="s">
        <v>551</v>
      </c>
      <c r="B264" s="661" t="s">
        <v>552</v>
      </c>
      <c r="C264" s="662" t="s">
        <v>2043</v>
      </c>
      <c r="D264" s="663" t="s">
        <v>3163</v>
      </c>
      <c r="E264" s="662" t="s">
        <v>3164</v>
      </c>
      <c r="F264" s="663" t="s">
        <v>3165</v>
      </c>
      <c r="G264" s="662" t="s">
        <v>2437</v>
      </c>
      <c r="H264" s="662" t="s">
        <v>2438</v>
      </c>
      <c r="I264" s="664">
        <v>471.95</v>
      </c>
      <c r="J264" s="664">
        <v>4</v>
      </c>
      <c r="K264" s="665">
        <v>1887.8200000000002</v>
      </c>
    </row>
    <row r="265" spans="1:11" ht="14.4" customHeight="1" x14ac:dyDescent="0.3">
      <c r="A265" s="660" t="s">
        <v>551</v>
      </c>
      <c r="B265" s="661" t="s">
        <v>552</v>
      </c>
      <c r="C265" s="662" t="s">
        <v>2043</v>
      </c>
      <c r="D265" s="663" t="s">
        <v>3163</v>
      </c>
      <c r="E265" s="662" t="s">
        <v>3164</v>
      </c>
      <c r="F265" s="663" t="s">
        <v>3165</v>
      </c>
      <c r="G265" s="662" t="s">
        <v>2439</v>
      </c>
      <c r="H265" s="662" t="s">
        <v>2440</v>
      </c>
      <c r="I265" s="664">
        <v>1385.75</v>
      </c>
      <c r="J265" s="664">
        <v>2</v>
      </c>
      <c r="K265" s="665">
        <v>2771.5</v>
      </c>
    </row>
    <row r="266" spans="1:11" ht="14.4" customHeight="1" x14ac:dyDescent="0.3">
      <c r="A266" s="660" t="s">
        <v>551</v>
      </c>
      <c r="B266" s="661" t="s">
        <v>552</v>
      </c>
      <c r="C266" s="662" t="s">
        <v>2043</v>
      </c>
      <c r="D266" s="663" t="s">
        <v>3163</v>
      </c>
      <c r="E266" s="662" t="s">
        <v>3164</v>
      </c>
      <c r="F266" s="663" t="s">
        <v>3165</v>
      </c>
      <c r="G266" s="662" t="s">
        <v>2441</v>
      </c>
      <c r="H266" s="662" t="s">
        <v>2442</v>
      </c>
      <c r="I266" s="664">
        <v>329.46461538461546</v>
      </c>
      <c r="J266" s="664">
        <v>22</v>
      </c>
      <c r="K266" s="665">
        <v>7248.2400000000007</v>
      </c>
    </row>
    <row r="267" spans="1:11" ht="14.4" customHeight="1" x14ac:dyDescent="0.3">
      <c r="A267" s="660" t="s">
        <v>551</v>
      </c>
      <c r="B267" s="661" t="s">
        <v>552</v>
      </c>
      <c r="C267" s="662" t="s">
        <v>2043</v>
      </c>
      <c r="D267" s="663" t="s">
        <v>3163</v>
      </c>
      <c r="E267" s="662" t="s">
        <v>3164</v>
      </c>
      <c r="F267" s="663" t="s">
        <v>3165</v>
      </c>
      <c r="G267" s="662" t="s">
        <v>2443</v>
      </c>
      <c r="H267" s="662" t="s">
        <v>2444</v>
      </c>
      <c r="I267" s="664">
        <v>329.46333333333331</v>
      </c>
      <c r="J267" s="664">
        <v>13</v>
      </c>
      <c r="K267" s="665">
        <v>4283.03</v>
      </c>
    </row>
    <row r="268" spans="1:11" ht="14.4" customHeight="1" x14ac:dyDescent="0.3">
      <c r="A268" s="660" t="s">
        <v>551</v>
      </c>
      <c r="B268" s="661" t="s">
        <v>552</v>
      </c>
      <c r="C268" s="662" t="s">
        <v>2043</v>
      </c>
      <c r="D268" s="663" t="s">
        <v>3163</v>
      </c>
      <c r="E268" s="662" t="s">
        <v>3164</v>
      </c>
      <c r="F268" s="663" t="s">
        <v>3165</v>
      </c>
      <c r="G268" s="662" t="s">
        <v>2445</v>
      </c>
      <c r="H268" s="662" t="s">
        <v>2446</v>
      </c>
      <c r="I268" s="664">
        <v>4452.8</v>
      </c>
      <c r="J268" s="664">
        <v>3</v>
      </c>
      <c r="K268" s="665">
        <v>13358.400000000001</v>
      </c>
    </row>
    <row r="269" spans="1:11" ht="14.4" customHeight="1" x14ac:dyDescent="0.3">
      <c r="A269" s="660" t="s">
        <v>551</v>
      </c>
      <c r="B269" s="661" t="s">
        <v>552</v>
      </c>
      <c r="C269" s="662" t="s">
        <v>2043</v>
      </c>
      <c r="D269" s="663" t="s">
        <v>3163</v>
      </c>
      <c r="E269" s="662" t="s">
        <v>3164</v>
      </c>
      <c r="F269" s="663" t="s">
        <v>3165</v>
      </c>
      <c r="G269" s="662" t="s">
        <v>2447</v>
      </c>
      <c r="H269" s="662" t="s">
        <v>2448</v>
      </c>
      <c r="I269" s="664">
        <v>1179.8999999999999</v>
      </c>
      <c r="J269" s="664">
        <v>13</v>
      </c>
      <c r="K269" s="665">
        <v>15338.7</v>
      </c>
    </row>
    <row r="270" spans="1:11" ht="14.4" customHeight="1" x14ac:dyDescent="0.3">
      <c r="A270" s="660" t="s">
        <v>551</v>
      </c>
      <c r="B270" s="661" t="s">
        <v>552</v>
      </c>
      <c r="C270" s="662" t="s">
        <v>2043</v>
      </c>
      <c r="D270" s="663" t="s">
        <v>3163</v>
      </c>
      <c r="E270" s="662" t="s">
        <v>3164</v>
      </c>
      <c r="F270" s="663" t="s">
        <v>3165</v>
      </c>
      <c r="G270" s="662" t="s">
        <v>2449</v>
      </c>
      <c r="H270" s="662" t="s">
        <v>2450</v>
      </c>
      <c r="I270" s="664">
        <v>1000.5</v>
      </c>
      <c r="J270" s="664">
        <v>6</v>
      </c>
      <c r="K270" s="665">
        <v>6003</v>
      </c>
    </row>
    <row r="271" spans="1:11" ht="14.4" customHeight="1" x14ac:dyDescent="0.3">
      <c r="A271" s="660" t="s">
        <v>551</v>
      </c>
      <c r="B271" s="661" t="s">
        <v>552</v>
      </c>
      <c r="C271" s="662" t="s">
        <v>2043</v>
      </c>
      <c r="D271" s="663" t="s">
        <v>3163</v>
      </c>
      <c r="E271" s="662" t="s">
        <v>3164</v>
      </c>
      <c r="F271" s="663" t="s">
        <v>3165</v>
      </c>
      <c r="G271" s="662" t="s">
        <v>2451</v>
      </c>
      <c r="H271" s="662" t="s">
        <v>2452</v>
      </c>
      <c r="I271" s="664">
        <v>712.50857142857137</v>
      </c>
      <c r="J271" s="664">
        <v>11</v>
      </c>
      <c r="K271" s="665">
        <v>7837.6</v>
      </c>
    </row>
    <row r="272" spans="1:11" ht="14.4" customHeight="1" x14ac:dyDescent="0.3">
      <c r="A272" s="660" t="s">
        <v>551</v>
      </c>
      <c r="B272" s="661" t="s">
        <v>552</v>
      </c>
      <c r="C272" s="662" t="s">
        <v>2043</v>
      </c>
      <c r="D272" s="663" t="s">
        <v>3163</v>
      </c>
      <c r="E272" s="662" t="s">
        <v>3164</v>
      </c>
      <c r="F272" s="663" t="s">
        <v>3165</v>
      </c>
      <c r="G272" s="662" t="s">
        <v>2453</v>
      </c>
      <c r="H272" s="662" t="s">
        <v>2454</v>
      </c>
      <c r="I272" s="664">
        <v>527.85</v>
      </c>
      <c r="J272" s="664">
        <v>7</v>
      </c>
      <c r="K272" s="665">
        <v>3694.95</v>
      </c>
    </row>
    <row r="273" spans="1:11" ht="14.4" customHeight="1" x14ac:dyDescent="0.3">
      <c r="A273" s="660" t="s">
        <v>551</v>
      </c>
      <c r="B273" s="661" t="s">
        <v>552</v>
      </c>
      <c r="C273" s="662" t="s">
        <v>2043</v>
      </c>
      <c r="D273" s="663" t="s">
        <v>3163</v>
      </c>
      <c r="E273" s="662" t="s">
        <v>3164</v>
      </c>
      <c r="F273" s="663" t="s">
        <v>3165</v>
      </c>
      <c r="G273" s="662" t="s">
        <v>2455</v>
      </c>
      <c r="H273" s="662" t="s">
        <v>2456</v>
      </c>
      <c r="I273" s="664">
        <v>527.85</v>
      </c>
      <c r="J273" s="664">
        <v>6</v>
      </c>
      <c r="K273" s="665">
        <v>3167.1</v>
      </c>
    </row>
    <row r="274" spans="1:11" ht="14.4" customHeight="1" x14ac:dyDescent="0.3">
      <c r="A274" s="660" t="s">
        <v>551</v>
      </c>
      <c r="B274" s="661" t="s">
        <v>552</v>
      </c>
      <c r="C274" s="662" t="s">
        <v>2043</v>
      </c>
      <c r="D274" s="663" t="s">
        <v>3163</v>
      </c>
      <c r="E274" s="662" t="s">
        <v>3164</v>
      </c>
      <c r="F274" s="663" t="s">
        <v>3165</v>
      </c>
      <c r="G274" s="662" t="s">
        <v>2457</v>
      </c>
      <c r="H274" s="662" t="s">
        <v>2458</v>
      </c>
      <c r="I274" s="664">
        <v>527.85</v>
      </c>
      <c r="J274" s="664">
        <v>11</v>
      </c>
      <c r="K274" s="665">
        <v>5806.35</v>
      </c>
    </row>
    <row r="275" spans="1:11" ht="14.4" customHeight="1" x14ac:dyDescent="0.3">
      <c r="A275" s="660" t="s">
        <v>551</v>
      </c>
      <c r="B275" s="661" t="s">
        <v>552</v>
      </c>
      <c r="C275" s="662" t="s">
        <v>2043</v>
      </c>
      <c r="D275" s="663" t="s">
        <v>3163</v>
      </c>
      <c r="E275" s="662" t="s">
        <v>3164</v>
      </c>
      <c r="F275" s="663" t="s">
        <v>3165</v>
      </c>
      <c r="G275" s="662" t="s">
        <v>2459</v>
      </c>
      <c r="H275" s="662" t="s">
        <v>2460</v>
      </c>
      <c r="I275" s="664">
        <v>1847.94</v>
      </c>
      <c r="J275" s="664">
        <v>16</v>
      </c>
      <c r="K275" s="665">
        <v>29567.040000000001</v>
      </c>
    </row>
    <row r="276" spans="1:11" ht="14.4" customHeight="1" x14ac:dyDescent="0.3">
      <c r="A276" s="660" t="s">
        <v>551</v>
      </c>
      <c r="B276" s="661" t="s">
        <v>552</v>
      </c>
      <c r="C276" s="662" t="s">
        <v>2043</v>
      </c>
      <c r="D276" s="663" t="s">
        <v>3163</v>
      </c>
      <c r="E276" s="662" t="s">
        <v>3164</v>
      </c>
      <c r="F276" s="663" t="s">
        <v>3165</v>
      </c>
      <c r="G276" s="662" t="s">
        <v>2461</v>
      </c>
      <c r="H276" s="662" t="s">
        <v>2462</v>
      </c>
      <c r="I276" s="664">
        <v>329.45777777777778</v>
      </c>
      <c r="J276" s="664">
        <v>11</v>
      </c>
      <c r="K276" s="665">
        <v>3624.05</v>
      </c>
    </row>
    <row r="277" spans="1:11" ht="14.4" customHeight="1" x14ac:dyDescent="0.3">
      <c r="A277" s="660" t="s">
        <v>551</v>
      </c>
      <c r="B277" s="661" t="s">
        <v>552</v>
      </c>
      <c r="C277" s="662" t="s">
        <v>2043</v>
      </c>
      <c r="D277" s="663" t="s">
        <v>3163</v>
      </c>
      <c r="E277" s="662" t="s">
        <v>3164</v>
      </c>
      <c r="F277" s="663" t="s">
        <v>3165</v>
      </c>
      <c r="G277" s="662" t="s">
        <v>2463</v>
      </c>
      <c r="H277" s="662" t="s">
        <v>2464</v>
      </c>
      <c r="I277" s="664">
        <v>433.21400000000006</v>
      </c>
      <c r="J277" s="664">
        <v>6</v>
      </c>
      <c r="K277" s="665">
        <v>2599.2800000000002</v>
      </c>
    </row>
    <row r="278" spans="1:11" ht="14.4" customHeight="1" x14ac:dyDescent="0.3">
      <c r="A278" s="660" t="s">
        <v>551</v>
      </c>
      <c r="B278" s="661" t="s">
        <v>552</v>
      </c>
      <c r="C278" s="662" t="s">
        <v>2043</v>
      </c>
      <c r="D278" s="663" t="s">
        <v>3163</v>
      </c>
      <c r="E278" s="662" t="s">
        <v>3164</v>
      </c>
      <c r="F278" s="663" t="s">
        <v>3165</v>
      </c>
      <c r="G278" s="662" t="s">
        <v>2465</v>
      </c>
      <c r="H278" s="662" t="s">
        <v>2466</v>
      </c>
      <c r="I278" s="664">
        <v>517.5619999999999</v>
      </c>
      <c r="J278" s="664">
        <v>6</v>
      </c>
      <c r="K278" s="665">
        <v>3105.3599999999997</v>
      </c>
    </row>
    <row r="279" spans="1:11" ht="14.4" customHeight="1" x14ac:dyDescent="0.3">
      <c r="A279" s="660" t="s">
        <v>551</v>
      </c>
      <c r="B279" s="661" t="s">
        <v>552</v>
      </c>
      <c r="C279" s="662" t="s">
        <v>2043</v>
      </c>
      <c r="D279" s="663" t="s">
        <v>3163</v>
      </c>
      <c r="E279" s="662" t="s">
        <v>3164</v>
      </c>
      <c r="F279" s="663" t="s">
        <v>3165</v>
      </c>
      <c r="G279" s="662" t="s">
        <v>2467</v>
      </c>
      <c r="H279" s="662" t="s">
        <v>2468</v>
      </c>
      <c r="I279" s="664">
        <v>1847.934</v>
      </c>
      <c r="J279" s="664">
        <v>15</v>
      </c>
      <c r="K279" s="665">
        <v>27719.050000000003</v>
      </c>
    </row>
    <row r="280" spans="1:11" ht="14.4" customHeight="1" x14ac:dyDescent="0.3">
      <c r="A280" s="660" t="s">
        <v>551</v>
      </c>
      <c r="B280" s="661" t="s">
        <v>552</v>
      </c>
      <c r="C280" s="662" t="s">
        <v>2043</v>
      </c>
      <c r="D280" s="663" t="s">
        <v>3163</v>
      </c>
      <c r="E280" s="662" t="s">
        <v>3164</v>
      </c>
      <c r="F280" s="663" t="s">
        <v>3165</v>
      </c>
      <c r="G280" s="662" t="s">
        <v>2469</v>
      </c>
      <c r="H280" s="662" t="s">
        <v>2470</v>
      </c>
      <c r="I280" s="664">
        <v>517.54333333333329</v>
      </c>
      <c r="J280" s="664">
        <v>5</v>
      </c>
      <c r="K280" s="665">
        <v>2587.7399999999998</v>
      </c>
    </row>
    <row r="281" spans="1:11" ht="14.4" customHeight="1" x14ac:dyDescent="0.3">
      <c r="A281" s="660" t="s">
        <v>551</v>
      </c>
      <c r="B281" s="661" t="s">
        <v>552</v>
      </c>
      <c r="C281" s="662" t="s">
        <v>2043</v>
      </c>
      <c r="D281" s="663" t="s">
        <v>3163</v>
      </c>
      <c r="E281" s="662" t="s">
        <v>3164</v>
      </c>
      <c r="F281" s="663" t="s">
        <v>3165</v>
      </c>
      <c r="G281" s="662" t="s">
        <v>2471</v>
      </c>
      <c r="H281" s="662" t="s">
        <v>2472</v>
      </c>
      <c r="I281" s="664">
        <v>229.1225</v>
      </c>
      <c r="J281" s="664">
        <v>11</v>
      </c>
      <c r="K281" s="665">
        <v>2520.3199999999997</v>
      </c>
    </row>
    <row r="282" spans="1:11" ht="14.4" customHeight="1" x14ac:dyDescent="0.3">
      <c r="A282" s="660" t="s">
        <v>551</v>
      </c>
      <c r="B282" s="661" t="s">
        <v>552</v>
      </c>
      <c r="C282" s="662" t="s">
        <v>2043</v>
      </c>
      <c r="D282" s="663" t="s">
        <v>3163</v>
      </c>
      <c r="E282" s="662" t="s">
        <v>3164</v>
      </c>
      <c r="F282" s="663" t="s">
        <v>3165</v>
      </c>
      <c r="G282" s="662" t="s">
        <v>2473</v>
      </c>
      <c r="H282" s="662" t="s">
        <v>2474</v>
      </c>
      <c r="I282" s="664">
        <v>11384.05</v>
      </c>
      <c r="J282" s="664">
        <v>1</v>
      </c>
      <c r="K282" s="665">
        <v>11384.05</v>
      </c>
    </row>
    <row r="283" spans="1:11" ht="14.4" customHeight="1" x14ac:dyDescent="0.3">
      <c r="A283" s="660" t="s">
        <v>551</v>
      </c>
      <c r="B283" s="661" t="s">
        <v>552</v>
      </c>
      <c r="C283" s="662" t="s">
        <v>2043</v>
      </c>
      <c r="D283" s="663" t="s">
        <v>3163</v>
      </c>
      <c r="E283" s="662" t="s">
        <v>3164</v>
      </c>
      <c r="F283" s="663" t="s">
        <v>3165</v>
      </c>
      <c r="G283" s="662" t="s">
        <v>2475</v>
      </c>
      <c r="H283" s="662" t="s">
        <v>2476</v>
      </c>
      <c r="I283" s="664">
        <v>712.51333333333332</v>
      </c>
      <c r="J283" s="664">
        <v>7</v>
      </c>
      <c r="K283" s="665">
        <v>4987.59</v>
      </c>
    </row>
    <row r="284" spans="1:11" ht="14.4" customHeight="1" x14ac:dyDescent="0.3">
      <c r="A284" s="660" t="s">
        <v>551</v>
      </c>
      <c r="B284" s="661" t="s">
        <v>552</v>
      </c>
      <c r="C284" s="662" t="s">
        <v>2043</v>
      </c>
      <c r="D284" s="663" t="s">
        <v>3163</v>
      </c>
      <c r="E284" s="662" t="s">
        <v>3164</v>
      </c>
      <c r="F284" s="663" t="s">
        <v>3165</v>
      </c>
      <c r="G284" s="662" t="s">
        <v>2477</v>
      </c>
      <c r="H284" s="662" t="s">
        <v>2478</v>
      </c>
      <c r="I284" s="664">
        <v>68.97</v>
      </c>
      <c r="J284" s="664">
        <v>50</v>
      </c>
      <c r="K284" s="665">
        <v>3448.51</v>
      </c>
    </row>
    <row r="285" spans="1:11" ht="14.4" customHeight="1" x14ac:dyDescent="0.3">
      <c r="A285" s="660" t="s">
        <v>551</v>
      </c>
      <c r="B285" s="661" t="s">
        <v>552</v>
      </c>
      <c r="C285" s="662" t="s">
        <v>2043</v>
      </c>
      <c r="D285" s="663" t="s">
        <v>3163</v>
      </c>
      <c r="E285" s="662" t="s">
        <v>3164</v>
      </c>
      <c r="F285" s="663" t="s">
        <v>3165</v>
      </c>
      <c r="G285" s="662" t="s">
        <v>2479</v>
      </c>
      <c r="H285" s="662" t="s">
        <v>2480</v>
      </c>
      <c r="I285" s="664">
        <v>1029.4166666666667</v>
      </c>
      <c r="J285" s="664">
        <v>3</v>
      </c>
      <c r="K285" s="665">
        <v>3088.25</v>
      </c>
    </row>
    <row r="286" spans="1:11" ht="14.4" customHeight="1" x14ac:dyDescent="0.3">
      <c r="A286" s="660" t="s">
        <v>551</v>
      </c>
      <c r="B286" s="661" t="s">
        <v>552</v>
      </c>
      <c r="C286" s="662" t="s">
        <v>2043</v>
      </c>
      <c r="D286" s="663" t="s">
        <v>3163</v>
      </c>
      <c r="E286" s="662" t="s">
        <v>3164</v>
      </c>
      <c r="F286" s="663" t="s">
        <v>3165</v>
      </c>
      <c r="G286" s="662" t="s">
        <v>2481</v>
      </c>
      <c r="H286" s="662" t="s">
        <v>2482</v>
      </c>
      <c r="I286" s="664">
        <v>7705</v>
      </c>
      <c r="J286" s="664">
        <v>2</v>
      </c>
      <c r="K286" s="665">
        <v>15410</v>
      </c>
    </row>
    <row r="287" spans="1:11" ht="14.4" customHeight="1" x14ac:dyDescent="0.3">
      <c r="A287" s="660" t="s">
        <v>551</v>
      </c>
      <c r="B287" s="661" t="s">
        <v>552</v>
      </c>
      <c r="C287" s="662" t="s">
        <v>2043</v>
      </c>
      <c r="D287" s="663" t="s">
        <v>3163</v>
      </c>
      <c r="E287" s="662" t="s">
        <v>3164</v>
      </c>
      <c r="F287" s="663" t="s">
        <v>3165</v>
      </c>
      <c r="G287" s="662" t="s">
        <v>2483</v>
      </c>
      <c r="H287" s="662" t="s">
        <v>2484</v>
      </c>
      <c r="I287" s="664">
        <v>1692.9</v>
      </c>
      <c r="J287" s="664">
        <v>22</v>
      </c>
      <c r="K287" s="665">
        <v>37243.840000000004</v>
      </c>
    </row>
    <row r="288" spans="1:11" ht="14.4" customHeight="1" x14ac:dyDescent="0.3">
      <c r="A288" s="660" t="s">
        <v>551</v>
      </c>
      <c r="B288" s="661" t="s">
        <v>552</v>
      </c>
      <c r="C288" s="662" t="s">
        <v>2043</v>
      </c>
      <c r="D288" s="663" t="s">
        <v>3163</v>
      </c>
      <c r="E288" s="662" t="s">
        <v>3164</v>
      </c>
      <c r="F288" s="663" t="s">
        <v>3165</v>
      </c>
      <c r="G288" s="662" t="s">
        <v>2485</v>
      </c>
      <c r="H288" s="662" t="s">
        <v>2486</v>
      </c>
      <c r="I288" s="664">
        <v>7791.91</v>
      </c>
      <c r="J288" s="664">
        <v>1</v>
      </c>
      <c r="K288" s="665">
        <v>7791.91</v>
      </c>
    </row>
    <row r="289" spans="1:11" ht="14.4" customHeight="1" x14ac:dyDescent="0.3">
      <c r="A289" s="660" t="s">
        <v>551</v>
      </c>
      <c r="B289" s="661" t="s">
        <v>552</v>
      </c>
      <c r="C289" s="662" t="s">
        <v>2043</v>
      </c>
      <c r="D289" s="663" t="s">
        <v>3163</v>
      </c>
      <c r="E289" s="662" t="s">
        <v>3164</v>
      </c>
      <c r="F289" s="663" t="s">
        <v>3165</v>
      </c>
      <c r="G289" s="662" t="s">
        <v>2487</v>
      </c>
      <c r="H289" s="662" t="s">
        <v>2488</v>
      </c>
      <c r="I289" s="664">
        <v>1094.7750000000001</v>
      </c>
      <c r="J289" s="664">
        <v>2</v>
      </c>
      <c r="K289" s="665">
        <v>2189.5500000000002</v>
      </c>
    </row>
    <row r="290" spans="1:11" ht="14.4" customHeight="1" x14ac:dyDescent="0.3">
      <c r="A290" s="660" t="s">
        <v>551</v>
      </c>
      <c r="B290" s="661" t="s">
        <v>552</v>
      </c>
      <c r="C290" s="662" t="s">
        <v>2043</v>
      </c>
      <c r="D290" s="663" t="s">
        <v>3163</v>
      </c>
      <c r="E290" s="662" t="s">
        <v>3164</v>
      </c>
      <c r="F290" s="663" t="s">
        <v>3165</v>
      </c>
      <c r="G290" s="662" t="s">
        <v>2489</v>
      </c>
      <c r="H290" s="662" t="s">
        <v>2490</v>
      </c>
      <c r="I290" s="664">
        <v>344.28</v>
      </c>
      <c r="J290" s="664">
        <v>1</v>
      </c>
      <c r="K290" s="665">
        <v>344.28</v>
      </c>
    </row>
    <row r="291" spans="1:11" ht="14.4" customHeight="1" x14ac:dyDescent="0.3">
      <c r="A291" s="660" t="s">
        <v>551</v>
      </c>
      <c r="B291" s="661" t="s">
        <v>552</v>
      </c>
      <c r="C291" s="662" t="s">
        <v>2043</v>
      </c>
      <c r="D291" s="663" t="s">
        <v>3163</v>
      </c>
      <c r="E291" s="662" t="s">
        <v>3164</v>
      </c>
      <c r="F291" s="663" t="s">
        <v>3165</v>
      </c>
      <c r="G291" s="662" t="s">
        <v>2491</v>
      </c>
      <c r="H291" s="662" t="s">
        <v>2492</v>
      </c>
      <c r="I291" s="664">
        <v>344.28</v>
      </c>
      <c r="J291" s="664">
        <v>1</v>
      </c>
      <c r="K291" s="665">
        <v>344.28</v>
      </c>
    </row>
    <row r="292" spans="1:11" ht="14.4" customHeight="1" x14ac:dyDescent="0.3">
      <c r="A292" s="660" t="s">
        <v>551</v>
      </c>
      <c r="B292" s="661" t="s">
        <v>552</v>
      </c>
      <c r="C292" s="662" t="s">
        <v>2043</v>
      </c>
      <c r="D292" s="663" t="s">
        <v>3163</v>
      </c>
      <c r="E292" s="662" t="s">
        <v>3164</v>
      </c>
      <c r="F292" s="663" t="s">
        <v>3165</v>
      </c>
      <c r="G292" s="662" t="s">
        <v>2493</v>
      </c>
      <c r="H292" s="662" t="s">
        <v>2494</v>
      </c>
      <c r="I292" s="664">
        <v>1419.3</v>
      </c>
      <c r="J292" s="664">
        <v>2</v>
      </c>
      <c r="K292" s="665">
        <v>2838.59</v>
      </c>
    </row>
    <row r="293" spans="1:11" ht="14.4" customHeight="1" x14ac:dyDescent="0.3">
      <c r="A293" s="660" t="s">
        <v>551</v>
      </c>
      <c r="B293" s="661" t="s">
        <v>552</v>
      </c>
      <c r="C293" s="662" t="s">
        <v>2043</v>
      </c>
      <c r="D293" s="663" t="s">
        <v>3163</v>
      </c>
      <c r="E293" s="662" t="s">
        <v>3164</v>
      </c>
      <c r="F293" s="663" t="s">
        <v>3165</v>
      </c>
      <c r="G293" s="662" t="s">
        <v>2495</v>
      </c>
      <c r="H293" s="662" t="s">
        <v>2496</v>
      </c>
      <c r="I293" s="664">
        <v>2073.67</v>
      </c>
      <c r="J293" s="664">
        <v>4</v>
      </c>
      <c r="K293" s="665">
        <v>8294.67</v>
      </c>
    </row>
    <row r="294" spans="1:11" ht="14.4" customHeight="1" x14ac:dyDescent="0.3">
      <c r="A294" s="660" t="s">
        <v>551</v>
      </c>
      <c r="B294" s="661" t="s">
        <v>552</v>
      </c>
      <c r="C294" s="662" t="s">
        <v>2043</v>
      </c>
      <c r="D294" s="663" t="s">
        <v>3163</v>
      </c>
      <c r="E294" s="662" t="s">
        <v>3164</v>
      </c>
      <c r="F294" s="663" t="s">
        <v>3165</v>
      </c>
      <c r="G294" s="662" t="s">
        <v>2497</v>
      </c>
      <c r="H294" s="662" t="s">
        <v>2498</v>
      </c>
      <c r="I294" s="664">
        <v>1033.98</v>
      </c>
      <c r="J294" s="664">
        <v>2</v>
      </c>
      <c r="K294" s="665">
        <v>2067.96</v>
      </c>
    </row>
    <row r="295" spans="1:11" ht="14.4" customHeight="1" x14ac:dyDescent="0.3">
      <c r="A295" s="660" t="s">
        <v>551</v>
      </c>
      <c r="B295" s="661" t="s">
        <v>552</v>
      </c>
      <c r="C295" s="662" t="s">
        <v>2043</v>
      </c>
      <c r="D295" s="663" t="s">
        <v>3163</v>
      </c>
      <c r="E295" s="662" t="s">
        <v>3164</v>
      </c>
      <c r="F295" s="663" t="s">
        <v>3165</v>
      </c>
      <c r="G295" s="662" t="s">
        <v>2499</v>
      </c>
      <c r="H295" s="662" t="s">
        <v>2500</v>
      </c>
      <c r="I295" s="664">
        <v>1033.9866666666667</v>
      </c>
      <c r="J295" s="664">
        <v>3</v>
      </c>
      <c r="K295" s="665">
        <v>3101.96</v>
      </c>
    </row>
    <row r="296" spans="1:11" ht="14.4" customHeight="1" x14ac:dyDescent="0.3">
      <c r="A296" s="660" t="s">
        <v>551</v>
      </c>
      <c r="B296" s="661" t="s">
        <v>552</v>
      </c>
      <c r="C296" s="662" t="s">
        <v>2043</v>
      </c>
      <c r="D296" s="663" t="s">
        <v>3163</v>
      </c>
      <c r="E296" s="662" t="s">
        <v>3164</v>
      </c>
      <c r="F296" s="663" t="s">
        <v>3165</v>
      </c>
      <c r="G296" s="662" t="s">
        <v>2501</v>
      </c>
      <c r="H296" s="662" t="s">
        <v>2502</v>
      </c>
      <c r="I296" s="664">
        <v>1098.9680000000001</v>
      </c>
      <c r="J296" s="664">
        <v>9</v>
      </c>
      <c r="K296" s="665">
        <v>9890.6999999999989</v>
      </c>
    </row>
    <row r="297" spans="1:11" ht="14.4" customHeight="1" x14ac:dyDescent="0.3">
      <c r="A297" s="660" t="s">
        <v>551</v>
      </c>
      <c r="B297" s="661" t="s">
        <v>552</v>
      </c>
      <c r="C297" s="662" t="s">
        <v>2043</v>
      </c>
      <c r="D297" s="663" t="s">
        <v>3163</v>
      </c>
      <c r="E297" s="662" t="s">
        <v>3164</v>
      </c>
      <c r="F297" s="663" t="s">
        <v>3165</v>
      </c>
      <c r="G297" s="662" t="s">
        <v>2503</v>
      </c>
      <c r="H297" s="662" t="s">
        <v>2504</v>
      </c>
      <c r="I297" s="664">
        <v>1179.9000000000001</v>
      </c>
      <c r="J297" s="664">
        <v>7</v>
      </c>
      <c r="K297" s="665">
        <v>8259.2999999999993</v>
      </c>
    </row>
    <row r="298" spans="1:11" ht="14.4" customHeight="1" x14ac:dyDescent="0.3">
      <c r="A298" s="660" t="s">
        <v>551</v>
      </c>
      <c r="B298" s="661" t="s">
        <v>552</v>
      </c>
      <c r="C298" s="662" t="s">
        <v>2043</v>
      </c>
      <c r="D298" s="663" t="s">
        <v>3163</v>
      </c>
      <c r="E298" s="662" t="s">
        <v>3164</v>
      </c>
      <c r="F298" s="663" t="s">
        <v>3165</v>
      </c>
      <c r="G298" s="662" t="s">
        <v>2505</v>
      </c>
      <c r="H298" s="662" t="s">
        <v>2506</v>
      </c>
      <c r="I298" s="664">
        <v>1179.8999999999999</v>
      </c>
      <c r="J298" s="664">
        <v>12</v>
      </c>
      <c r="K298" s="665">
        <v>14158.799999999997</v>
      </c>
    </row>
    <row r="299" spans="1:11" ht="14.4" customHeight="1" x14ac:dyDescent="0.3">
      <c r="A299" s="660" t="s">
        <v>551</v>
      </c>
      <c r="B299" s="661" t="s">
        <v>552</v>
      </c>
      <c r="C299" s="662" t="s">
        <v>2043</v>
      </c>
      <c r="D299" s="663" t="s">
        <v>3163</v>
      </c>
      <c r="E299" s="662" t="s">
        <v>3164</v>
      </c>
      <c r="F299" s="663" t="s">
        <v>3165</v>
      </c>
      <c r="G299" s="662" t="s">
        <v>2507</v>
      </c>
      <c r="H299" s="662" t="s">
        <v>2508</v>
      </c>
      <c r="I299" s="664">
        <v>1247.1533333333334</v>
      </c>
      <c r="J299" s="664">
        <v>3</v>
      </c>
      <c r="K299" s="665">
        <v>3741.46</v>
      </c>
    </row>
    <row r="300" spans="1:11" ht="14.4" customHeight="1" x14ac:dyDescent="0.3">
      <c r="A300" s="660" t="s">
        <v>551</v>
      </c>
      <c r="B300" s="661" t="s">
        <v>552</v>
      </c>
      <c r="C300" s="662" t="s">
        <v>2043</v>
      </c>
      <c r="D300" s="663" t="s">
        <v>3163</v>
      </c>
      <c r="E300" s="662" t="s">
        <v>3164</v>
      </c>
      <c r="F300" s="663" t="s">
        <v>3165</v>
      </c>
      <c r="G300" s="662" t="s">
        <v>2509</v>
      </c>
      <c r="H300" s="662" t="s">
        <v>2510</v>
      </c>
      <c r="I300" s="664">
        <v>1655.28</v>
      </c>
      <c r="J300" s="664">
        <v>1</v>
      </c>
      <c r="K300" s="665">
        <v>1655.28</v>
      </c>
    </row>
    <row r="301" spans="1:11" ht="14.4" customHeight="1" x14ac:dyDescent="0.3">
      <c r="A301" s="660" t="s">
        <v>551</v>
      </c>
      <c r="B301" s="661" t="s">
        <v>552</v>
      </c>
      <c r="C301" s="662" t="s">
        <v>2043</v>
      </c>
      <c r="D301" s="663" t="s">
        <v>3163</v>
      </c>
      <c r="E301" s="662" t="s">
        <v>3164</v>
      </c>
      <c r="F301" s="663" t="s">
        <v>3165</v>
      </c>
      <c r="G301" s="662" t="s">
        <v>2511</v>
      </c>
      <c r="H301" s="662" t="s">
        <v>2512</v>
      </c>
      <c r="I301" s="664">
        <v>1764.1</v>
      </c>
      <c r="J301" s="664">
        <v>6</v>
      </c>
      <c r="K301" s="665">
        <v>10584.599999999999</v>
      </c>
    </row>
    <row r="302" spans="1:11" ht="14.4" customHeight="1" x14ac:dyDescent="0.3">
      <c r="A302" s="660" t="s">
        <v>551</v>
      </c>
      <c r="B302" s="661" t="s">
        <v>552</v>
      </c>
      <c r="C302" s="662" t="s">
        <v>2043</v>
      </c>
      <c r="D302" s="663" t="s">
        <v>3163</v>
      </c>
      <c r="E302" s="662" t="s">
        <v>3164</v>
      </c>
      <c r="F302" s="663" t="s">
        <v>3165</v>
      </c>
      <c r="G302" s="662" t="s">
        <v>2513</v>
      </c>
      <c r="H302" s="662" t="s">
        <v>2514</v>
      </c>
      <c r="I302" s="664">
        <v>499.31</v>
      </c>
      <c r="J302" s="664">
        <v>1</v>
      </c>
      <c r="K302" s="665">
        <v>499.31</v>
      </c>
    </row>
    <row r="303" spans="1:11" ht="14.4" customHeight="1" x14ac:dyDescent="0.3">
      <c r="A303" s="660" t="s">
        <v>551</v>
      </c>
      <c r="B303" s="661" t="s">
        <v>552</v>
      </c>
      <c r="C303" s="662" t="s">
        <v>2043</v>
      </c>
      <c r="D303" s="663" t="s">
        <v>3163</v>
      </c>
      <c r="E303" s="662" t="s">
        <v>3164</v>
      </c>
      <c r="F303" s="663" t="s">
        <v>3165</v>
      </c>
      <c r="G303" s="662" t="s">
        <v>2515</v>
      </c>
      <c r="H303" s="662" t="s">
        <v>2516</v>
      </c>
      <c r="I303" s="664">
        <v>499.3</v>
      </c>
      <c r="J303" s="664">
        <v>2</v>
      </c>
      <c r="K303" s="665">
        <v>998.6</v>
      </c>
    </row>
    <row r="304" spans="1:11" ht="14.4" customHeight="1" x14ac:dyDescent="0.3">
      <c r="A304" s="660" t="s">
        <v>551</v>
      </c>
      <c r="B304" s="661" t="s">
        <v>552</v>
      </c>
      <c r="C304" s="662" t="s">
        <v>2043</v>
      </c>
      <c r="D304" s="663" t="s">
        <v>3163</v>
      </c>
      <c r="E304" s="662" t="s">
        <v>3164</v>
      </c>
      <c r="F304" s="663" t="s">
        <v>3165</v>
      </c>
      <c r="G304" s="662" t="s">
        <v>2517</v>
      </c>
      <c r="H304" s="662" t="s">
        <v>2518</v>
      </c>
      <c r="I304" s="664">
        <v>1421.585</v>
      </c>
      <c r="J304" s="664">
        <v>3</v>
      </c>
      <c r="K304" s="665">
        <v>4264.75</v>
      </c>
    </row>
    <row r="305" spans="1:11" ht="14.4" customHeight="1" x14ac:dyDescent="0.3">
      <c r="A305" s="660" t="s">
        <v>551</v>
      </c>
      <c r="B305" s="661" t="s">
        <v>552</v>
      </c>
      <c r="C305" s="662" t="s">
        <v>2043</v>
      </c>
      <c r="D305" s="663" t="s">
        <v>3163</v>
      </c>
      <c r="E305" s="662" t="s">
        <v>3164</v>
      </c>
      <c r="F305" s="663" t="s">
        <v>3165</v>
      </c>
      <c r="G305" s="662" t="s">
        <v>2519</v>
      </c>
      <c r="H305" s="662" t="s">
        <v>2520</v>
      </c>
      <c r="I305" s="664">
        <v>344.28</v>
      </c>
      <c r="J305" s="664">
        <v>1</v>
      </c>
      <c r="K305" s="665">
        <v>344.28</v>
      </c>
    </row>
    <row r="306" spans="1:11" ht="14.4" customHeight="1" x14ac:dyDescent="0.3">
      <c r="A306" s="660" t="s">
        <v>551</v>
      </c>
      <c r="B306" s="661" t="s">
        <v>552</v>
      </c>
      <c r="C306" s="662" t="s">
        <v>2043</v>
      </c>
      <c r="D306" s="663" t="s">
        <v>3163</v>
      </c>
      <c r="E306" s="662" t="s">
        <v>3164</v>
      </c>
      <c r="F306" s="663" t="s">
        <v>3165</v>
      </c>
      <c r="G306" s="662" t="s">
        <v>2521</v>
      </c>
      <c r="H306" s="662" t="s">
        <v>2522</v>
      </c>
      <c r="I306" s="664">
        <v>506</v>
      </c>
      <c r="J306" s="664">
        <v>1</v>
      </c>
      <c r="K306" s="665">
        <v>506</v>
      </c>
    </row>
    <row r="307" spans="1:11" ht="14.4" customHeight="1" x14ac:dyDescent="0.3">
      <c r="A307" s="660" t="s">
        <v>551</v>
      </c>
      <c r="B307" s="661" t="s">
        <v>552</v>
      </c>
      <c r="C307" s="662" t="s">
        <v>2043</v>
      </c>
      <c r="D307" s="663" t="s">
        <v>3163</v>
      </c>
      <c r="E307" s="662" t="s">
        <v>3164</v>
      </c>
      <c r="F307" s="663" t="s">
        <v>3165</v>
      </c>
      <c r="G307" s="662" t="s">
        <v>2523</v>
      </c>
      <c r="H307" s="662" t="s">
        <v>2524</v>
      </c>
      <c r="I307" s="664">
        <v>1664.4</v>
      </c>
      <c r="J307" s="664">
        <v>1</v>
      </c>
      <c r="K307" s="665">
        <v>1664.4</v>
      </c>
    </row>
    <row r="308" spans="1:11" ht="14.4" customHeight="1" x14ac:dyDescent="0.3">
      <c r="A308" s="660" t="s">
        <v>551</v>
      </c>
      <c r="B308" s="661" t="s">
        <v>552</v>
      </c>
      <c r="C308" s="662" t="s">
        <v>2043</v>
      </c>
      <c r="D308" s="663" t="s">
        <v>3163</v>
      </c>
      <c r="E308" s="662" t="s">
        <v>3164</v>
      </c>
      <c r="F308" s="663" t="s">
        <v>3165</v>
      </c>
      <c r="G308" s="662" t="s">
        <v>2525</v>
      </c>
      <c r="H308" s="662" t="s">
        <v>2526</v>
      </c>
      <c r="I308" s="664">
        <v>9660</v>
      </c>
      <c r="J308" s="664">
        <v>1</v>
      </c>
      <c r="K308" s="665">
        <v>9660</v>
      </c>
    </row>
    <row r="309" spans="1:11" ht="14.4" customHeight="1" x14ac:dyDescent="0.3">
      <c r="A309" s="660" t="s">
        <v>551</v>
      </c>
      <c r="B309" s="661" t="s">
        <v>552</v>
      </c>
      <c r="C309" s="662" t="s">
        <v>2043</v>
      </c>
      <c r="D309" s="663" t="s">
        <v>3163</v>
      </c>
      <c r="E309" s="662" t="s">
        <v>3164</v>
      </c>
      <c r="F309" s="663" t="s">
        <v>3165</v>
      </c>
      <c r="G309" s="662" t="s">
        <v>2527</v>
      </c>
      <c r="H309" s="662" t="s">
        <v>2528</v>
      </c>
      <c r="I309" s="664">
        <v>1839.09</v>
      </c>
      <c r="J309" s="664">
        <v>1</v>
      </c>
      <c r="K309" s="665">
        <v>1839.09</v>
      </c>
    </row>
    <row r="310" spans="1:11" ht="14.4" customHeight="1" x14ac:dyDescent="0.3">
      <c r="A310" s="660" t="s">
        <v>551</v>
      </c>
      <c r="B310" s="661" t="s">
        <v>552</v>
      </c>
      <c r="C310" s="662" t="s">
        <v>2043</v>
      </c>
      <c r="D310" s="663" t="s">
        <v>3163</v>
      </c>
      <c r="E310" s="662" t="s">
        <v>3164</v>
      </c>
      <c r="F310" s="663" t="s">
        <v>3165</v>
      </c>
      <c r="G310" s="662" t="s">
        <v>2529</v>
      </c>
      <c r="H310" s="662" t="s">
        <v>2530</v>
      </c>
      <c r="I310" s="664">
        <v>1856.1</v>
      </c>
      <c r="J310" s="664">
        <v>1</v>
      </c>
      <c r="K310" s="665">
        <v>1856.1</v>
      </c>
    </row>
    <row r="311" spans="1:11" ht="14.4" customHeight="1" x14ac:dyDescent="0.3">
      <c r="A311" s="660" t="s">
        <v>551</v>
      </c>
      <c r="B311" s="661" t="s">
        <v>552</v>
      </c>
      <c r="C311" s="662" t="s">
        <v>2043</v>
      </c>
      <c r="D311" s="663" t="s">
        <v>3163</v>
      </c>
      <c r="E311" s="662" t="s">
        <v>3164</v>
      </c>
      <c r="F311" s="663" t="s">
        <v>3165</v>
      </c>
      <c r="G311" s="662" t="s">
        <v>2531</v>
      </c>
      <c r="H311" s="662" t="s">
        <v>2532</v>
      </c>
      <c r="I311" s="664">
        <v>329.46285714285716</v>
      </c>
      <c r="J311" s="664">
        <v>7</v>
      </c>
      <c r="K311" s="665">
        <v>2306.2400000000002</v>
      </c>
    </row>
    <row r="312" spans="1:11" ht="14.4" customHeight="1" x14ac:dyDescent="0.3">
      <c r="A312" s="660" t="s">
        <v>551</v>
      </c>
      <c r="B312" s="661" t="s">
        <v>552</v>
      </c>
      <c r="C312" s="662" t="s">
        <v>2043</v>
      </c>
      <c r="D312" s="663" t="s">
        <v>3163</v>
      </c>
      <c r="E312" s="662" t="s">
        <v>3164</v>
      </c>
      <c r="F312" s="663" t="s">
        <v>3165</v>
      </c>
      <c r="G312" s="662" t="s">
        <v>2533</v>
      </c>
      <c r="H312" s="662" t="s">
        <v>2534</v>
      </c>
      <c r="I312" s="664">
        <v>329.46</v>
      </c>
      <c r="J312" s="664">
        <v>5</v>
      </c>
      <c r="K312" s="665">
        <v>1647.3</v>
      </c>
    </row>
    <row r="313" spans="1:11" ht="14.4" customHeight="1" x14ac:dyDescent="0.3">
      <c r="A313" s="660" t="s">
        <v>551</v>
      </c>
      <c r="B313" s="661" t="s">
        <v>552</v>
      </c>
      <c r="C313" s="662" t="s">
        <v>2043</v>
      </c>
      <c r="D313" s="663" t="s">
        <v>3163</v>
      </c>
      <c r="E313" s="662" t="s">
        <v>3164</v>
      </c>
      <c r="F313" s="663" t="s">
        <v>3165</v>
      </c>
      <c r="G313" s="662" t="s">
        <v>2535</v>
      </c>
      <c r="H313" s="662" t="s">
        <v>2536</v>
      </c>
      <c r="I313" s="664">
        <v>901.74</v>
      </c>
      <c r="J313" s="664">
        <v>1</v>
      </c>
      <c r="K313" s="665">
        <v>901.74</v>
      </c>
    </row>
    <row r="314" spans="1:11" ht="14.4" customHeight="1" x14ac:dyDescent="0.3">
      <c r="A314" s="660" t="s">
        <v>551</v>
      </c>
      <c r="B314" s="661" t="s">
        <v>552</v>
      </c>
      <c r="C314" s="662" t="s">
        <v>2043</v>
      </c>
      <c r="D314" s="663" t="s">
        <v>3163</v>
      </c>
      <c r="E314" s="662" t="s">
        <v>3164</v>
      </c>
      <c r="F314" s="663" t="s">
        <v>3165</v>
      </c>
      <c r="G314" s="662" t="s">
        <v>2537</v>
      </c>
      <c r="H314" s="662" t="s">
        <v>2538</v>
      </c>
      <c r="I314" s="664">
        <v>1385.75</v>
      </c>
      <c r="J314" s="664">
        <v>1</v>
      </c>
      <c r="K314" s="665">
        <v>1385.75</v>
      </c>
    </row>
    <row r="315" spans="1:11" ht="14.4" customHeight="1" x14ac:dyDescent="0.3">
      <c r="A315" s="660" t="s">
        <v>551</v>
      </c>
      <c r="B315" s="661" t="s">
        <v>552</v>
      </c>
      <c r="C315" s="662" t="s">
        <v>2043</v>
      </c>
      <c r="D315" s="663" t="s">
        <v>3163</v>
      </c>
      <c r="E315" s="662" t="s">
        <v>3164</v>
      </c>
      <c r="F315" s="663" t="s">
        <v>3165</v>
      </c>
      <c r="G315" s="662" t="s">
        <v>2539</v>
      </c>
      <c r="H315" s="662" t="s">
        <v>2540</v>
      </c>
      <c r="I315" s="664">
        <v>1385.75</v>
      </c>
      <c r="J315" s="664">
        <v>2</v>
      </c>
      <c r="K315" s="665">
        <v>2771.5</v>
      </c>
    </row>
    <row r="316" spans="1:11" ht="14.4" customHeight="1" x14ac:dyDescent="0.3">
      <c r="A316" s="660" t="s">
        <v>551</v>
      </c>
      <c r="B316" s="661" t="s">
        <v>552</v>
      </c>
      <c r="C316" s="662" t="s">
        <v>2043</v>
      </c>
      <c r="D316" s="663" t="s">
        <v>3163</v>
      </c>
      <c r="E316" s="662" t="s">
        <v>3164</v>
      </c>
      <c r="F316" s="663" t="s">
        <v>3165</v>
      </c>
      <c r="G316" s="662" t="s">
        <v>2541</v>
      </c>
      <c r="H316" s="662" t="s">
        <v>2542</v>
      </c>
      <c r="I316" s="664">
        <v>123.14</v>
      </c>
      <c r="J316" s="664">
        <v>1</v>
      </c>
      <c r="K316" s="665">
        <v>123.14</v>
      </c>
    </row>
    <row r="317" spans="1:11" ht="14.4" customHeight="1" x14ac:dyDescent="0.3">
      <c r="A317" s="660" t="s">
        <v>551</v>
      </c>
      <c r="B317" s="661" t="s">
        <v>552</v>
      </c>
      <c r="C317" s="662" t="s">
        <v>2043</v>
      </c>
      <c r="D317" s="663" t="s">
        <v>3163</v>
      </c>
      <c r="E317" s="662" t="s">
        <v>3164</v>
      </c>
      <c r="F317" s="663" t="s">
        <v>3165</v>
      </c>
      <c r="G317" s="662" t="s">
        <v>2543</v>
      </c>
      <c r="H317" s="662" t="s">
        <v>2544</v>
      </c>
      <c r="I317" s="664">
        <v>1725</v>
      </c>
      <c r="J317" s="664">
        <v>1</v>
      </c>
      <c r="K317" s="665">
        <v>1725</v>
      </c>
    </row>
    <row r="318" spans="1:11" ht="14.4" customHeight="1" x14ac:dyDescent="0.3">
      <c r="A318" s="660" t="s">
        <v>551</v>
      </c>
      <c r="B318" s="661" t="s">
        <v>552</v>
      </c>
      <c r="C318" s="662" t="s">
        <v>2043</v>
      </c>
      <c r="D318" s="663" t="s">
        <v>3163</v>
      </c>
      <c r="E318" s="662" t="s">
        <v>3164</v>
      </c>
      <c r="F318" s="663" t="s">
        <v>3165</v>
      </c>
      <c r="G318" s="662" t="s">
        <v>2545</v>
      </c>
      <c r="H318" s="662" t="s">
        <v>2546</v>
      </c>
      <c r="I318" s="664">
        <v>1033.94</v>
      </c>
      <c r="J318" s="664">
        <v>2</v>
      </c>
      <c r="K318" s="665">
        <v>2067.88</v>
      </c>
    </row>
    <row r="319" spans="1:11" ht="14.4" customHeight="1" x14ac:dyDescent="0.3">
      <c r="A319" s="660" t="s">
        <v>551</v>
      </c>
      <c r="B319" s="661" t="s">
        <v>552</v>
      </c>
      <c r="C319" s="662" t="s">
        <v>2043</v>
      </c>
      <c r="D319" s="663" t="s">
        <v>3163</v>
      </c>
      <c r="E319" s="662" t="s">
        <v>3164</v>
      </c>
      <c r="F319" s="663" t="s">
        <v>3165</v>
      </c>
      <c r="G319" s="662" t="s">
        <v>2547</v>
      </c>
      <c r="H319" s="662" t="s">
        <v>2548</v>
      </c>
      <c r="I319" s="664">
        <v>1000.5</v>
      </c>
      <c r="J319" s="664">
        <v>1</v>
      </c>
      <c r="K319" s="665">
        <v>1000.5</v>
      </c>
    </row>
    <row r="320" spans="1:11" ht="14.4" customHeight="1" x14ac:dyDescent="0.3">
      <c r="A320" s="660" t="s">
        <v>551</v>
      </c>
      <c r="B320" s="661" t="s">
        <v>552</v>
      </c>
      <c r="C320" s="662" t="s">
        <v>2043</v>
      </c>
      <c r="D320" s="663" t="s">
        <v>3163</v>
      </c>
      <c r="E320" s="662" t="s">
        <v>3164</v>
      </c>
      <c r="F320" s="663" t="s">
        <v>3165</v>
      </c>
      <c r="G320" s="662" t="s">
        <v>2549</v>
      </c>
      <c r="H320" s="662" t="s">
        <v>2550</v>
      </c>
      <c r="I320" s="664">
        <v>329.43399999999997</v>
      </c>
      <c r="J320" s="664">
        <v>6</v>
      </c>
      <c r="K320" s="665">
        <v>1976.63</v>
      </c>
    </row>
    <row r="321" spans="1:11" ht="14.4" customHeight="1" x14ac:dyDescent="0.3">
      <c r="A321" s="660" t="s">
        <v>551</v>
      </c>
      <c r="B321" s="661" t="s">
        <v>552</v>
      </c>
      <c r="C321" s="662" t="s">
        <v>2043</v>
      </c>
      <c r="D321" s="663" t="s">
        <v>3163</v>
      </c>
      <c r="E321" s="662" t="s">
        <v>3164</v>
      </c>
      <c r="F321" s="663" t="s">
        <v>3165</v>
      </c>
      <c r="G321" s="662" t="s">
        <v>2551</v>
      </c>
      <c r="H321" s="662" t="s">
        <v>2552</v>
      </c>
      <c r="I321" s="664">
        <v>329.45</v>
      </c>
      <c r="J321" s="664">
        <v>6</v>
      </c>
      <c r="K321" s="665">
        <v>1976.6999999999998</v>
      </c>
    </row>
    <row r="322" spans="1:11" ht="14.4" customHeight="1" x14ac:dyDescent="0.3">
      <c r="A322" s="660" t="s">
        <v>551</v>
      </c>
      <c r="B322" s="661" t="s">
        <v>552</v>
      </c>
      <c r="C322" s="662" t="s">
        <v>2043</v>
      </c>
      <c r="D322" s="663" t="s">
        <v>3163</v>
      </c>
      <c r="E322" s="662" t="s">
        <v>3164</v>
      </c>
      <c r="F322" s="663" t="s">
        <v>3165</v>
      </c>
      <c r="G322" s="662" t="s">
        <v>2553</v>
      </c>
      <c r="H322" s="662" t="s">
        <v>2554</v>
      </c>
      <c r="I322" s="664">
        <v>433.21</v>
      </c>
      <c r="J322" s="664">
        <v>3</v>
      </c>
      <c r="K322" s="665">
        <v>1299.6299999999999</v>
      </c>
    </row>
    <row r="323" spans="1:11" ht="14.4" customHeight="1" x14ac:dyDescent="0.3">
      <c r="A323" s="660" t="s">
        <v>551</v>
      </c>
      <c r="B323" s="661" t="s">
        <v>552</v>
      </c>
      <c r="C323" s="662" t="s">
        <v>2043</v>
      </c>
      <c r="D323" s="663" t="s">
        <v>3163</v>
      </c>
      <c r="E323" s="662" t="s">
        <v>3164</v>
      </c>
      <c r="F323" s="663" t="s">
        <v>3165</v>
      </c>
      <c r="G323" s="662" t="s">
        <v>2555</v>
      </c>
      <c r="H323" s="662" t="s">
        <v>2556</v>
      </c>
      <c r="I323" s="664">
        <v>901.74</v>
      </c>
      <c r="J323" s="664">
        <v>1</v>
      </c>
      <c r="K323" s="665">
        <v>901.74</v>
      </c>
    </row>
    <row r="324" spans="1:11" ht="14.4" customHeight="1" x14ac:dyDescent="0.3">
      <c r="A324" s="660" t="s">
        <v>551</v>
      </c>
      <c r="B324" s="661" t="s">
        <v>552</v>
      </c>
      <c r="C324" s="662" t="s">
        <v>2043</v>
      </c>
      <c r="D324" s="663" t="s">
        <v>3163</v>
      </c>
      <c r="E324" s="662" t="s">
        <v>3164</v>
      </c>
      <c r="F324" s="663" t="s">
        <v>3165</v>
      </c>
      <c r="G324" s="662" t="s">
        <v>2557</v>
      </c>
      <c r="H324" s="662" t="s">
        <v>2558</v>
      </c>
      <c r="I324" s="664">
        <v>4452.8</v>
      </c>
      <c r="J324" s="664">
        <v>2</v>
      </c>
      <c r="K324" s="665">
        <v>8905.6</v>
      </c>
    </row>
    <row r="325" spans="1:11" ht="14.4" customHeight="1" x14ac:dyDescent="0.3">
      <c r="A325" s="660" t="s">
        <v>551</v>
      </c>
      <c r="B325" s="661" t="s">
        <v>552</v>
      </c>
      <c r="C325" s="662" t="s">
        <v>2043</v>
      </c>
      <c r="D325" s="663" t="s">
        <v>3163</v>
      </c>
      <c r="E325" s="662" t="s">
        <v>3164</v>
      </c>
      <c r="F325" s="663" t="s">
        <v>3165</v>
      </c>
      <c r="G325" s="662" t="s">
        <v>2559</v>
      </c>
      <c r="H325" s="662" t="s">
        <v>2560</v>
      </c>
      <c r="I325" s="664">
        <v>506</v>
      </c>
      <c r="J325" s="664">
        <v>3</v>
      </c>
      <c r="K325" s="665">
        <v>1518</v>
      </c>
    </row>
    <row r="326" spans="1:11" ht="14.4" customHeight="1" x14ac:dyDescent="0.3">
      <c r="A326" s="660" t="s">
        <v>551</v>
      </c>
      <c r="B326" s="661" t="s">
        <v>552</v>
      </c>
      <c r="C326" s="662" t="s">
        <v>2043</v>
      </c>
      <c r="D326" s="663" t="s">
        <v>3163</v>
      </c>
      <c r="E326" s="662" t="s">
        <v>3164</v>
      </c>
      <c r="F326" s="663" t="s">
        <v>3165</v>
      </c>
      <c r="G326" s="662" t="s">
        <v>2561</v>
      </c>
      <c r="H326" s="662" t="s">
        <v>2562</v>
      </c>
      <c r="I326" s="664">
        <v>1179.9000000000001</v>
      </c>
      <c r="J326" s="664">
        <v>6</v>
      </c>
      <c r="K326" s="665">
        <v>7079.4</v>
      </c>
    </row>
    <row r="327" spans="1:11" ht="14.4" customHeight="1" x14ac:dyDescent="0.3">
      <c r="A327" s="660" t="s">
        <v>551</v>
      </c>
      <c r="B327" s="661" t="s">
        <v>552</v>
      </c>
      <c r="C327" s="662" t="s">
        <v>2043</v>
      </c>
      <c r="D327" s="663" t="s">
        <v>3163</v>
      </c>
      <c r="E327" s="662" t="s">
        <v>3164</v>
      </c>
      <c r="F327" s="663" t="s">
        <v>3165</v>
      </c>
      <c r="G327" s="662" t="s">
        <v>2563</v>
      </c>
      <c r="H327" s="662" t="s">
        <v>2564</v>
      </c>
      <c r="I327" s="664">
        <v>8717</v>
      </c>
      <c r="J327" s="664">
        <v>1</v>
      </c>
      <c r="K327" s="665">
        <v>8717</v>
      </c>
    </row>
    <row r="328" spans="1:11" ht="14.4" customHeight="1" x14ac:dyDescent="0.3">
      <c r="A328" s="660" t="s">
        <v>551</v>
      </c>
      <c r="B328" s="661" t="s">
        <v>552</v>
      </c>
      <c r="C328" s="662" t="s">
        <v>2043</v>
      </c>
      <c r="D328" s="663" t="s">
        <v>3163</v>
      </c>
      <c r="E328" s="662" t="s">
        <v>3164</v>
      </c>
      <c r="F328" s="663" t="s">
        <v>3165</v>
      </c>
      <c r="G328" s="662" t="s">
        <v>2565</v>
      </c>
      <c r="H328" s="662" t="s">
        <v>2566</v>
      </c>
      <c r="I328" s="664">
        <v>593.42999999999995</v>
      </c>
      <c r="J328" s="664">
        <v>1</v>
      </c>
      <c r="K328" s="665">
        <v>593.42999999999995</v>
      </c>
    </row>
    <row r="329" spans="1:11" ht="14.4" customHeight="1" x14ac:dyDescent="0.3">
      <c r="A329" s="660" t="s">
        <v>551</v>
      </c>
      <c r="B329" s="661" t="s">
        <v>552</v>
      </c>
      <c r="C329" s="662" t="s">
        <v>2043</v>
      </c>
      <c r="D329" s="663" t="s">
        <v>3163</v>
      </c>
      <c r="E329" s="662" t="s">
        <v>3164</v>
      </c>
      <c r="F329" s="663" t="s">
        <v>3165</v>
      </c>
      <c r="G329" s="662" t="s">
        <v>2567</v>
      </c>
      <c r="H329" s="662" t="s">
        <v>2568</v>
      </c>
      <c r="I329" s="664">
        <v>595.26</v>
      </c>
      <c r="J329" s="664">
        <v>3</v>
      </c>
      <c r="K329" s="665">
        <v>1783.9499999999998</v>
      </c>
    </row>
    <row r="330" spans="1:11" ht="14.4" customHeight="1" x14ac:dyDescent="0.3">
      <c r="A330" s="660" t="s">
        <v>551</v>
      </c>
      <c r="B330" s="661" t="s">
        <v>552</v>
      </c>
      <c r="C330" s="662" t="s">
        <v>2043</v>
      </c>
      <c r="D330" s="663" t="s">
        <v>3163</v>
      </c>
      <c r="E330" s="662" t="s">
        <v>3164</v>
      </c>
      <c r="F330" s="663" t="s">
        <v>3165</v>
      </c>
      <c r="G330" s="662" t="s">
        <v>2569</v>
      </c>
      <c r="H330" s="662" t="s">
        <v>2570</v>
      </c>
      <c r="I330" s="664">
        <v>1847.9366666666667</v>
      </c>
      <c r="J330" s="664">
        <v>17</v>
      </c>
      <c r="K330" s="665">
        <v>31414.959999999999</v>
      </c>
    </row>
    <row r="331" spans="1:11" ht="14.4" customHeight="1" x14ac:dyDescent="0.3">
      <c r="A331" s="660" t="s">
        <v>551</v>
      </c>
      <c r="B331" s="661" t="s">
        <v>552</v>
      </c>
      <c r="C331" s="662" t="s">
        <v>2043</v>
      </c>
      <c r="D331" s="663" t="s">
        <v>3163</v>
      </c>
      <c r="E331" s="662" t="s">
        <v>3164</v>
      </c>
      <c r="F331" s="663" t="s">
        <v>3165</v>
      </c>
      <c r="G331" s="662" t="s">
        <v>2571</v>
      </c>
      <c r="H331" s="662" t="s">
        <v>2572</v>
      </c>
      <c r="I331" s="664">
        <v>329.41</v>
      </c>
      <c r="J331" s="664">
        <v>3</v>
      </c>
      <c r="K331" s="665">
        <v>988.23</v>
      </c>
    </row>
    <row r="332" spans="1:11" ht="14.4" customHeight="1" x14ac:dyDescent="0.3">
      <c r="A332" s="660" t="s">
        <v>551</v>
      </c>
      <c r="B332" s="661" t="s">
        <v>552</v>
      </c>
      <c r="C332" s="662" t="s">
        <v>2043</v>
      </c>
      <c r="D332" s="663" t="s">
        <v>3163</v>
      </c>
      <c r="E332" s="662" t="s">
        <v>3164</v>
      </c>
      <c r="F332" s="663" t="s">
        <v>3165</v>
      </c>
      <c r="G332" s="662" t="s">
        <v>2573</v>
      </c>
      <c r="H332" s="662" t="s">
        <v>2574</v>
      </c>
      <c r="I332" s="664">
        <v>433.20666666666671</v>
      </c>
      <c r="J332" s="664">
        <v>3</v>
      </c>
      <c r="K332" s="665">
        <v>1299.6200000000001</v>
      </c>
    </row>
    <row r="333" spans="1:11" ht="14.4" customHeight="1" x14ac:dyDescent="0.3">
      <c r="A333" s="660" t="s">
        <v>551</v>
      </c>
      <c r="B333" s="661" t="s">
        <v>552</v>
      </c>
      <c r="C333" s="662" t="s">
        <v>2043</v>
      </c>
      <c r="D333" s="663" t="s">
        <v>3163</v>
      </c>
      <c r="E333" s="662" t="s">
        <v>3164</v>
      </c>
      <c r="F333" s="663" t="s">
        <v>3165</v>
      </c>
      <c r="G333" s="662" t="s">
        <v>2575</v>
      </c>
      <c r="H333" s="662" t="s">
        <v>2576</v>
      </c>
      <c r="I333" s="664">
        <v>1121.76</v>
      </c>
      <c r="J333" s="664">
        <v>5</v>
      </c>
      <c r="K333" s="665">
        <v>5608.79</v>
      </c>
    </row>
    <row r="334" spans="1:11" ht="14.4" customHeight="1" x14ac:dyDescent="0.3">
      <c r="A334" s="660" t="s">
        <v>551</v>
      </c>
      <c r="B334" s="661" t="s">
        <v>552</v>
      </c>
      <c r="C334" s="662" t="s">
        <v>2043</v>
      </c>
      <c r="D334" s="663" t="s">
        <v>3163</v>
      </c>
      <c r="E334" s="662" t="s">
        <v>3164</v>
      </c>
      <c r="F334" s="663" t="s">
        <v>3165</v>
      </c>
      <c r="G334" s="662" t="s">
        <v>2577</v>
      </c>
      <c r="H334" s="662" t="s">
        <v>2578</v>
      </c>
      <c r="I334" s="664">
        <v>499.32249999999999</v>
      </c>
      <c r="J334" s="664">
        <v>4</v>
      </c>
      <c r="K334" s="665">
        <v>1997.29</v>
      </c>
    </row>
    <row r="335" spans="1:11" ht="14.4" customHeight="1" x14ac:dyDescent="0.3">
      <c r="A335" s="660" t="s">
        <v>551</v>
      </c>
      <c r="B335" s="661" t="s">
        <v>552</v>
      </c>
      <c r="C335" s="662" t="s">
        <v>2043</v>
      </c>
      <c r="D335" s="663" t="s">
        <v>3163</v>
      </c>
      <c r="E335" s="662" t="s">
        <v>3164</v>
      </c>
      <c r="F335" s="663" t="s">
        <v>3165</v>
      </c>
      <c r="G335" s="662" t="s">
        <v>2579</v>
      </c>
      <c r="H335" s="662" t="s">
        <v>2580</v>
      </c>
      <c r="I335" s="664">
        <v>329.46</v>
      </c>
      <c r="J335" s="664">
        <v>2</v>
      </c>
      <c r="K335" s="665">
        <v>658.92</v>
      </c>
    </row>
    <row r="336" spans="1:11" ht="14.4" customHeight="1" x14ac:dyDescent="0.3">
      <c r="A336" s="660" t="s">
        <v>551</v>
      </c>
      <c r="B336" s="661" t="s">
        <v>552</v>
      </c>
      <c r="C336" s="662" t="s">
        <v>2043</v>
      </c>
      <c r="D336" s="663" t="s">
        <v>3163</v>
      </c>
      <c r="E336" s="662" t="s">
        <v>3164</v>
      </c>
      <c r="F336" s="663" t="s">
        <v>3165</v>
      </c>
      <c r="G336" s="662" t="s">
        <v>2581</v>
      </c>
      <c r="H336" s="662" t="s">
        <v>2582</v>
      </c>
      <c r="I336" s="664">
        <v>433.22500000000002</v>
      </c>
      <c r="J336" s="664">
        <v>3</v>
      </c>
      <c r="K336" s="665">
        <v>1299.67</v>
      </c>
    </row>
    <row r="337" spans="1:11" ht="14.4" customHeight="1" x14ac:dyDescent="0.3">
      <c r="A337" s="660" t="s">
        <v>551</v>
      </c>
      <c r="B337" s="661" t="s">
        <v>552</v>
      </c>
      <c r="C337" s="662" t="s">
        <v>2043</v>
      </c>
      <c r="D337" s="663" t="s">
        <v>3163</v>
      </c>
      <c r="E337" s="662" t="s">
        <v>3164</v>
      </c>
      <c r="F337" s="663" t="s">
        <v>3165</v>
      </c>
      <c r="G337" s="662" t="s">
        <v>2583</v>
      </c>
      <c r="H337" s="662" t="s">
        <v>2584</v>
      </c>
      <c r="I337" s="664">
        <v>229.1385714285714</v>
      </c>
      <c r="J337" s="664">
        <v>16</v>
      </c>
      <c r="K337" s="665">
        <v>3666.2099999999996</v>
      </c>
    </row>
    <row r="338" spans="1:11" ht="14.4" customHeight="1" x14ac:dyDescent="0.3">
      <c r="A338" s="660" t="s">
        <v>551</v>
      </c>
      <c r="B338" s="661" t="s">
        <v>552</v>
      </c>
      <c r="C338" s="662" t="s">
        <v>2043</v>
      </c>
      <c r="D338" s="663" t="s">
        <v>3163</v>
      </c>
      <c r="E338" s="662" t="s">
        <v>3164</v>
      </c>
      <c r="F338" s="663" t="s">
        <v>3165</v>
      </c>
      <c r="G338" s="662" t="s">
        <v>2585</v>
      </c>
      <c r="H338" s="662" t="s">
        <v>2586</v>
      </c>
      <c r="I338" s="664">
        <v>802.95</v>
      </c>
      <c r="J338" s="664">
        <v>1</v>
      </c>
      <c r="K338" s="665">
        <v>802.95</v>
      </c>
    </row>
    <row r="339" spans="1:11" ht="14.4" customHeight="1" x14ac:dyDescent="0.3">
      <c r="A339" s="660" t="s">
        <v>551</v>
      </c>
      <c r="B339" s="661" t="s">
        <v>552</v>
      </c>
      <c r="C339" s="662" t="s">
        <v>2043</v>
      </c>
      <c r="D339" s="663" t="s">
        <v>3163</v>
      </c>
      <c r="E339" s="662" t="s">
        <v>3164</v>
      </c>
      <c r="F339" s="663" t="s">
        <v>3165</v>
      </c>
      <c r="G339" s="662" t="s">
        <v>2587</v>
      </c>
      <c r="H339" s="662" t="s">
        <v>2588</v>
      </c>
      <c r="I339" s="664">
        <v>499.31</v>
      </c>
      <c r="J339" s="664">
        <v>2</v>
      </c>
      <c r="K339" s="665">
        <v>998.62</v>
      </c>
    </row>
    <row r="340" spans="1:11" ht="14.4" customHeight="1" x14ac:dyDescent="0.3">
      <c r="A340" s="660" t="s">
        <v>551</v>
      </c>
      <c r="B340" s="661" t="s">
        <v>552</v>
      </c>
      <c r="C340" s="662" t="s">
        <v>2043</v>
      </c>
      <c r="D340" s="663" t="s">
        <v>3163</v>
      </c>
      <c r="E340" s="662" t="s">
        <v>3164</v>
      </c>
      <c r="F340" s="663" t="s">
        <v>3165</v>
      </c>
      <c r="G340" s="662" t="s">
        <v>2589</v>
      </c>
      <c r="H340" s="662" t="s">
        <v>2590</v>
      </c>
      <c r="I340" s="664">
        <v>1029.42</v>
      </c>
      <c r="J340" s="664">
        <v>1</v>
      </c>
      <c r="K340" s="665">
        <v>1029.42</v>
      </c>
    </row>
    <row r="341" spans="1:11" ht="14.4" customHeight="1" x14ac:dyDescent="0.3">
      <c r="A341" s="660" t="s">
        <v>551</v>
      </c>
      <c r="B341" s="661" t="s">
        <v>552</v>
      </c>
      <c r="C341" s="662" t="s">
        <v>2043</v>
      </c>
      <c r="D341" s="663" t="s">
        <v>3163</v>
      </c>
      <c r="E341" s="662" t="s">
        <v>3164</v>
      </c>
      <c r="F341" s="663" t="s">
        <v>3165</v>
      </c>
      <c r="G341" s="662" t="s">
        <v>2591</v>
      </c>
      <c r="H341" s="662" t="s">
        <v>2592</v>
      </c>
      <c r="I341" s="664">
        <v>1242</v>
      </c>
      <c r="J341" s="664">
        <v>3</v>
      </c>
      <c r="K341" s="665">
        <v>3726</v>
      </c>
    </row>
    <row r="342" spans="1:11" ht="14.4" customHeight="1" x14ac:dyDescent="0.3">
      <c r="A342" s="660" t="s">
        <v>551</v>
      </c>
      <c r="B342" s="661" t="s">
        <v>552</v>
      </c>
      <c r="C342" s="662" t="s">
        <v>2043</v>
      </c>
      <c r="D342" s="663" t="s">
        <v>3163</v>
      </c>
      <c r="E342" s="662" t="s">
        <v>3164</v>
      </c>
      <c r="F342" s="663" t="s">
        <v>3165</v>
      </c>
      <c r="G342" s="662" t="s">
        <v>2593</v>
      </c>
      <c r="H342" s="662" t="s">
        <v>2594</v>
      </c>
      <c r="I342" s="664">
        <v>1242</v>
      </c>
      <c r="J342" s="664">
        <v>3</v>
      </c>
      <c r="K342" s="665">
        <v>3726</v>
      </c>
    </row>
    <row r="343" spans="1:11" ht="14.4" customHeight="1" x14ac:dyDescent="0.3">
      <c r="A343" s="660" t="s">
        <v>551</v>
      </c>
      <c r="B343" s="661" t="s">
        <v>552</v>
      </c>
      <c r="C343" s="662" t="s">
        <v>2043</v>
      </c>
      <c r="D343" s="663" t="s">
        <v>3163</v>
      </c>
      <c r="E343" s="662" t="s">
        <v>3164</v>
      </c>
      <c r="F343" s="663" t="s">
        <v>3165</v>
      </c>
      <c r="G343" s="662" t="s">
        <v>2595</v>
      </c>
      <c r="H343" s="662" t="s">
        <v>2596</v>
      </c>
      <c r="I343" s="664">
        <v>1029.42</v>
      </c>
      <c r="J343" s="664">
        <v>1</v>
      </c>
      <c r="K343" s="665">
        <v>1029.42</v>
      </c>
    </row>
    <row r="344" spans="1:11" ht="14.4" customHeight="1" x14ac:dyDescent="0.3">
      <c r="A344" s="660" t="s">
        <v>551</v>
      </c>
      <c r="B344" s="661" t="s">
        <v>552</v>
      </c>
      <c r="C344" s="662" t="s">
        <v>2043</v>
      </c>
      <c r="D344" s="663" t="s">
        <v>3163</v>
      </c>
      <c r="E344" s="662" t="s">
        <v>3164</v>
      </c>
      <c r="F344" s="663" t="s">
        <v>3165</v>
      </c>
      <c r="G344" s="662" t="s">
        <v>2597</v>
      </c>
      <c r="H344" s="662" t="s">
        <v>2598</v>
      </c>
      <c r="I344" s="664">
        <v>2129.5300000000002</v>
      </c>
      <c r="J344" s="664">
        <v>1</v>
      </c>
      <c r="K344" s="665">
        <v>2129.5300000000002</v>
      </c>
    </row>
    <row r="345" spans="1:11" ht="14.4" customHeight="1" x14ac:dyDescent="0.3">
      <c r="A345" s="660" t="s">
        <v>551</v>
      </c>
      <c r="B345" s="661" t="s">
        <v>552</v>
      </c>
      <c r="C345" s="662" t="s">
        <v>2043</v>
      </c>
      <c r="D345" s="663" t="s">
        <v>3163</v>
      </c>
      <c r="E345" s="662" t="s">
        <v>3164</v>
      </c>
      <c r="F345" s="663" t="s">
        <v>3165</v>
      </c>
      <c r="G345" s="662" t="s">
        <v>2599</v>
      </c>
      <c r="H345" s="662" t="s">
        <v>2600</v>
      </c>
      <c r="I345" s="664">
        <v>1029.45</v>
      </c>
      <c r="J345" s="664">
        <v>1</v>
      </c>
      <c r="K345" s="665">
        <v>1029.45</v>
      </c>
    </row>
    <row r="346" spans="1:11" ht="14.4" customHeight="1" x14ac:dyDescent="0.3">
      <c r="A346" s="660" t="s">
        <v>551</v>
      </c>
      <c r="B346" s="661" t="s">
        <v>552</v>
      </c>
      <c r="C346" s="662" t="s">
        <v>2043</v>
      </c>
      <c r="D346" s="663" t="s">
        <v>3163</v>
      </c>
      <c r="E346" s="662" t="s">
        <v>3164</v>
      </c>
      <c r="F346" s="663" t="s">
        <v>3165</v>
      </c>
      <c r="G346" s="662" t="s">
        <v>2601</v>
      </c>
      <c r="H346" s="662" t="s">
        <v>2602</v>
      </c>
      <c r="I346" s="664">
        <v>1029.43</v>
      </c>
      <c r="J346" s="664">
        <v>2</v>
      </c>
      <c r="K346" s="665">
        <v>2058.86</v>
      </c>
    </row>
    <row r="347" spans="1:11" ht="14.4" customHeight="1" x14ac:dyDescent="0.3">
      <c r="A347" s="660" t="s">
        <v>551</v>
      </c>
      <c r="B347" s="661" t="s">
        <v>552</v>
      </c>
      <c r="C347" s="662" t="s">
        <v>2043</v>
      </c>
      <c r="D347" s="663" t="s">
        <v>3163</v>
      </c>
      <c r="E347" s="662" t="s">
        <v>3164</v>
      </c>
      <c r="F347" s="663" t="s">
        <v>3165</v>
      </c>
      <c r="G347" s="662" t="s">
        <v>2603</v>
      </c>
      <c r="H347" s="662" t="s">
        <v>2604</v>
      </c>
      <c r="I347" s="664">
        <v>1098.93</v>
      </c>
      <c r="J347" s="664">
        <v>3</v>
      </c>
      <c r="K347" s="665">
        <v>3296.8</v>
      </c>
    </row>
    <row r="348" spans="1:11" ht="14.4" customHeight="1" x14ac:dyDescent="0.3">
      <c r="A348" s="660" t="s">
        <v>551</v>
      </c>
      <c r="B348" s="661" t="s">
        <v>552</v>
      </c>
      <c r="C348" s="662" t="s">
        <v>2043</v>
      </c>
      <c r="D348" s="663" t="s">
        <v>3163</v>
      </c>
      <c r="E348" s="662" t="s">
        <v>3164</v>
      </c>
      <c r="F348" s="663" t="s">
        <v>3165</v>
      </c>
      <c r="G348" s="662" t="s">
        <v>2605</v>
      </c>
      <c r="H348" s="662" t="s">
        <v>2606</v>
      </c>
      <c r="I348" s="664">
        <v>1435.3079999999998</v>
      </c>
      <c r="J348" s="664">
        <v>6</v>
      </c>
      <c r="K348" s="665">
        <v>8611.7999999999993</v>
      </c>
    </row>
    <row r="349" spans="1:11" ht="14.4" customHeight="1" x14ac:dyDescent="0.3">
      <c r="A349" s="660" t="s">
        <v>551</v>
      </c>
      <c r="B349" s="661" t="s">
        <v>552</v>
      </c>
      <c r="C349" s="662" t="s">
        <v>2043</v>
      </c>
      <c r="D349" s="663" t="s">
        <v>3163</v>
      </c>
      <c r="E349" s="662" t="s">
        <v>3164</v>
      </c>
      <c r="F349" s="663" t="s">
        <v>3165</v>
      </c>
      <c r="G349" s="662" t="s">
        <v>2607</v>
      </c>
      <c r="H349" s="662" t="s">
        <v>2608</v>
      </c>
      <c r="I349" s="664">
        <v>6967.68</v>
      </c>
      <c r="J349" s="664">
        <v>1</v>
      </c>
      <c r="K349" s="665">
        <v>6967.68</v>
      </c>
    </row>
    <row r="350" spans="1:11" ht="14.4" customHeight="1" x14ac:dyDescent="0.3">
      <c r="A350" s="660" t="s">
        <v>551</v>
      </c>
      <c r="B350" s="661" t="s">
        <v>552</v>
      </c>
      <c r="C350" s="662" t="s">
        <v>2043</v>
      </c>
      <c r="D350" s="663" t="s">
        <v>3163</v>
      </c>
      <c r="E350" s="662" t="s">
        <v>3164</v>
      </c>
      <c r="F350" s="663" t="s">
        <v>3165</v>
      </c>
      <c r="G350" s="662" t="s">
        <v>2609</v>
      </c>
      <c r="H350" s="662" t="s">
        <v>2610</v>
      </c>
      <c r="I350" s="664">
        <v>1121.76</v>
      </c>
      <c r="J350" s="664">
        <v>4</v>
      </c>
      <c r="K350" s="665">
        <v>4487.04</v>
      </c>
    </row>
    <row r="351" spans="1:11" ht="14.4" customHeight="1" x14ac:dyDescent="0.3">
      <c r="A351" s="660" t="s">
        <v>551</v>
      </c>
      <c r="B351" s="661" t="s">
        <v>552</v>
      </c>
      <c r="C351" s="662" t="s">
        <v>2043</v>
      </c>
      <c r="D351" s="663" t="s">
        <v>3163</v>
      </c>
      <c r="E351" s="662" t="s">
        <v>3164</v>
      </c>
      <c r="F351" s="663" t="s">
        <v>3165</v>
      </c>
      <c r="G351" s="662" t="s">
        <v>2611</v>
      </c>
      <c r="H351" s="662" t="s">
        <v>2612</v>
      </c>
      <c r="I351" s="664">
        <v>1169.6400000000001</v>
      </c>
      <c r="J351" s="664">
        <v>3</v>
      </c>
      <c r="K351" s="665">
        <v>3508.92</v>
      </c>
    </row>
    <row r="352" spans="1:11" ht="14.4" customHeight="1" x14ac:dyDescent="0.3">
      <c r="A352" s="660" t="s">
        <v>551</v>
      </c>
      <c r="B352" s="661" t="s">
        <v>552</v>
      </c>
      <c r="C352" s="662" t="s">
        <v>2043</v>
      </c>
      <c r="D352" s="663" t="s">
        <v>3163</v>
      </c>
      <c r="E352" s="662" t="s">
        <v>3164</v>
      </c>
      <c r="F352" s="663" t="s">
        <v>3165</v>
      </c>
      <c r="G352" s="662" t="s">
        <v>2613</v>
      </c>
      <c r="H352" s="662" t="s">
        <v>2614</v>
      </c>
      <c r="I352" s="664">
        <v>580.49</v>
      </c>
      <c r="J352" s="664">
        <v>1</v>
      </c>
      <c r="K352" s="665">
        <v>580.49</v>
      </c>
    </row>
    <row r="353" spans="1:11" ht="14.4" customHeight="1" x14ac:dyDescent="0.3">
      <c r="A353" s="660" t="s">
        <v>551</v>
      </c>
      <c r="B353" s="661" t="s">
        <v>552</v>
      </c>
      <c r="C353" s="662" t="s">
        <v>2043</v>
      </c>
      <c r="D353" s="663" t="s">
        <v>3163</v>
      </c>
      <c r="E353" s="662" t="s">
        <v>3164</v>
      </c>
      <c r="F353" s="663" t="s">
        <v>3165</v>
      </c>
      <c r="G353" s="662" t="s">
        <v>2615</v>
      </c>
      <c r="H353" s="662" t="s">
        <v>2616</v>
      </c>
      <c r="I353" s="664">
        <v>1169.6400000000001</v>
      </c>
      <c r="J353" s="664">
        <v>3</v>
      </c>
      <c r="K353" s="665">
        <v>3508.93</v>
      </c>
    </row>
    <row r="354" spans="1:11" ht="14.4" customHeight="1" x14ac:dyDescent="0.3">
      <c r="A354" s="660" t="s">
        <v>551</v>
      </c>
      <c r="B354" s="661" t="s">
        <v>552</v>
      </c>
      <c r="C354" s="662" t="s">
        <v>2043</v>
      </c>
      <c r="D354" s="663" t="s">
        <v>3163</v>
      </c>
      <c r="E354" s="662" t="s">
        <v>3164</v>
      </c>
      <c r="F354" s="663" t="s">
        <v>3165</v>
      </c>
      <c r="G354" s="662" t="s">
        <v>2617</v>
      </c>
      <c r="H354" s="662" t="s">
        <v>2618</v>
      </c>
      <c r="I354" s="664">
        <v>506</v>
      </c>
      <c r="J354" s="664">
        <v>1</v>
      </c>
      <c r="K354" s="665">
        <v>506</v>
      </c>
    </row>
    <row r="355" spans="1:11" ht="14.4" customHeight="1" x14ac:dyDescent="0.3">
      <c r="A355" s="660" t="s">
        <v>551</v>
      </c>
      <c r="B355" s="661" t="s">
        <v>552</v>
      </c>
      <c r="C355" s="662" t="s">
        <v>2043</v>
      </c>
      <c r="D355" s="663" t="s">
        <v>3163</v>
      </c>
      <c r="E355" s="662" t="s">
        <v>3164</v>
      </c>
      <c r="F355" s="663" t="s">
        <v>3165</v>
      </c>
      <c r="G355" s="662" t="s">
        <v>2619</v>
      </c>
      <c r="H355" s="662" t="s">
        <v>2620</v>
      </c>
      <c r="I355" s="664">
        <v>2341.5</v>
      </c>
      <c r="J355" s="664">
        <v>1</v>
      </c>
      <c r="K355" s="665">
        <v>2341.5</v>
      </c>
    </row>
    <row r="356" spans="1:11" ht="14.4" customHeight="1" x14ac:dyDescent="0.3">
      <c r="A356" s="660" t="s">
        <v>551</v>
      </c>
      <c r="B356" s="661" t="s">
        <v>552</v>
      </c>
      <c r="C356" s="662" t="s">
        <v>2043</v>
      </c>
      <c r="D356" s="663" t="s">
        <v>3163</v>
      </c>
      <c r="E356" s="662" t="s">
        <v>3164</v>
      </c>
      <c r="F356" s="663" t="s">
        <v>3165</v>
      </c>
      <c r="G356" s="662" t="s">
        <v>2621</v>
      </c>
      <c r="H356" s="662" t="s">
        <v>2622</v>
      </c>
      <c r="I356" s="664">
        <v>1199.28</v>
      </c>
      <c r="J356" s="664">
        <v>4</v>
      </c>
      <c r="K356" s="665">
        <v>4797.12</v>
      </c>
    </row>
    <row r="357" spans="1:11" ht="14.4" customHeight="1" x14ac:dyDescent="0.3">
      <c r="A357" s="660" t="s">
        <v>551</v>
      </c>
      <c r="B357" s="661" t="s">
        <v>552</v>
      </c>
      <c r="C357" s="662" t="s">
        <v>2043</v>
      </c>
      <c r="D357" s="663" t="s">
        <v>3163</v>
      </c>
      <c r="E357" s="662" t="s">
        <v>3164</v>
      </c>
      <c r="F357" s="663" t="s">
        <v>3165</v>
      </c>
      <c r="G357" s="662" t="s">
        <v>2623</v>
      </c>
      <c r="H357" s="662" t="s">
        <v>2624</v>
      </c>
      <c r="I357" s="664">
        <v>12451.07</v>
      </c>
      <c r="J357" s="664">
        <v>1</v>
      </c>
      <c r="K357" s="665">
        <v>12451.07</v>
      </c>
    </row>
    <row r="358" spans="1:11" ht="14.4" customHeight="1" x14ac:dyDescent="0.3">
      <c r="A358" s="660" t="s">
        <v>551</v>
      </c>
      <c r="B358" s="661" t="s">
        <v>552</v>
      </c>
      <c r="C358" s="662" t="s">
        <v>2043</v>
      </c>
      <c r="D358" s="663" t="s">
        <v>3163</v>
      </c>
      <c r="E358" s="662" t="s">
        <v>3164</v>
      </c>
      <c r="F358" s="663" t="s">
        <v>3165</v>
      </c>
      <c r="G358" s="662" t="s">
        <v>2625</v>
      </c>
      <c r="H358" s="662" t="s">
        <v>2626</v>
      </c>
      <c r="I358" s="664">
        <v>8920.0400000000009</v>
      </c>
      <c r="J358" s="664">
        <v>1</v>
      </c>
      <c r="K358" s="665">
        <v>8920.0400000000009</v>
      </c>
    </row>
    <row r="359" spans="1:11" ht="14.4" customHeight="1" x14ac:dyDescent="0.3">
      <c r="A359" s="660" t="s">
        <v>551</v>
      </c>
      <c r="B359" s="661" t="s">
        <v>552</v>
      </c>
      <c r="C359" s="662" t="s">
        <v>2043</v>
      </c>
      <c r="D359" s="663" t="s">
        <v>3163</v>
      </c>
      <c r="E359" s="662" t="s">
        <v>3164</v>
      </c>
      <c r="F359" s="663" t="s">
        <v>3165</v>
      </c>
      <c r="G359" s="662" t="s">
        <v>2627</v>
      </c>
      <c r="H359" s="662" t="s">
        <v>2628</v>
      </c>
      <c r="I359" s="664">
        <v>1029.4100000000001</v>
      </c>
      <c r="J359" s="664">
        <v>2</v>
      </c>
      <c r="K359" s="665">
        <v>2058.8200000000002</v>
      </c>
    </row>
    <row r="360" spans="1:11" ht="14.4" customHeight="1" x14ac:dyDescent="0.3">
      <c r="A360" s="660" t="s">
        <v>551</v>
      </c>
      <c r="B360" s="661" t="s">
        <v>552</v>
      </c>
      <c r="C360" s="662" t="s">
        <v>2043</v>
      </c>
      <c r="D360" s="663" t="s">
        <v>3163</v>
      </c>
      <c r="E360" s="662" t="s">
        <v>3164</v>
      </c>
      <c r="F360" s="663" t="s">
        <v>3165</v>
      </c>
      <c r="G360" s="662" t="s">
        <v>2629</v>
      </c>
      <c r="H360" s="662" t="s">
        <v>2630</v>
      </c>
      <c r="I360" s="664">
        <v>1386.24</v>
      </c>
      <c r="J360" s="664">
        <v>1</v>
      </c>
      <c r="K360" s="665">
        <v>1386.24</v>
      </c>
    </row>
    <row r="361" spans="1:11" ht="14.4" customHeight="1" x14ac:dyDescent="0.3">
      <c r="A361" s="660" t="s">
        <v>551</v>
      </c>
      <c r="B361" s="661" t="s">
        <v>552</v>
      </c>
      <c r="C361" s="662" t="s">
        <v>2043</v>
      </c>
      <c r="D361" s="663" t="s">
        <v>3163</v>
      </c>
      <c r="E361" s="662" t="s">
        <v>3164</v>
      </c>
      <c r="F361" s="663" t="s">
        <v>3165</v>
      </c>
      <c r="G361" s="662" t="s">
        <v>2631</v>
      </c>
      <c r="H361" s="662" t="s">
        <v>2632</v>
      </c>
      <c r="I361" s="664">
        <v>5146.25</v>
      </c>
      <c r="J361" s="664">
        <v>1</v>
      </c>
      <c r="K361" s="665">
        <v>5146.25</v>
      </c>
    </row>
    <row r="362" spans="1:11" ht="14.4" customHeight="1" x14ac:dyDescent="0.3">
      <c r="A362" s="660" t="s">
        <v>551</v>
      </c>
      <c r="B362" s="661" t="s">
        <v>552</v>
      </c>
      <c r="C362" s="662" t="s">
        <v>2043</v>
      </c>
      <c r="D362" s="663" t="s">
        <v>3163</v>
      </c>
      <c r="E362" s="662" t="s">
        <v>3164</v>
      </c>
      <c r="F362" s="663" t="s">
        <v>3165</v>
      </c>
      <c r="G362" s="662" t="s">
        <v>2633</v>
      </c>
      <c r="H362" s="662" t="s">
        <v>2634</v>
      </c>
      <c r="I362" s="664">
        <v>1386.2</v>
      </c>
      <c r="J362" s="664">
        <v>1</v>
      </c>
      <c r="K362" s="665">
        <v>1386.2</v>
      </c>
    </row>
    <row r="363" spans="1:11" ht="14.4" customHeight="1" x14ac:dyDescent="0.3">
      <c r="A363" s="660" t="s">
        <v>551</v>
      </c>
      <c r="B363" s="661" t="s">
        <v>552</v>
      </c>
      <c r="C363" s="662" t="s">
        <v>2043</v>
      </c>
      <c r="D363" s="663" t="s">
        <v>3163</v>
      </c>
      <c r="E363" s="662" t="s">
        <v>3164</v>
      </c>
      <c r="F363" s="663" t="s">
        <v>3165</v>
      </c>
      <c r="G363" s="662" t="s">
        <v>2635</v>
      </c>
      <c r="H363" s="662" t="s">
        <v>2636</v>
      </c>
      <c r="I363" s="664">
        <v>9139.39</v>
      </c>
      <c r="J363" s="664">
        <v>1</v>
      </c>
      <c r="K363" s="665">
        <v>9139.39</v>
      </c>
    </row>
    <row r="364" spans="1:11" ht="14.4" customHeight="1" x14ac:dyDescent="0.3">
      <c r="A364" s="660" t="s">
        <v>551</v>
      </c>
      <c r="B364" s="661" t="s">
        <v>552</v>
      </c>
      <c r="C364" s="662" t="s">
        <v>2043</v>
      </c>
      <c r="D364" s="663" t="s">
        <v>3163</v>
      </c>
      <c r="E364" s="662" t="s">
        <v>3164</v>
      </c>
      <c r="F364" s="663" t="s">
        <v>3165</v>
      </c>
      <c r="G364" s="662" t="s">
        <v>2637</v>
      </c>
      <c r="H364" s="662" t="s">
        <v>2638</v>
      </c>
      <c r="I364" s="664">
        <v>878.72</v>
      </c>
      <c r="J364" s="664">
        <v>2</v>
      </c>
      <c r="K364" s="665">
        <v>1757.43</v>
      </c>
    </row>
    <row r="365" spans="1:11" ht="14.4" customHeight="1" x14ac:dyDescent="0.3">
      <c r="A365" s="660" t="s">
        <v>551</v>
      </c>
      <c r="B365" s="661" t="s">
        <v>552</v>
      </c>
      <c r="C365" s="662" t="s">
        <v>2043</v>
      </c>
      <c r="D365" s="663" t="s">
        <v>3163</v>
      </c>
      <c r="E365" s="662" t="s">
        <v>3164</v>
      </c>
      <c r="F365" s="663" t="s">
        <v>3165</v>
      </c>
      <c r="G365" s="662" t="s">
        <v>2639</v>
      </c>
      <c r="H365" s="662" t="s">
        <v>2640</v>
      </c>
      <c r="I365" s="664">
        <v>878.7</v>
      </c>
      <c r="J365" s="664">
        <v>1</v>
      </c>
      <c r="K365" s="665">
        <v>878.7</v>
      </c>
    </row>
    <row r="366" spans="1:11" ht="14.4" customHeight="1" x14ac:dyDescent="0.3">
      <c r="A366" s="660" t="s">
        <v>551</v>
      </c>
      <c r="B366" s="661" t="s">
        <v>552</v>
      </c>
      <c r="C366" s="662" t="s">
        <v>2043</v>
      </c>
      <c r="D366" s="663" t="s">
        <v>3163</v>
      </c>
      <c r="E366" s="662" t="s">
        <v>3164</v>
      </c>
      <c r="F366" s="663" t="s">
        <v>3165</v>
      </c>
      <c r="G366" s="662" t="s">
        <v>2641</v>
      </c>
      <c r="H366" s="662" t="s">
        <v>2642</v>
      </c>
      <c r="I366" s="664">
        <v>878.7</v>
      </c>
      <c r="J366" s="664">
        <v>1</v>
      </c>
      <c r="K366" s="665">
        <v>878.7</v>
      </c>
    </row>
    <row r="367" spans="1:11" ht="14.4" customHeight="1" x14ac:dyDescent="0.3">
      <c r="A367" s="660" t="s">
        <v>551</v>
      </c>
      <c r="B367" s="661" t="s">
        <v>552</v>
      </c>
      <c r="C367" s="662" t="s">
        <v>2043</v>
      </c>
      <c r="D367" s="663" t="s">
        <v>3163</v>
      </c>
      <c r="E367" s="662" t="s">
        <v>3164</v>
      </c>
      <c r="F367" s="663" t="s">
        <v>3165</v>
      </c>
      <c r="G367" s="662" t="s">
        <v>2643</v>
      </c>
      <c r="H367" s="662" t="s">
        <v>2644</v>
      </c>
      <c r="I367" s="664">
        <v>5175</v>
      </c>
      <c r="J367" s="664">
        <v>1</v>
      </c>
      <c r="K367" s="665">
        <v>5175</v>
      </c>
    </row>
    <row r="368" spans="1:11" ht="14.4" customHeight="1" x14ac:dyDescent="0.3">
      <c r="A368" s="660" t="s">
        <v>551</v>
      </c>
      <c r="B368" s="661" t="s">
        <v>552</v>
      </c>
      <c r="C368" s="662" t="s">
        <v>2043</v>
      </c>
      <c r="D368" s="663" t="s">
        <v>3163</v>
      </c>
      <c r="E368" s="662" t="s">
        <v>3164</v>
      </c>
      <c r="F368" s="663" t="s">
        <v>3165</v>
      </c>
      <c r="G368" s="662" t="s">
        <v>2645</v>
      </c>
      <c r="H368" s="662" t="s">
        <v>2646</v>
      </c>
      <c r="I368" s="664">
        <v>1386.22</v>
      </c>
      <c r="J368" s="664">
        <v>2</v>
      </c>
      <c r="K368" s="665">
        <v>2772.44</v>
      </c>
    </row>
    <row r="369" spans="1:11" ht="14.4" customHeight="1" x14ac:dyDescent="0.3">
      <c r="A369" s="660" t="s">
        <v>551</v>
      </c>
      <c r="B369" s="661" t="s">
        <v>552</v>
      </c>
      <c r="C369" s="662" t="s">
        <v>2043</v>
      </c>
      <c r="D369" s="663" t="s">
        <v>3163</v>
      </c>
      <c r="E369" s="662" t="s">
        <v>3164</v>
      </c>
      <c r="F369" s="663" t="s">
        <v>3165</v>
      </c>
      <c r="G369" s="662" t="s">
        <v>2647</v>
      </c>
      <c r="H369" s="662" t="s">
        <v>2648</v>
      </c>
      <c r="I369" s="664">
        <v>2111.3799999999997</v>
      </c>
      <c r="J369" s="664">
        <v>3</v>
      </c>
      <c r="K369" s="665">
        <v>6334.1399999999994</v>
      </c>
    </row>
    <row r="370" spans="1:11" ht="14.4" customHeight="1" x14ac:dyDescent="0.3">
      <c r="A370" s="660" t="s">
        <v>551</v>
      </c>
      <c r="B370" s="661" t="s">
        <v>552</v>
      </c>
      <c r="C370" s="662" t="s">
        <v>2043</v>
      </c>
      <c r="D370" s="663" t="s">
        <v>3163</v>
      </c>
      <c r="E370" s="662" t="s">
        <v>3164</v>
      </c>
      <c r="F370" s="663" t="s">
        <v>3165</v>
      </c>
      <c r="G370" s="662" t="s">
        <v>2649</v>
      </c>
      <c r="H370" s="662" t="s">
        <v>2650</v>
      </c>
      <c r="I370" s="664">
        <v>329.46</v>
      </c>
      <c r="J370" s="664">
        <v>3</v>
      </c>
      <c r="K370" s="665">
        <v>988.37999999999988</v>
      </c>
    </row>
    <row r="371" spans="1:11" ht="14.4" customHeight="1" x14ac:dyDescent="0.3">
      <c r="A371" s="660" t="s">
        <v>551</v>
      </c>
      <c r="B371" s="661" t="s">
        <v>552</v>
      </c>
      <c r="C371" s="662" t="s">
        <v>2043</v>
      </c>
      <c r="D371" s="663" t="s">
        <v>3163</v>
      </c>
      <c r="E371" s="662" t="s">
        <v>3164</v>
      </c>
      <c r="F371" s="663" t="s">
        <v>3165</v>
      </c>
      <c r="G371" s="662" t="s">
        <v>2651</v>
      </c>
      <c r="H371" s="662" t="s">
        <v>2652</v>
      </c>
      <c r="I371" s="664">
        <v>229.14499999999998</v>
      </c>
      <c r="J371" s="664">
        <v>3</v>
      </c>
      <c r="K371" s="665">
        <v>687.44</v>
      </c>
    </row>
    <row r="372" spans="1:11" ht="14.4" customHeight="1" x14ac:dyDescent="0.3">
      <c r="A372" s="660" t="s">
        <v>551</v>
      </c>
      <c r="B372" s="661" t="s">
        <v>552</v>
      </c>
      <c r="C372" s="662" t="s">
        <v>2043</v>
      </c>
      <c r="D372" s="663" t="s">
        <v>3163</v>
      </c>
      <c r="E372" s="662" t="s">
        <v>3164</v>
      </c>
      <c r="F372" s="663" t="s">
        <v>3165</v>
      </c>
      <c r="G372" s="662" t="s">
        <v>2653</v>
      </c>
      <c r="H372" s="662" t="s">
        <v>2654</v>
      </c>
      <c r="I372" s="664">
        <v>636.77</v>
      </c>
      <c r="J372" s="664">
        <v>1</v>
      </c>
      <c r="K372" s="665">
        <v>636.77</v>
      </c>
    </row>
    <row r="373" spans="1:11" ht="14.4" customHeight="1" x14ac:dyDescent="0.3">
      <c r="A373" s="660" t="s">
        <v>551</v>
      </c>
      <c r="B373" s="661" t="s">
        <v>552</v>
      </c>
      <c r="C373" s="662" t="s">
        <v>2043</v>
      </c>
      <c r="D373" s="663" t="s">
        <v>3163</v>
      </c>
      <c r="E373" s="662" t="s">
        <v>3164</v>
      </c>
      <c r="F373" s="663" t="s">
        <v>3165</v>
      </c>
      <c r="G373" s="662" t="s">
        <v>2655</v>
      </c>
      <c r="H373" s="662" t="s">
        <v>2656</v>
      </c>
      <c r="I373" s="664">
        <v>3859.1949999999997</v>
      </c>
      <c r="J373" s="664">
        <v>2</v>
      </c>
      <c r="K373" s="665">
        <v>7718.3899999999994</v>
      </c>
    </row>
    <row r="374" spans="1:11" ht="14.4" customHeight="1" x14ac:dyDescent="0.3">
      <c r="A374" s="660" t="s">
        <v>551</v>
      </c>
      <c r="B374" s="661" t="s">
        <v>552</v>
      </c>
      <c r="C374" s="662" t="s">
        <v>2043</v>
      </c>
      <c r="D374" s="663" t="s">
        <v>3163</v>
      </c>
      <c r="E374" s="662" t="s">
        <v>3164</v>
      </c>
      <c r="F374" s="663" t="s">
        <v>3165</v>
      </c>
      <c r="G374" s="662" t="s">
        <v>2657</v>
      </c>
      <c r="H374" s="662" t="s">
        <v>2658</v>
      </c>
      <c r="I374" s="664">
        <v>344.27499999999998</v>
      </c>
      <c r="J374" s="664">
        <v>3</v>
      </c>
      <c r="K374" s="665">
        <v>1032.83</v>
      </c>
    </row>
    <row r="375" spans="1:11" ht="14.4" customHeight="1" x14ac:dyDescent="0.3">
      <c r="A375" s="660" t="s">
        <v>551</v>
      </c>
      <c r="B375" s="661" t="s">
        <v>552</v>
      </c>
      <c r="C375" s="662" t="s">
        <v>2043</v>
      </c>
      <c r="D375" s="663" t="s">
        <v>3163</v>
      </c>
      <c r="E375" s="662" t="s">
        <v>3164</v>
      </c>
      <c r="F375" s="663" t="s">
        <v>3165</v>
      </c>
      <c r="G375" s="662" t="s">
        <v>2659</v>
      </c>
      <c r="H375" s="662" t="s">
        <v>2660</v>
      </c>
      <c r="I375" s="664">
        <v>5442.95</v>
      </c>
      <c r="J375" s="664">
        <v>2</v>
      </c>
      <c r="K375" s="665">
        <v>10885.9</v>
      </c>
    </row>
    <row r="376" spans="1:11" ht="14.4" customHeight="1" x14ac:dyDescent="0.3">
      <c r="A376" s="660" t="s">
        <v>551</v>
      </c>
      <c r="B376" s="661" t="s">
        <v>552</v>
      </c>
      <c r="C376" s="662" t="s">
        <v>2043</v>
      </c>
      <c r="D376" s="663" t="s">
        <v>3163</v>
      </c>
      <c r="E376" s="662" t="s">
        <v>3164</v>
      </c>
      <c r="F376" s="663" t="s">
        <v>3165</v>
      </c>
      <c r="G376" s="662" t="s">
        <v>2661</v>
      </c>
      <c r="H376" s="662" t="s">
        <v>2662</v>
      </c>
      <c r="I376" s="664">
        <v>8683.39</v>
      </c>
      <c r="J376" s="664">
        <v>1</v>
      </c>
      <c r="K376" s="665">
        <v>8683.39</v>
      </c>
    </row>
    <row r="377" spans="1:11" ht="14.4" customHeight="1" x14ac:dyDescent="0.3">
      <c r="A377" s="660" t="s">
        <v>551</v>
      </c>
      <c r="B377" s="661" t="s">
        <v>552</v>
      </c>
      <c r="C377" s="662" t="s">
        <v>2043</v>
      </c>
      <c r="D377" s="663" t="s">
        <v>3163</v>
      </c>
      <c r="E377" s="662" t="s">
        <v>3164</v>
      </c>
      <c r="F377" s="663" t="s">
        <v>3165</v>
      </c>
      <c r="G377" s="662" t="s">
        <v>2663</v>
      </c>
      <c r="H377" s="662" t="s">
        <v>2664</v>
      </c>
      <c r="I377" s="664">
        <v>1094.4000000000001</v>
      </c>
      <c r="J377" s="664">
        <v>1</v>
      </c>
      <c r="K377" s="665">
        <v>1094.4000000000001</v>
      </c>
    </row>
    <row r="378" spans="1:11" ht="14.4" customHeight="1" x14ac:dyDescent="0.3">
      <c r="A378" s="660" t="s">
        <v>551</v>
      </c>
      <c r="B378" s="661" t="s">
        <v>552</v>
      </c>
      <c r="C378" s="662" t="s">
        <v>2043</v>
      </c>
      <c r="D378" s="663" t="s">
        <v>3163</v>
      </c>
      <c r="E378" s="662" t="s">
        <v>3164</v>
      </c>
      <c r="F378" s="663" t="s">
        <v>3165</v>
      </c>
      <c r="G378" s="662" t="s">
        <v>2665</v>
      </c>
      <c r="H378" s="662" t="s">
        <v>2666</v>
      </c>
      <c r="I378" s="664">
        <v>722.77</v>
      </c>
      <c r="J378" s="664">
        <v>3</v>
      </c>
      <c r="K378" s="665">
        <v>2168.3000000000002</v>
      </c>
    </row>
    <row r="379" spans="1:11" ht="14.4" customHeight="1" x14ac:dyDescent="0.3">
      <c r="A379" s="660" t="s">
        <v>551</v>
      </c>
      <c r="B379" s="661" t="s">
        <v>552</v>
      </c>
      <c r="C379" s="662" t="s">
        <v>2043</v>
      </c>
      <c r="D379" s="663" t="s">
        <v>3163</v>
      </c>
      <c r="E379" s="662" t="s">
        <v>3164</v>
      </c>
      <c r="F379" s="663" t="s">
        <v>3165</v>
      </c>
      <c r="G379" s="662" t="s">
        <v>2667</v>
      </c>
      <c r="H379" s="662" t="s">
        <v>2668</v>
      </c>
      <c r="I379" s="664">
        <v>499.3</v>
      </c>
      <c r="J379" s="664">
        <v>1</v>
      </c>
      <c r="K379" s="665">
        <v>499.3</v>
      </c>
    </row>
    <row r="380" spans="1:11" ht="14.4" customHeight="1" x14ac:dyDescent="0.3">
      <c r="A380" s="660" t="s">
        <v>551</v>
      </c>
      <c r="B380" s="661" t="s">
        <v>552</v>
      </c>
      <c r="C380" s="662" t="s">
        <v>2043</v>
      </c>
      <c r="D380" s="663" t="s">
        <v>3163</v>
      </c>
      <c r="E380" s="662" t="s">
        <v>3164</v>
      </c>
      <c r="F380" s="663" t="s">
        <v>3165</v>
      </c>
      <c r="G380" s="662" t="s">
        <v>2669</v>
      </c>
      <c r="H380" s="662" t="s">
        <v>2670</v>
      </c>
      <c r="I380" s="664">
        <v>680.69</v>
      </c>
      <c r="J380" s="664">
        <v>3</v>
      </c>
      <c r="K380" s="665">
        <v>2042.07</v>
      </c>
    </row>
    <row r="381" spans="1:11" ht="14.4" customHeight="1" x14ac:dyDescent="0.3">
      <c r="A381" s="660" t="s">
        <v>551</v>
      </c>
      <c r="B381" s="661" t="s">
        <v>552</v>
      </c>
      <c r="C381" s="662" t="s">
        <v>2043</v>
      </c>
      <c r="D381" s="663" t="s">
        <v>3163</v>
      </c>
      <c r="E381" s="662" t="s">
        <v>3164</v>
      </c>
      <c r="F381" s="663" t="s">
        <v>3165</v>
      </c>
      <c r="G381" s="662" t="s">
        <v>2671</v>
      </c>
      <c r="H381" s="662" t="s">
        <v>2672</v>
      </c>
      <c r="I381" s="664">
        <v>901.74</v>
      </c>
      <c r="J381" s="664">
        <v>1</v>
      </c>
      <c r="K381" s="665">
        <v>901.74</v>
      </c>
    </row>
    <row r="382" spans="1:11" ht="14.4" customHeight="1" x14ac:dyDescent="0.3">
      <c r="A382" s="660" t="s">
        <v>551</v>
      </c>
      <c r="B382" s="661" t="s">
        <v>552</v>
      </c>
      <c r="C382" s="662" t="s">
        <v>2043</v>
      </c>
      <c r="D382" s="663" t="s">
        <v>3163</v>
      </c>
      <c r="E382" s="662" t="s">
        <v>3164</v>
      </c>
      <c r="F382" s="663" t="s">
        <v>3165</v>
      </c>
      <c r="G382" s="662" t="s">
        <v>2673</v>
      </c>
      <c r="H382" s="662" t="s">
        <v>2674</v>
      </c>
      <c r="I382" s="664">
        <v>466.25</v>
      </c>
      <c r="J382" s="664">
        <v>1</v>
      </c>
      <c r="K382" s="665">
        <v>466.25</v>
      </c>
    </row>
    <row r="383" spans="1:11" ht="14.4" customHeight="1" x14ac:dyDescent="0.3">
      <c r="A383" s="660" t="s">
        <v>551</v>
      </c>
      <c r="B383" s="661" t="s">
        <v>552</v>
      </c>
      <c r="C383" s="662" t="s">
        <v>2043</v>
      </c>
      <c r="D383" s="663" t="s">
        <v>3163</v>
      </c>
      <c r="E383" s="662" t="s">
        <v>3164</v>
      </c>
      <c r="F383" s="663" t="s">
        <v>3165</v>
      </c>
      <c r="G383" s="662" t="s">
        <v>2675</v>
      </c>
      <c r="H383" s="662" t="s">
        <v>2676</v>
      </c>
      <c r="I383" s="664">
        <v>712.50500000000011</v>
      </c>
      <c r="J383" s="664">
        <v>4</v>
      </c>
      <c r="K383" s="665">
        <v>2850.0200000000004</v>
      </c>
    </row>
    <row r="384" spans="1:11" ht="14.4" customHeight="1" x14ac:dyDescent="0.3">
      <c r="A384" s="660" t="s">
        <v>551</v>
      </c>
      <c r="B384" s="661" t="s">
        <v>552</v>
      </c>
      <c r="C384" s="662" t="s">
        <v>2043</v>
      </c>
      <c r="D384" s="663" t="s">
        <v>3163</v>
      </c>
      <c r="E384" s="662" t="s">
        <v>3164</v>
      </c>
      <c r="F384" s="663" t="s">
        <v>3165</v>
      </c>
      <c r="G384" s="662" t="s">
        <v>2677</v>
      </c>
      <c r="H384" s="662" t="s">
        <v>2678</v>
      </c>
      <c r="I384" s="664">
        <v>4208.22</v>
      </c>
      <c r="J384" s="664">
        <v>1</v>
      </c>
      <c r="K384" s="665">
        <v>4208.22</v>
      </c>
    </row>
    <row r="385" spans="1:11" ht="14.4" customHeight="1" x14ac:dyDescent="0.3">
      <c r="A385" s="660" t="s">
        <v>551</v>
      </c>
      <c r="B385" s="661" t="s">
        <v>552</v>
      </c>
      <c r="C385" s="662" t="s">
        <v>2043</v>
      </c>
      <c r="D385" s="663" t="s">
        <v>3163</v>
      </c>
      <c r="E385" s="662" t="s">
        <v>3164</v>
      </c>
      <c r="F385" s="663" t="s">
        <v>3165</v>
      </c>
      <c r="G385" s="662" t="s">
        <v>2679</v>
      </c>
      <c r="H385" s="662" t="s">
        <v>2680</v>
      </c>
      <c r="I385" s="664">
        <v>10549.56</v>
      </c>
      <c r="J385" s="664">
        <v>1</v>
      </c>
      <c r="K385" s="665">
        <v>10549.56</v>
      </c>
    </row>
    <row r="386" spans="1:11" ht="14.4" customHeight="1" x14ac:dyDescent="0.3">
      <c r="A386" s="660" t="s">
        <v>551</v>
      </c>
      <c r="B386" s="661" t="s">
        <v>552</v>
      </c>
      <c r="C386" s="662" t="s">
        <v>2043</v>
      </c>
      <c r="D386" s="663" t="s">
        <v>3163</v>
      </c>
      <c r="E386" s="662" t="s">
        <v>3164</v>
      </c>
      <c r="F386" s="663" t="s">
        <v>3165</v>
      </c>
      <c r="G386" s="662" t="s">
        <v>2681</v>
      </c>
      <c r="H386" s="662" t="s">
        <v>2682</v>
      </c>
      <c r="I386" s="664">
        <v>344.27499999999998</v>
      </c>
      <c r="J386" s="664">
        <v>3</v>
      </c>
      <c r="K386" s="665">
        <v>1032.83</v>
      </c>
    </row>
    <row r="387" spans="1:11" ht="14.4" customHeight="1" x14ac:dyDescent="0.3">
      <c r="A387" s="660" t="s">
        <v>551</v>
      </c>
      <c r="B387" s="661" t="s">
        <v>552</v>
      </c>
      <c r="C387" s="662" t="s">
        <v>2043</v>
      </c>
      <c r="D387" s="663" t="s">
        <v>3163</v>
      </c>
      <c r="E387" s="662" t="s">
        <v>3164</v>
      </c>
      <c r="F387" s="663" t="s">
        <v>3165</v>
      </c>
      <c r="G387" s="662" t="s">
        <v>2683</v>
      </c>
      <c r="H387" s="662" t="s">
        <v>2684</v>
      </c>
      <c r="I387" s="664">
        <v>1419.3</v>
      </c>
      <c r="J387" s="664">
        <v>1</v>
      </c>
      <c r="K387" s="665">
        <v>1419.3</v>
      </c>
    </row>
    <row r="388" spans="1:11" ht="14.4" customHeight="1" x14ac:dyDescent="0.3">
      <c r="A388" s="660" t="s">
        <v>551</v>
      </c>
      <c r="B388" s="661" t="s">
        <v>552</v>
      </c>
      <c r="C388" s="662" t="s">
        <v>2043</v>
      </c>
      <c r="D388" s="663" t="s">
        <v>3163</v>
      </c>
      <c r="E388" s="662" t="s">
        <v>3164</v>
      </c>
      <c r="F388" s="663" t="s">
        <v>3165</v>
      </c>
      <c r="G388" s="662" t="s">
        <v>2685</v>
      </c>
      <c r="H388" s="662" t="s">
        <v>2686</v>
      </c>
      <c r="I388" s="664">
        <v>1419.3</v>
      </c>
      <c r="J388" s="664">
        <v>2</v>
      </c>
      <c r="K388" s="665">
        <v>2838.6</v>
      </c>
    </row>
    <row r="389" spans="1:11" ht="14.4" customHeight="1" x14ac:dyDescent="0.3">
      <c r="A389" s="660" t="s">
        <v>551</v>
      </c>
      <c r="B389" s="661" t="s">
        <v>552</v>
      </c>
      <c r="C389" s="662" t="s">
        <v>2043</v>
      </c>
      <c r="D389" s="663" t="s">
        <v>3163</v>
      </c>
      <c r="E389" s="662" t="s">
        <v>3164</v>
      </c>
      <c r="F389" s="663" t="s">
        <v>3165</v>
      </c>
      <c r="G389" s="662" t="s">
        <v>2687</v>
      </c>
      <c r="H389" s="662" t="s">
        <v>2688</v>
      </c>
      <c r="I389" s="664">
        <v>9504.18</v>
      </c>
      <c r="J389" s="664">
        <v>1</v>
      </c>
      <c r="K389" s="665">
        <v>9504.18</v>
      </c>
    </row>
    <row r="390" spans="1:11" ht="14.4" customHeight="1" x14ac:dyDescent="0.3">
      <c r="A390" s="660" t="s">
        <v>551</v>
      </c>
      <c r="B390" s="661" t="s">
        <v>552</v>
      </c>
      <c r="C390" s="662" t="s">
        <v>2043</v>
      </c>
      <c r="D390" s="663" t="s">
        <v>3163</v>
      </c>
      <c r="E390" s="662" t="s">
        <v>3164</v>
      </c>
      <c r="F390" s="663" t="s">
        <v>3165</v>
      </c>
      <c r="G390" s="662" t="s">
        <v>2689</v>
      </c>
      <c r="H390" s="662" t="s">
        <v>2690</v>
      </c>
      <c r="I390" s="664">
        <v>1098.9583333333333</v>
      </c>
      <c r="J390" s="664">
        <v>10</v>
      </c>
      <c r="K390" s="665">
        <v>10989.609999999999</v>
      </c>
    </row>
    <row r="391" spans="1:11" ht="14.4" customHeight="1" x14ac:dyDescent="0.3">
      <c r="A391" s="660" t="s">
        <v>551</v>
      </c>
      <c r="B391" s="661" t="s">
        <v>552</v>
      </c>
      <c r="C391" s="662" t="s">
        <v>2043</v>
      </c>
      <c r="D391" s="663" t="s">
        <v>3163</v>
      </c>
      <c r="E391" s="662" t="s">
        <v>3164</v>
      </c>
      <c r="F391" s="663" t="s">
        <v>3165</v>
      </c>
      <c r="G391" s="662" t="s">
        <v>2691</v>
      </c>
      <c r="H391" s="662" t="s">
        <v>2692</v>
      </c>
      <c r="I391" s="664">
        <v>2073.6799999999998</v>
      </c>
      <c r="J391" s="664">
        <v>1</v>
      </c>
      <c r="K391" s="665">
        <v>2073.6799999999998</v>
      </c>
    </row>
    <row r="392" spans="1:11" ht="14.4" customHeight="1" x14ac:dyDescent="0.3">
      <c r="A392" s="660" t="s">
        <v>551</v>
      </c>
      <c r="B392" s="661" t="s">
        <v>552</v>
      </c>
      <c r="C392" s="662" t="s">
        <v>2043</v>
      </c>
      <c r="D392" s="663" t="s">
        <v>3163</v>
      </c>
      <c r="E392" s="662" t="s">
        <v>3164</v>
      </c>
      <c r="F392" s="663" t="s">
        <v>3165</v>
      </c>
      <c r="G392" s="662" t="s">
        <v>2693</v>
      </c>
      <c r="H392" s="662" t="s">
        <v>2694</v>
      </c>
      <c r="I392" s="664">
        <v>1274.52</v>
      </c>
      <c r="J392" s="664">
        <v>3</v>
      </c>
      <c r="K392" s="665">
        <v>3823.57</v>
      </c>
    </row>
    <row r="393" spans="1:11" ht="14.4" customHeight="1" x14ac:dyDescent="0.3">
      <c r="A393" s="660" t="s">
        <v>551</v>
      </c>
      <c r="B393" s="661" t="s">
        <v>552</v>
      </c>
      <c r="C393" s="662" t="s">
        <v>2043</v>
      </c>
      <c r="D393" s="663" t="s">
        <v>3163</v>
      </c>
      <c r="E393" s="662" t="s">
        <v>3164</v>
      </c>
      <c r="F393" s="663" t="s">
        <v>3165</v>
      </c>
      <c r="G393" s="662" t="s">
        <v>2695</v>
      </c>
      <c r="H393" s="662" t="s">
        <v>2696</v>
      </c>
      <c r="I393" s="664">
        <v>1135.44</v>
      </c>
      <c r="J393" s="664">
        <v>1</v>
      </c>
      <c r="K393" s="665">
        <v>1135.44</v>
      </c>
    </row>
    <row r="394" spans="1:11" ht="14.4" customHeight="1" x14ac:dyDescent="0.3">
      <c r="A394" s="660" t="s">
        <v>551</v>
      </c>
      <c r="B394" s="661" t="s">
        <v>552</v>
      </c>
      <c r="C394" s="662" t="s">
        <v>2043</v>
      </c>
      <c r="D394" s="663" t="s">
        <v>3163</v>
      </c>
      <c r="E394" s="662" t="s">
        <v>3164</v>
      </c>
      <c r="F394" s="663" t="s">
        <v>3165</v>
      </c>
      <c r="G394" s="662" t="s">
        <v>2697</v>
      </c>
      <c r="H394" s="662" t="s">
        <v>2698</v>
      </c>
      <c r="I394" s="664">
        <v>1764.1</v>
      </c>
      <c r="J394" s="664">
        <v>2</v>
      </c>
      <c r="K394" s="665">
        <v>3528.2</v>
      </c>
    </row>
    <row r="395" spans="1:11" ht="14.4" customHeight="1" x14ac:dyDescent="0.3">
      <c r="A395" s="660" t="s">
        <v>551</v>
      </c>
      <c r="B395" s="661" t="s">
        <v>552</v>
      </c>
      <c r="C395" s="662" t="s">
        <v>2043</v>
      </c>
      <c r="D395" s="663" t="s">
        <v>3163</v>
      </c>
      <c r="E395" s="662" t="s">
        <v>3164</v>
      </c>
      <c r="F395" s="663" t="s">
        <v>3165</v>
      </c>
      <c r="G395" s="662" t="s">
        <v>2699</v>
      </c>
      <c r="H395" s="662" t="s">
        <v>2700</v>
      </c>
      <c r="I395" s="664">
        <v>229.13400000000001</v>
      </c>
      <c r="J395" s="664">
        <v>12</v>
      </c>
      <c r="K395" s="665">
        <v>2749.63</v>
      </c>
    </row>
    <row r="396" spans="1:11" ht="14.4" customHeight="1" x14ac:dyDescent="0.3">
      <c r="A396" s="660" t="s">
        <v>551</v>
      </c>
      <c r="B396" s="661" t="s">
        <v>552</v>
      </c>
      <c r="C396" s="662" t="s">
        <v>2043</v>
      </c>
      <c r="D396" s="663" t="s">
        <v>3163</v>
      </c>
      <c r="E396" s="662" t="s">
        <v>3164</v>
      </c>
      <c r="F396" s="663" t="s">
        <v>3165</v>
      </c>
      <c r="G396" s="662" t="s">
        <v>2701</v>
      </c>
      <c r="H396" s="662" t="s">
        <v>2702</v>
      </c>
      <c r="I396" s="664">
        <v>527.85</v>
      </c>
      <c r="J396" s="664">
        <v>3</v>
      </c>
      <c r="K396" s="665">
        <v>1583.5500000000002</v>
      </c>
    </row>
    <row r="397" spans="1:11" ht="14.4" customHeight="1" x14ac:dyDescent="0.3">
      <c r="A397" s="660" t="s">
        <v>551</v>
      </c>
      <c r="B397" s="661" t="s">
        <v>552</v>
      </c>
      <c r="C397" s="662" t="s">
        <v>2043</v>
      </c>
      <c r="D397" s="663" t="s">
        <v>3163</v>
      </c>
      <c r="E397" s="662" t="s">
        <v>3164</v>
      </c>
      <c r="F397" s="663" t="s">
        <v>3165</v>
      </c>
      <c r="G397" s="662" t="s">
        <v>2703</v>
      </c>
      <c r="H397" s="662" t="s">
        <v>2704</v>
      </c>
      <c r="I397" s="664">
        <v>943</v>
      </c>
      <c r="J397" s="664">
        <v>5</v>
      </c>
      <c r="K397" s="665">
        <v>4715</v>
      </c>
    </row>
    <row r="398" spans="1:11" ht="14.4" customHeight="1" x14ac:dyDescent="0.3">
      <c r="A398" s="660" t="s">
        <v>551</v>
      </c>
      <c r="B398" s="661" t="s">
        <v>552</v>
      </c>
      <c r="C398" s="662" t="s">
        <v>2043</v>
      </c>
      <c r="D398" s="663" t="s">
        <v>3163</v>
      </c>
      <c r="E398" s="662" t="s">
        <v>3164</v>
      </c>
      <c r="F398" s="663" t="s">
        <v>3165</v>
      </c>
      <c r="G398" s="662" t="s">
        <v>2705</v>
      </c>
      <c r="H398" s="662" t="s">
        <v>2706</v>
      </c>
      <c r="I398" s="664">
        <v>8221.68</v>
      </c>
      <c r="J398" s="664">
        <v>1</v>
      </c>
      <c r="K398" s="665">
        <v>8221.68</v>
      </c>
    </row>
    <row r="399" spans="1:11" ht="14.4" customHeight="1" x14ac:dyDescent="0.3">
      <c r="A399" s="660" t="s">
        <v>551</v>
      </c>
      <c r="B399" s="661" t="s">
        <v>552</v>
      </c>
      <c r="C399" s="662" t="s">
        <v>2043</v>
      </c>
      <c r="D399" s="663" t="s">
        <v>3163</v>
      </c>
      <c r="E399" s="662" t="s">
        <v>3164</v>
      </c>
      <c r="F399" s="663" t="s">
        <v>3165</v>
      </c>
      <c r="G399" s="662" t="s">
        <v>2707</v>
      </c>
      <c r="H399" s="662" t="s">
        <v>2708</v>
      </c>
      <c r="I399" s="664">
        <v>9154</v>
      </c>
      <c r="J399" s="664">
        <v>1</v>
      </c>
      <c r="K399" s="665">
        <v>9154</v>
      </c>
    </row>
    <row r="400" spans="1:11" ht="14.4" customHeight="1" x14ac:dyDescent="0.3">
      <c r="A400" s="660" t="s">
        <v>551</v>
      </c>
      <c r="B400" s="661" t="s">
        <v>552</v>
      </c>
      <c r="C400" s="662" t="s">
        <v>2043</v>
      </c>
      <c r="D400" s="663" t="s">
        <v>3163</v>
      </c>
      <c r="E400" s="662" t="s">
        <v>3164</v>
      </c>
      <c r="F400" s="663" t="s">
        <v>3165</v>
      </c>
      <c r="G400" s="662" t="s">
        <v>2709</v>
      </c>
      <c r="H400" s="662" t="s">
        <v>2710</v>
      </c>
      <c r="I400" s="664">
        <v>990.15</v>
      </c>
      <c r="J400" s="664">
        <v>2</v>
      </c>
      <c r="K400" s="665">
        <v>1980.3</v>
      </c>
    </row>
    <row r="401" spans="1:11" ht="14.4" customHeight="1" x14ac:dyDescent="0.3">
      <c r="A401" s="660" t="s">
        <v>551</v>
      </c>
      <c r="B401" s="661" t="s">
        <v>552</v>
      </c>
      <c r="C401" s="662" t="s">
        <v>2043</v>
      </c>
      <c r="D401" s="663" t="s">
        <v>3163</v>
      </c>
      <c r="E401" s="662" t="s">
        <v>3164</v>
      </c>
      <c r="F401" s="663" t="s">
        <v>3165</v>
      </c>
      <c r="G401" s="662" t="s">
        <v>2711</v>
      </c>
      <c r="H401" s="662" t="s">
        <v>2712</v>
      </c>
      <c r="I401" s="664">
        <v>527.85</v>
      </c>
      <c r="J401" s="664">
        <v>13</v>
      </c>
      <c r="K401" s="665">
        <v>6862.05</v>
      </c>
    </row>
    <row r="402" spans="1:11" ht="14.4" customHeight="1" x14ac:dyDescent="0.3">
      <c r="A402" s="660" t="s">
        <v>551</v>
      </c>
      <c r="B402" s="661" t="s">
        <v>552</v>
      </c>
      <c r="C402" s="662" t="s">
        <v>2043</v>
      </c>
      <c r="D402" s="663" t="s">
        <v>3163</v>
      </c>
      <c r="E402" s="662" t="s">
        <v>3164</v>
      </c>
      <c r="F402" s="663" t="s">
        <v>3165</v>
      </c>
      <c r="G402" s="662" t="s">
        <v>2713</v>
      </c>
      <c r="H402" s="662" t="s">
        <v>2714</v>
      </c>
      <c r="I402" s="664">
        <v>1247.18</v>
      </c>
      <c r="J402" s="664">
        <v>4</v>
      </c>
      <c r="K402" s="665">
        <v>4988.7299999999996</v>
      </c>
    </row>
    <row r="403" spans="1:11" ht="14.4" customHeight="1" x14ac:dyDescent="0.3">
      <c r="A403" s="660" t="s">
        <v>551</v>
      </c>
      <c r="B403" s="661" t="s">
        <v>552</v>
      </c>
      <c r="C403" s="662" t="s">
        <v>2043</v>
      </c>
      <c r="D403" s="663" t="s">
        <v>3163</v>
      </c>
      <c r="E403" s="662" t="s">
        <v>3164</v>
      </c>
      <c r="F403" s="663" t="s">
        <v>3165</v>
      </c>
      <c r="G403" s="662" t="s">
        <v>2715</v>
      </c>
      <c r="H403" s="662" t="s">
        <v>2716</v>
      </c>
      <c r="I403" s="664">
        <v>1856.11</v>
      </c>
      <c r="J403" s="664">
        <v>2</v>
      </c>
      <c r="K403" s="665">
        <v>3712.22</v>
      </c>
    </row>
    <row r="404" spans="1:11" ht="14.4" customHeight="1" x14ac:dyDescent="0.3">
      <c r="A404" s="660" t="s">
        <v>551</v>
      </c>
      <c r="B404" s="661" t="s">
        <v>552</v>
      </c>
      <c r="C404" s="662" t="s">
        <v>2043</v>
      </c>
      <c r="D404" s="663" t="s">
        <v>3163</v>
      </c>
      <c r="E404" s="662" t="s">
        <v>3164</v>
      </c>
      <c r="F404" s="663" t="s">
        <v>3165</v>
      </c>
      <c r="G404" s="662" t="s">
        <v>2717</v>
      </c>
      <c r="H404" s="662" t="s">
        <v>2718</v>
      </c>
      <c r="I404" s="664">
        <v>901.74</v>
      </c>
      <c r="J404" s="664">
        <v>1</v>
      </c>
      <c r="K404" s="665">
        <v>901.74</v>
      </c>
    </row>
    <row r="405" spans="1:11" ht="14.4" customHeight="1" x14ac:dyDescent="0.3">
      <c r="A405" s="660" t="s">
        <v>551</v>
      </c>
      <c r="B405" s="661" t="s">
        <v>552</v>
      </c>
      <c r="C405" s="662" t="s">
        <v>2043</v>
      </c>
      <c r="D405" s="663" t="s">
        <v>3163</v>
      </c>
      <c r="E405" s="662" t="s">
        <v>3164</v>
      </c>
      <c r="F405" s="663" t="s">
        <v>3165</v>
      </c>
      <c r="G405" s="662" t="s">
        <v>2719</v>
      </c>
      <c r="H405" s="662" t="s">
        <v>2720</v>
      </c>
      <c r="I405" s="664">
        <v>499.3075</v>
      </c>
      <c r="J405" s="664">
        <v>5</v>
      </c>
      <c r="K405" s="665">
        <v>2496.5500000000002</v>
      </c>
    </row>
    <row r="406" spans="1:11" ht="14.4" customHeight="1" x14ac:dyDescent="0.3">
      <c r="A406" s="660" t="s">
        <v>551</v>
      </c>
      <c r="B406" s="661" t="s">
        <v>552</v>
      </c>
      <c r="C406" s="662" t="s">
        <v>2043</v>
      </c>
      <c r="D406" s="663" t="s">
        <v>3163</v>
      </c>
      <c r="E406" s="662" t="s">
        <v>3164</v>
      </c>
      <c r="F406" s="663" t="s">
        <v>3165</v>
      </c>
      <c r="G406" s="662" t="s">
        <v>2721</v>
      </c>
      <c r="H406" s="662" t="s">
        <v>2722</v>
      </c>
      <c r="I406" s="664">
        <v>499.3</v>
      </c>
      <c r="J406" s="664">
        <v>2</v>
      </c>
      <c r="K406" s="665">
        <v>998.6</v>
      </c>
    </row>
    <row r="407" spans="1:11" ht="14.4" customHeight="1" x14ac:dyDescent="0.3">
      <c r="A407" s="660" t="s">
        <v>551</v>
      </c>
      <c r="B407" s="661" t="s">
        <v>552</v>
      </c>
      <c r="C407" s="662" t="s">
        <v>2043</v>
      </c>
      <c r="D407" s="663" t="s">
        <v>3163</v>
      </c>
      <c r="E407" s="662" t="s">
        <v>3164</v>
      </c>
      <c r="F407" s="663" t="s">
        <v>3165</v>
      </c>
      <c r="G407" s="662" t="s">
        <v>2723</v>
      </c>
      <c r="H407" s="662" t="s">
        <v>2724</v>
      </c>
      <c r="I407" s="664">
        <v>344.28</v>
      </c>
      <c r="J407" s="664">
        <v>1</v>
      </c>
      <c r="K407" s="665">
        <v>344.28</v>
      </c>
    </row>
    <row r="408" spans="1:11" ht="14.4" customHeight="1" x14ac:dyDescent="0.3">
      <c r="A408" s="660" t="s">
        <v>551</v>
      </c>
      <c r="B408" s="661" t="s">
        <v>552</v>
      </c>
      <c r="C408" s="662" t="s">
        <v>2043</v>
      </c>
      <c r="D408" s="663" t="s">
        <v>3163</v>
      </c>
      <c r="E408" s="662" t="s">
        <v>3164</v>
      </c>
      <c r="F408" s="663" t="s">
        <v>3165</v>
      </c>
      <c r="G408" s="662" t="s">
        <v>2725</v>
      </c>
      <c r="H408" s="662" t="s">
        <v>2726</v>
      </c>
      <c r="I408" s="664">
        <v>6259.36</v>
      </c>
      <c r="J408" s="664">
        <v>1</v>
      </c>
      <c r="K408" s="665">
        <v>6259.36</v>
      </c>
    </row>
    <row r="409" spans="1:11" ht="14.4" customHeight="1" x14ac:dyDescent="0.3">
      <c r="A409" s="660" t="s">
        <v>551</v>
      </c>
      <c r="B409" s="661" t="s">
        <v>552</v>
      </c>
      <c r="C409" s="662" t="s">
        <v>2043</v>
      </c>
      <c r="D409" s="663" t="s">
        <v>3163</v>
      </c>
      <c r="E409" s="662" t="s">
        <v>3164</v>
      </c>
      <c r="F409" s="663" t="s">
        <v>3165</v>
      </c>
      <c r="G409" s="662" t="s">
        <v>2727</v>
      </c>
      <c r="H409" s="662" t="s">
        <v>2728</v>
      </c>
      <c r="I409" s="664">
        <v>1546.98</v>
      </c>
      <c r="J409" s="664">
        <v>3</v>
      </c>
      <c r="K409" s="665">
        <v>4640.9399999999996</v>
      </c>
    </row>
    <row r="410" spans="1:11" ht="14.4" customHeight="1" x14ac:dyDescent="0.3">
      <c r="A410" s="660" t="s">
        <v>551</v>
      </c>
      <c r="B410" s="661" t="s">
        <v>552</v>
      </c>
      <c r="C410" s="662" t="s">
        <v>2043</v>
      </c>
      <c r="D410" s="663" t="s">
        <v>3163</v>
      </c>
      <c r="E410" s="662" t="s">
        <v>3164</v>
      </c>
      <c r="F410" s="663" t="s">
        <v>3165</v>
      </c>
      <c r="G410" s="662" t="s">
        <v>2729</v>
      </c>
      <c r="H410" s="662" t="s">
        <v>2730</v>
      </c>
      <c r="I410" s="664">
        <v>1274.52</v>
      </c>
      <c r="J410" s="664">
        <v>4</v>
      </c>
      <c r="K410" s="665">
        <v>5098.09</v>
      </c>
    </row>
    <row r="411" spans="1:11" ht="14.4" customHeight="1" x14ac:dyDescent="0.3">
      <c r="A411" s="660" t="s">
        <v>551</v>
      </c>
      <c r="B411" s="661" t="s">
        <v>552</v>
      </c>
      <c r="C411" s="662" t="s">
        <v>2043</v>
      </c>
      <c r="D411" s="663" t="s">
        <v>3163</v>
      </c>
      <c r="E411" s="662" t="s">
        <v>3164</v>
      </c>
      <c r="F411" s="663" t="s">
        <v>3165</v>
      </c>
      <c r="G411" s="662" t="s">
        <v>2731</v>
      </c>
      <c r="H411" s="662" t="s">
        <v>2732</v>
      </c>
      <c r="I411" s="664">
        <v>1435.26</v>
      </c>
      <c r="J411" s="664">
        <v>2</v>
      </c>
      <c r="K411" s="665">
        <v>2870.52</v>
      </c>
    </row>
    <row r="412" spans="1:11" ht="14.4" customHeight="1" x14ac:dyDescent="0.3">
      <c r="A412" s="660" t="s">
        <v>551</v>
      </c>
      <c r="B412" s="661" t="s">
        <v>552</v>
      </c>
      <c r="C412" s="662" t="s">
        <v>2043</v>
      </c>
      <c r="D412" s="663" t="s">
        <v>3163</v>
      </c>
      <c r="E412" s="662" t="s">
        <v>3164</v>
      </c>
      <c r="F412" s="663" t="s">
        <v>3165</v>
      </c>
      <c r="G412" s="662" t="s">
        <v>2733</v>
      </c>
      <c r="H412" s="662" t="s">
        <v>2734</v>
      </c>
      <c r="I412" s="664">
        <v>7512.95</v>
      </c>
      <c r="J412" s="664">
        <v>2</v>
      </c>
      <c r="K412" s="665">
        <v>15025.9</v>
      </c>
    </row>
    <row r="413" spans="1:11" ht="14.4" customHeight="1" x14ac:dyDescent="0.3">
      <c r="A413" s="660" t="s">
        <v>551</v>
      </c>
      <c r="B413" s="661" t="s">
        <v>552</v>
      </c>
      <c r="C413" s="662" t="s">
        <v>2043</v>
      </c>
      <c r="D413" s="663" t="s">
        <v>3163</v>
      </c>
      <c r="E413" s="662" t="s">
        <v>3164</v>
      </c>
      <c r="F413" s="663" t="s">
        <v>3165</v>
      </c>
      <c r="G413" s="662" t="s">
        <v>2735</v>
      </c>
      <c r="H413" s="662" t="s">
        <v>2736</v>
      </c>
      <c r="I413" s="664">
        <v>5146.25</v>
      </c>
      <c r="J413" s="664">
        <v>1</v>
      </c>
      <c r="K413" s="665">
        <v>5146.25</v>
      </c>
    </row>
    <row r="414" spans="1:11" ht="14.4" customHeight="1" x14ac:dyDescent="0.3">
      <c r="A414" s="660" t="s">
        <v>551</v>
      </c>
      <c r="B414" s="661" t="s">
        <v>552</v>
      </c>
      <c r="C414" s="662" t="s">
        <v>2043</v>
      </c>
      <c r="D414" s="663" t="s">
        <v>3163</v>
      </c>
      <c r="E414" s="662" t="s">
        <v>3164</v>
      </c>
      <c r="F414" s="663" t="s">
        <v>3165</v>
      </c>
      <c r="G414" s="662" t="s">
        <v>2737</v>
      </c>
      <c r="H414" s="662" t="s">
        <v>2738</v>
      </c>
      <c r="I414" s="664">
        <v>527.85</v>
      </c>
      <c r="J414" s="664">
        <v>16</v>
      </c>
      <c r="K414" s="665">
        <v>8445.6</v>
      </c>
    </row>
    <row r="415" spans="1:11" ht="14.4" customHeight="1" x14ac:dyDescent="0.3">
      <c r="A415" s="660" t="s">
        <v>551</v>
      </c>
      <c r="B415" s="661" t="s">
        <v>552</v>
      </c>
      <c r="C415" s="662" t="s">
        <v>2043</v>
      </c>
      <c r="D415" s="663" t="s">
        <v>3163</v>
      </c>
      <c r="E415" s="662" t="s">
        <v>3164</v>
      </c>
      <c r="F415" s="663" t="s">
        <v>3165</v>
      </c>
      <c r="G415" s="662" t="s">
        <v>2739</v>
      </c>
      <c r="H415" s="662" t="s">
        <v>2740</v>
      </c>
      <c r="I415" s="664">
        <v>3795</v>
      </c>
      <c r="J415" s="664">
        <v>2</v>
      </c>
      <c r="K415" s="665">
        <v>7590</v>
      </c>
    </row>
    <row r="416" spans="1:11" ht="14.4" customHeight="1" x14ac:dyDescent="0.3">
      <c r="A416" s="660" t="s">
        <v>551</v>
      </c>
      <c r="B416" s="661" t="s">
        <v>552</v>
      </c>
      <c r="C416" s="662" t="s">
        <v>2043</v>
      </c>
      <c r="D416" s="663" t="s">
        <v>3163</v>
      </c>
      <c r="E416" s="662" t="s">
        <v>3164</v>
      </c>
      <c r="F416" s="663" t="s">
        <v>3165</v>
      </c>
      <c r="G416" s="662" t="s">
        <v>2741</v>
      </c>
      <c r="H416" s="662" t="s">
        <v>2742</v>
      </c>
      <c r="I416" s="664">
        <v>329.46333333333337</v>
      </c>
      <c r="J416" s="664">
        <v>3</v>
      </c>
      <c r="K416" s="665">
        <v>988.3900000000001</v>
      </c>
    </row>
    <row r="417" spans="1:11" ht="14.4" customHeight="1" x14ac:dyDescent="0.3">
      <c r="A417" s="660" t="s">
        <v>551</v>
      </c>
      <c r="B417" s="661" t="s">
        <v>552</v>
      </c>
      <c r="C417" s="662" t="s">
        <v>2043</v>
      </c>
      <c r="D417" s="663" t="s">
        <v>3163</v>
      </c>
      <c r="E417" s="662" t="s">
        <v>3164</v>
      </c>
      <c r="F417" s="663" t="s">
        <v>3165</v>
      </c>
      <c r="G417" s="662" t="s">
        <v>2743</v>
      </c>
      <c r="H417" s="662" t="s">
        <v>2744</v>
      </c>
      <c r="I417" s="664">
        <v>1232.3499999999999</v>
      </c>
      <c r="J417" s="664">
        <v>1</v>
      </c>
      <c r="K417" s="665">
        <v>1232.3499999999999</v>
      </c>
    </row>
    <row r="418" spans="1:11" ht="14.4" customHeight="1" x14ac:dyDescent="0.3">
      <c r="A418" s="660" t="s">
        <v>551</v>
      </c>
      <c r="B418" s="661" t="s">
        <v>552</v>
      </c>
      <c r="C418" s="662" t="s">
        <v>2043</v>
      </c>
      <c r="D418" s="663" t="s">
        <v>3163</v>
      </c>
      <c r="E418" s="662" t="s">
        <v>3164</v>
      </c>
      <c r="F418" s="663" t="s">
        <v>3165</v>
      </c>
      <c r="G418" s="662" t="s">
        <v>2745</v>
      </c>
      <c r="H418" s="662" t="s">
        <v>2746</v>
      </c>
      <c r="I418" s="664">
        <v>1247.17</v>
      </c>
      <c r="J418" s="664">
        <v>7</v>
      </c>
      <c r="K418" s="665">
        <v>8730.2099999999991</v>
      </c>
    </row>
    <row r="419" spans="1:11" ht="14.4" customHeight="1" x14ac:dyDescent="0.3">
      <c r="A419" s="660" t="s">
        <v>551</v>
      </c>
      <c r="B419" s="661" t="s">
        <v>552</v>
      </c>
      <c r="C419" s="662" t="s">
        <v>2043</v>
      </c>
      <c r="D419" s="663" t="s">
        <v>3163</v>
      </c>
      <c r="E419" s="662" t="s">
        <v>3164</v>
      </c>
      <c r="F419" s="663" t="s">
        <v>3165</v>
      </c>
      <c r="G419" s="662" t="s">
        <v>2747</v>
      </c>
      <c r="H419" s="662" t="s">
        <v>2748</v>
      </c>
      <c r="I419" s="664">
        <v>9158.77</v>
      </c>
      <c r="J419" s="664">
        <v>1</v>
      </c>
      <c r="K419" s="665">
        <v>9158.77</v>
      </c>
    </row>
    <row r="420" spans="1:11" ht="14.4" customHeight="1" x14ac:dyDescent="0.3">
      <c r="A420" s="660" t="s">
        <v>551</v>
      </c>
      <c r="B420" s="661" t="s">
        <v>552</v>
      </c>
      <c r="C420" s="662" t="s">
        <v>2043</v>
      </c>
      <c r="D420" s="663" t="s">
        <v>3163</v>
      </c>
      <c r="E420" s="662" t="s">
        <v>3164</v>
      </c>
      <c r="F420" s="663" t="s">
        <v>3165</v>
      </c>
      <c r="G420" s="662" t="s">
        <v>2749</v>
      </c>
      <c r="H420" s="662" t="s">
        <v>2750</v>
      </c>
      <c r="I420" s="664">
        <v>585.17999999999995</v>
      </c>
      <c r="J420" s="664">
        <v>1</v>
      </c>
      <c r="K420" s="665">
        <v>585.17999999999995</v>
      </c>
    </row>
    <row r="421" spans="1:11" ht="14.4" customHeight="1" x14ac:dyDescent="0.3">
      <c r="A421" s="660" t="s">
        <v>551</v>
      </c>
      <c r="B421" s="661" t="s">
        <v>552</v>
      </c>
      <c r="C421" s="662" t="s">
        <v>2043</v>
      </c>
      <c r="D421" s="663" t="s">
        <v>3163</v>
      </c>
      <c r="E421" s="662" t="s">
        <v>3164</v>
      </c>
      <c r="F421" s="663" t="s">
        <v>3165</v>
      </c>
      <c r="G421" s="662" t="s">
        <v>2751</v>
      </c>
      <c r="H421" s="662" t="s">
        <v>2752</v>
      </c>
      <c r="I421" s="664">
        <v>216.61500000000001</v>
      </c>
      <c r="J421" s="664">
        <v>2</v>
      </c>
      <c r="K421" s="665">
        <v>433.23</v>
      </c>
    </row>
    <row r="422" spans="1:11" ht="14.4" customHeight="1" x14ac:dyDescent="0.3">
      <c r="A422" s="660" t="s">
        <v>551</v>
      </c>
      <c r="B422" s="661" t="s">
        <v>552</v>
      </c>
      <c r="C422" s="662" t="s">
        <v>2043</v>
      </c>
      <c r="D422" s="663" t="s">
        <v>3163</v>
      </c>
      <c r="E422" s="662" t="s">
        <v>3164</v>
      </c>
      <c r="F422" s="663" t="s">
        <v>3165</v>
      </c>
      <c r="G422" s="662" t="s">
        <v>2753</v>
      </c>
      <c r="H422" s="662" t="s">
        <v>2754</v>
      </c>
      <c r="I422" s="664">
        <v>466.28</v>
      </c>
      <c r="J422" s="664">
        <v>1</v>
      </c>
      <c r="K422" s="665">
        <v>466.28</v>
      </c>
    </row>
    <row r="423" spans="1:11" ht="14.4" customHeight="1" x14ac:dyDescent="0.3">
      <c r="A423" s="660" t="s">
        <v>551</v>
      </c>
      <c r="B423" s="661" t="s">
        <v>552</v>
      </c>
      <c r="C423" s="662" t="s">
        <v>2043</v>
      </c>
      <c r="D423" s="663" t="s">
        <v>3163</v>
      </c>
      <c r="E423" s="662" t="s">
        <v>3164</v>
      </c>
      <c r="F423" s="663" t="s">
        <v>3165</v>
      </c>
      <c r="G423" s="662" t="s">
        <v>2755</v>
      </c>
      <c r="H423" s="662" t="s">
        <v>2756</v>
      </c>
      <c r="I423" s="664">
        <v>248.4</v>
      </c>
      <c r="J423" s="664">
        <v>9</v>
      </c>
      <c r="K423" s="665">
        <v>2235.6</v>
      </c>
    </row>
    <row r="424" spans="1:11" ht="14.4" customHeight="1" x14ac:dyDescent="0.3">
      <c r="A424" s="660" t="s">
        <v>551</v>
      </c>
      <c r="B424" s="661" t="s">
        <v>552</v>
      </c>
      <c r="C424" s="662" t="s">
        <v>2043</v>
      </c>
      <c r="D424" s="663" t="s">
        <v>3163</v>
      </c>
      <c r="E424" s="662" t="s">
        <v>3164</v>
      </c>
      <c r="F424" s="663" t="s">
        <v>3165</v>
      </c>
      <c r="G424" s="662" t="s">
        <v>2757</v>
      </c>
      <c r="H424" s="662" t="s">
        <v>2758</v>
      </c>
      <c r="I424" s="664">
        <v>722.76</v>
      </c>
      <c r="J424" s="664">
        <v>1</v>
      </c>
      <c r="K424" s="665">
        <v>722.76</v>
      </c>
    </row>
    <row r="425" spans="1:11" ht="14.4" customHeight="1" x14ac:dyDescent="0.3">
      <c r="A425" s="660" t="s">
        <v>551</v>
      </c>
      <c r="B425" s="661" t="s">
        <v>552</v>
      </c>
      <c r="C425" s="662" t="s">
        <v>2043</v>
      </c>
      <c r="D425" s="663" t="s">
        <v>3163</v>
      </c>
      <c r="E425" s="662" t="s">
        <v>3164</v>
      </c>
      <c r="F425" s="663" t="s">
        <v>3165</v>
      </c>
      <c r="G425" s="662" t="s">
        <v>2759</v>
      </c>
      <c r="H425" s="662" t="s">
        <v>2760</v>
      </c>
      <c r="I425" s="664">
        <v>1247.1600000000001</v>
      </c>
      <c r="J425" s="664">
        <v>1</v>
      </c>
      <c r="K425" s="665">
        <v>1247.1600000000001</v>
      </c>
    </row>
    <row r="426" spans="1:11" ht="14.4" customHeight="1" x14ac:dyDescent="0.3">
      <c r="A426" s="660" t="s">
        <v>551</v>
      </c>
      <c r="B426" s="661" t="s">
        <v>552</v>
      </c>
      <c r="C426" s="662" t="s">
        <v>2043</v>
      </c>
      <c r="D426" s="663" t="s">
        <v>3163</v>
      </c>
      <c r="E426" s="662" t="s">
        <v>3164</v>
      </c>
      <c r="F426" s="663" t="s">
        <v>3165</v>
      </c>
      <c r="G426" s="662" t="s">
        <v>2761</v>
      </c>
      <c r="H426" s="662" t="s">
        <v>2762</v>
      </c>
      <c r="I426" s="664">
        <v>1421.57</v>
      </c>
      <c r="J426" s="664">
        <v>2</v>
      </c>
      <c r="K426" s="665">
        <v>2843.14</v>
      </c>
    </row>
    <row r="427" spans="1:11" ht="14.4" customHeight="1" x14ac:dyDescent="0.3">
      <c r="A427" s="660" t="s">
        <v>551</v>
      </c>
      <c r="B427" s="661" t="s">
        <v>552</v>
      </c>
      <c r="C427" s="662" t="s">
        <v>2043</v>
      </c>
      <c r="D427" s="663" t="s">
        <v>3163</v>
      </c>
      <c r="E427" s="662" t="s">
        <v>3164</v>
      </c>
      <c r="F427" s="663" t="s">
        <v>3165</v>
      </c>
      <c r="G427" s="662" t="s">
        <v>2763</v>
      </c>
      <c r="H427" s="662" t="s">
        <v>2764</v>
      </c>
      <c r="I427" s="664">
        <v>433.21444444444444</v>
      </c>
      <c r="J427" s="664">
        <v>10</v>
      </c>
      <c r="K427" s="665">
        <v>4332.16</v>
      </c>
    </row>
    <row r="428" spans="1:11" ht="14.4" customHeight="1" x14ac:dyDescent="0.3">
      <c r="A428" s="660" t="s">
        <v>551</v>
      </c>
      <c r="B428" s="661" t="s">
        <v>552</v>
      </c>
      <c r="C428" s="662" t="s">
        <v>2043</v>
      </c>
      <c r="D428" s="663" t="s">
        <v>3163</v>
      </c>
      <c r="E428" s="662" t="s">
        <v>3164</v>
      </c>
      <c r="F428" s="663" t="s">
        <v>3165</v>
      </c>
      <c r="G428" s="662" t="s">
        <v>2765</v>
      </c>
      <c r="H428" s="662" t="s">
        <v>2766</v>
      </c>
      <c r="I428" s="664">
        <v>1856.1</v>
      </c>
      <c r="J428" s="664">
        <v>2</v>
      </c>
      <c r="K428" s="665">
        <v>3712.2</v>
      </c>
    </row>
    <row r="429" spans="1:11" ht="14.4" customHeight="1" x14ac:dyDescent="0.3">
      <c r="A429" s="660" t="s">
        <v>551</v>
      </c>
      <c r="B429" s="661" t="s">
        <v>552</v>
      </c>
      <c r="C429" s="662" t="s">
        <v>2043</v>
      </c>
      <c r="D429" s="663" t="s">
        <v>3163</v>
      </c>
      <c r="E429" s="662" t="s">
        <v>3164</v>
      </c>
      <c r="F429" s="663" t="s">
        <v>3165</v>
      </c>
      <c r="G429" s="662" t="s">
        <v>2767</v>
      </c>
      <c r="H429" s="662" t="s">
        <v>2768</v>
      </c>
      <c r="I429" s="664">
        <v>1655.28</v>
      </c>
      <c r="J429" s="664">
        <v>1</v>
      </c>
      <c r="K429" s="665">
        <v>1655.28</v>
      </c>
    </row>
    <row r="430" spans="1:11" ht="14.4" customHeight="1" x14ac:dyDescent="0.3">
      <c r="A430" s="660" t="s">
        <v>551</v>
      </c>
      <c r="B430" s="661" t="s">
        <v>552</v>
      </c>
      <c r="C430" s="662" t="s">
        <v>2043</v>
      </c>
      <c r="D430" s="663" t="s">
        <v>3163</v>
      </c>
      <c r="E430" s="662" t="s">
        <v>3164</v>
      </c>
      <c r="F430" s="663" t="s">
        <v>3165</v>
      </c>
      <c r="G430" s="662" t="s">
        <v>2769</v>
      </c>
      <c r="H430" s="662" t="s">
        <v>2770</v>
      </c>
      <c r="I430" s="664">
        <v>10624.8</v>
      </c>
      <c r="J430" s="664">
        <v>2</v>
      </c>
      <c r="K430" s="665">
        <v>21249.599999999999</v>
      </c>
    </row>
    <row r="431" spans="1:11" ht="14.4" customHeight="1" x14ac:dyDescent="0.3">
      <c r="A431" s="660" t="s">
        <v>551</v>
      </c>
      <c r="B431" s="661" t="s">
        <v>552</v>
      </c>
      <c r="C431" s="662" t="s">
        <v>2043</v>
      </c>
      <c r="D431" s="663" t="s">
        <v>3163</v>
      </c>
      <c r="E431" s="662" t="s">
        <v>3164</v>
      </c>
      <c r="F431" s="663" t="s">
        <v>3165</v>
      </c>
      <c r="G431" s="662" t="s">
        <v>2771</v>
      </c>
      <c r="H431" s="662" t="s">
        <v>2772</v>
      </c>
      <c r="I431" s="664">
        <v>1098.97</v>
      </c>
      <c r="J431" s="664">
        <v>9</v>
      </c>
      <c r="K431" s="665">
        <v>9890.7299999999977</v>
      </c>
    </row>
    <row r="432" spans="1:11" ht="14.4" customHeight="1" x14ac:dyDescent="0.3">
      <c r="A432" s="660" t="s">
        <v>551</v>
      </c>
      <c r="B432" s="661" t="s">
        <v>552</v>
      </c>
      <c r="C432" s="662" t="s">
        <v>2043</v>
      </c>
      <c r="D432" s="663" t="s">
        <v>3163</v>
      </c>
      <c r="E432" s="662" t="s">
        <v>3164</v>
      </c>
      <c r="F432" s="663" t="s">
        <v>3165</v>
      </c>
      <c r="G432" s="662" t="s">
        <v>2773</v>
      </c>
      <c r="H432" s="662" t="s">
        <v>2774</v>
      </c>
      <c r="I432" s="664">
        <v>11408</v>
      </c>
      <c r="J432" s="664">
        <v>1</v>
      </c>
      <c r="K432" s="665">
        <v>11408</v>
      </c>
    </row>
    <row r="433" spans="1:11" ht="14.4" customHeight="1" x14ac:dyDescent="0.3">
      <c r="A433" s="660" t="s">
        <v>551</v>
      </c>
      <c r="B433" s="661" t="s">
        <v>552</v>
      </c>
      <c r="C433" s="662" t="s">
        <v>2043</v>
      </c>
      <c r="D433" s="663" t="s">
        <v>3163</v>
      </c>
      <c r="E433" s="662" t="s">
        <v>3164</v>
      </c>
      <c r="F433" s="663" t="s">
        <v>3165</v>
      </c>
      <c r="G433" s="662" t="s">
        <v>2775</v>
      </c>
      <c r="H433" s="662" t="s">
        <v>2776</v>
      </c>
      <c r="I433" s="664">
        <v>1856.0999999999997</v>
      </c>
      <c r="J433" s="664">
        <v>3</v>
      </c>
      <c r="K433" s="665">
        <v>5568.2999999999993</v>
      </c>
    </row>
    <row r="434" spans="1:11" ht="14.4" customHeight="1" x14ac:dyDescent="0.3">
      <c r="A434" s="660" t="s">
        <v>551</v>
      </c>
      <c r="B434" s="661" t="s">
        <v>552</v>
      </c>
      <c r="C434" s="662" t="s">
        <v>2043</v>
      </c>
      <c r="D434" s="663" t="s">
        <v>3163</v>
      </c>
      <c r="E434" s="662" t="s">
        <v>3164</v>
      </c>
      <c r="F434" s="663" t="s">
        <v>3165</v>
      </c>
      <c r="G434" s="662" t="s">
        <v>2777</v>
      </c>
      <c r="H434" s="662" t="s">
        <v>2778</v>
      </c>
      <c r="I434" s="664">
        <v>1385.75</v>
      </c>
      <c r="J434" s="664">
        <v>1</v>
      </c>
      <c r="K434" s="665">
        <v>1385.75</v>
      </c>
    </row>
    <row r="435" spans="1:11" ht="14.4" customHeight="1" x14ac:dyDescent="0.3">
      <c r="A435" s="660" t="s">
        <v>551</v>
      </c>
      <c r="B435" s="661" t="s">
        <v>552</v>
      </c>
      <c r="C435" s="662" t="s">
        <v>2043</v>
      </c>
      <c r="D435" s="663" t="s">
        <v>3163</v>
      </c>
      <c r="E435" s="662" t="s">
        <v>3164</v>
      </c>
      <c r="F435" s="663" t="s">
        <v>3165</v>
      </c>
      <c r="G435" s="662" t="s">
        <v>2779</v>
      </c>
      <c r="H435" s="662" t="s">
        <v>2780</v>
      </c>
      <c r="I435" s="664">
        <v>1839.08</v>
      </c>
      <c r="J435" s="664">
        <v>2</v>
      </c>
      <c r="K435" s="665">
        <v>3678.16</v>
      </c>
    </row>
    <row r="436" spans="1:11" ht="14.4" customHeight="1" x14ac:dyDescent="0.3">
      <c r="A436" s="660" t="s">
        <v>551</v>
      </c>
      <c r="B436" s="661" t="s">
        <v>552</v>
      </c>
      <c r="C436" s="662" t="s">
        <v>2043</v>
      </c>
      <c r="D436" s="663" t="s">
        <v>3163</v>
      </c>
      <c r="E436" s="662" t="s">
        <v>3164</v>
      </c>
      <c r="F436" s="663" t="s">
        <v>3165</v>
      </c>
      <c r="G436" s="662" t="s">
        <v>2781</v>
      </c>
      <c r="H436" s="662" t="s">
        <v>2782</v>
      </c>
      <c r="I436" s="664">
        <v>454.16666666666669</v>
      </c>
      <c r="J436" s="664">
        <v>20</v>
      </c>
      <c r="K436" s="665">
        <v>9083.34</v>
      </c>
    </row>
    <row r="437" spans="1:11" ht="14.4" customHeight="1" x14ac:dyDescent="0.3">
      <c r="A437" s="660" t="s">
        <v>551</v>
      </c>
      <c r="B437" s="661" t="s">
        <v>552</v>
      </c>
      <c r="C437" s="662" t="s">
        <v>2043</v>
      </c>
      <c r="D437" s="663" t="s">
        <v>3163</v>
      </c>
      <c r="E437" s="662" t="s">
        <v>3164</v>
      </c>
      <c r="F437" s="663" t="s">
        <v>3165</v>
      </c>
      <c r="G437" s="662" t="s">
        <v>2783</v>
      </c>
      <c r="H437" s="662" t="s">
        <v>2784</v>
      </c>
      <c r="I437" s="664">
        <v>1247.1600000000001</v>
      </c>
      <c r="J437" s="664">
        <v>2</v>
      </c>
      <c r="K437" s="665">
        <v>2494.33</v>
      </c>
    </row>
    <row r="438" spans="1:11" ht="14.4" customHeight="1" x14ac:dyDescent="0.3">
      <c r="A438" s="660" t="s">
        <v>551</v>
      </c>
      <c r="B438" s="661" t="s">
        <v>552</v>
      </c>
      <c r="C438" s="662" t="s">
        <v>2043</v>
      </c>
      <c r="D438" s="663" t="s">
        <v>3163</v>
      </c>
      <c r="E438" s="662" t="s">
        <v>3164</v>
      </c>
      <c r="F438" s="663" t="s">
        <v>3165</v>
      </c>
      <c r="G438" s="662" t="s">
        <v>2785</v>
      </c>
      <c r="H438" s="662" t="s">
        <v>2786</v>
      </c>
      <c r="I438" s="664">
        <v>527.85</v>
      </c>
      <c r="J438" s="664">
        <v>3</v>
      </c>
      <c r="K438" s="665">
        <v>1583.5500000000002</v>
      </c>
    </row>
    <row r="439" spans="1:11" ht="14.4" customHeight="1" x14ac:dyDescent="0.3">
      <c r="A439" s="660" t="s">
        <v>551</v>
      </c>
      <c r="B439" s="661" t="s">
        <v>552</v>
      </c>
      <c r="C439" s="662" t="s">
        <v>2043</v>
      </c>
      <c r="D439" s="663" t="s">
        <v>3163</v>
      </c>
      <c r="E439" s="662" t="s">
        <v>3164</v>
      </c>
      <c r="F439" s="663" t="s">
        <v>3165</v>
      </c>
      <c r="G439" s="662" t="s">
        <v>2787</v>
      </c>
      <c r="H439" s="662" t="s">
        <v>2788</v>
      </c>
      <c r="I439" s="664">
        <v>2162</v>
      </c>
      <c r="J439" s="664">
        <v>1</v>
      </c>
      <c r="K439" s="665">
        <v>2162</v>
      </c>
    </row>
    <row r="440" spans="1:11" ht="14.4" customHeight="1" x14ac:dyDescent="0.3">
      <c r="A440" s="660" t="s">
        <v>551</v>
      </c>
      <c r="B440" s="661" t="s">
        <v>552</v>
      </c>
      <c r="C440" s="662" t="s">
        <v>2043</v>
      </c>
      <c r="D440" s="663" t="s">
        <v>3163</v>
      </c>
      <c r="E440" s="662" t="s">
        <v>3164</v>
      </c>
      <c r="F440" s="663" t="s">
        <v>3165</v>
      </c>
      <c r="G440" s="662" t="s">
        <v>2789</v>
      </c>
      <c r="H440" s="662" t="s">
        <v>2790</v>
      </c>
      <c r="I440" s="664">
        <v>1000.5</v>
      </c>
      <c r="J440" s="664">
        <v>1</v>
      </c>
      <c r="K440" s="665">
        <v>1000.5</v>
      </c>
    </row>
    <row r="441" spans="1:11" ht="14.4" customHeight="1" x14ac:dyDescent="0.3">
      <c r="A441" s="660" t="s">
        <v>551</v>
      </c>
      <c r="B441" s="661" t="s">
        <v>552</v>
      </c>
      <c r="C441" s="662" t="s">
        <v>2043</v>
      </c>
      <c r="D441" s="663" t="s">
        <v>3163</v>
      </c>
      <c r="E441" s="662" t="s">
        <v>3164</v>
      </c>
      <c r="F441" s="663" t="s">
        <v>3165</v>
      </c>
      <c r="G441" s="662" t="s">
        <v>2791</v>
      </c>
      <c r="H441" s="662" t="s">
        <v>2792</v>
      </c>
      <c r="I441" s="664">
        <v>943</v>
      </c>
      <c r="J441" s="664">
        <v>2</v>
      </c>
      <c r="K441" s="665">
        <v>1886</v>
      </c>
    </row>
    <row r="442" spans="1:11" ht="14.4" customHeight="1" x14ac:dyDescent="0.3">
      <c r="A442" s="660" t="s">
        <v>551</v>
      </c>
      <c r="B442" s="661" t="s">
        <v>552</v>
      </c>
      <c r="C442" s="662" t="s">
        <v>2043</v>
      </c>
      <c r="D442" s="663" t="s">
        <v>3163</v>
      </c>
      <c r="E442" s="662" t="s">
        <v>3164</v>
      </c>
      <c r="F442" s="663" t="s">
        <v>3165</v>
      </c>
      <c r="G442" s="662" t="s">
        <v>2793</v>
      </c>
      <c r="H442" s="662" t="s">
        <v>2794</v>
      </c>
      <c r="I442" s="664">
        <v>1552.5</v>
      </c>
      <c r="J442" s="664">
        <v>1</v>
      </c>
      <c r="K442" s="665">
        <v>1552.5</v>
      </c>
    </row>
    <row r="443" spans="1:11" ht="14.4" customHeight="1" x14ac:dyDescent="0.3">
      <c r="A443" s="660" t="s">
        <v>551</v>
      </c>
      <c r="B443" s="661" t="s">
        <v>552</v>
      </c>
      <c r="C443" s="662" t="s">
        <v>2043</v>
      </c>
      <c r="D443" s="663" t="s">
        <v>3163</v>
      </c>
      <c r="E443" s="662" t="s">
        <v>3164</v>
      </c>
      <c r="F443" s="663" t="s">
        <v>3165</v>
      </c>
      <c r="G443" s="662" t="s">
        <v>2795</v>
      </c>
      <c r="H443" s="662" t="s">
        <v>2796</v>
      </c>
      <c r="I443" s="664">
        <v>8683.4</v>
      </c>
      <c r="J443" s="664">
        <v>1</v>
      </c>
      <c r="K443" s="665">
        <v>8683.4</v>
      </c>
    </row>
    <row r="444" spans="1:11" ht="14.4" customHeight="1" x14ac:dyDescent="0.3">
      <c r="A444" s="660" t="s">
        <v>551</v>
      </c>
      <c r="B444" s="661" t="s">
        <v>552</v>
      </c>
      <c r="C444" s="662" t="s">
        <v>2043</v>
      </c>
      <c r="D444" s="663" t="s">
        <v>3163</v>
      </c>
      <c r="E444" s="662" t="s">
        <v>3164</v>
      </c>
      <c r="F444" s="663" t="s">
        <v>3165</v>
      </c>
      <c r="G444" s="662" t="s">
        <v>2797</v>
      </c>
      <c r="H444" s="662" t="s">
        <v>2798</v>
      </c>
      <c r="I444" s="664">
        <v>9656.9</v>
      </c>
      <c r="J444" s="664">
        <v>1</v>
      </c>
      <c r="K444" s="665">
        <v>9656.9</v>
      </c>
    </row>
    <row r="445" spans="1:11" ht="14.4" customHeight="1" x14ac:dyDescent="0.3">
      <c r="A445" s="660" t="s">
        <v>551</v>
      </c>
      <c r="B445" s="661" t="s">
        <v>552</v>
      </c>
      <c r="C445" s="662" t="s">
        <v>2043</v>
      </c>
      <c r="D445" s="663" t="s">
        <v>3163</v>
      </c>
      <c r="E445" s="662" t="s">
        <v>3164</v>
      </c>
      <c r="F445" s="663" t="s">
        <v>3165</v>
      </c>
      <c r="G445" s="662" t="s">
        <v>2799</v>
      </c>
      <c r="H445" s="662" t="s">
        <v>2800</v>
      </c>
      <c r="I445" s="664">
        <v>3795</v>
      </c>
      <c r="J445" s="664">
        <v>2</v>
      </c>
      <c r="K445" s="665">
        <v>7590</v>
      </c>
    </row>
    <row r="446" spans="1:11" ht="14.4" customHeight="1" x14ac:dyDescent="0.3">
      <c r="A446" s="660" t="s">
        <v>551</v>
      </c>
      <c r="B446" s="661" t="s">
        <v>552</v>
      </c>
      <c r="C446" s="662" t="s">
        <v>2043</v>
      </c>
      <c r="D446" s="663" t="s">
        <v>3163</v>
      </c>
      <c r="E446" s="662" t="s">
        <v>3164</v>
      </c>
      <c r="F446" s="663" t="s">
        <v>3165</v>
      </c>
      <c r="G446" s="662" t="s">
        <v>2801</v>
      </c>
      <c r="H446" s="662" t="s">
        <v>2802</v>
      </c>
      <c r="I446" s="664">
        <v>527.85</v>
      </c>
      <c r="J446" s="664">
        <v>5</v>
      </c>
      <c r="K446" s="665">
        <v>2639.25</v>
      </c>
    </row>
    <row r="447" spans="1:11" ht="14.4" customHeight="1" x14ac:dyDescent="0.3">
      <c r="A447" s="660" t="s">
        <v>551</v>
      </c>
      <c r="B447" s="661" t="s">
        <v>552</v>
      </c>
      <c r="C447" s="662" t="s">
        <v>2043</v>
      </c>
      <c r="D447" s="663" t="s">
        <v>3163</v>
      </c>
      <c r="E447" s="662" t="s">
        <v>3164</v>
      </c>
      <c r="F447" s="663" t="s">
        <v>3165</v>
      </c>
      <c r="G447" s="662" t="s">
        <v>2803</v>
      </c>
      <c r="H447" s="662" t="s">
        <v>2804</v>
      </c>
      <c r="I447" s="664">
        <v>3816.7266666666669</v>
      </c>
      <c r="J447" s="664">
        <v>3</v>
      </c>
      <c r="K447" s="665">
        <v>11450.18</v>
      </c>
    </row>
    <row r="448" spans="1:11" ht="14.4" customHeight="1" x14ac:dyDescent="0.3">
      <c r="A448" s="660" t="s">
        <v>551</v>
      </c>
      <c r="B448" s="661" t="s">
        <v>552</v>
      </c>
      <c r="C448" s="662" t="s">
        <v>2043</v>
      </c>
      <c r="D448" s="663" t="s">
        <v>3163</v>
      </c>
      <c r="E448" s="662" t="s">
        <v>3164</v>
      </c>
      <c r="F448" s="663" t="s">
        <v>3165</v>
      </c>
      <c r="G448" s="662" t="s">
        <v>2805</v>
      </c>
      <c r="H448" s="662" t="s">
        <v>2806</v>
      </c>
      <c r="I448" s="664">
        <v>1546.98</v>
      </c>
      <c r="J448" s="664">
        <v>3</v>
      </c>
      <c r="K448" s="665">
        <v>4640.9399999999996</v>
      </c>
    </row>
    <row r="449" spans="1:11" ht="14.4" customHeight="1" x14ac:dyDescent="0.3">
      <c r="A449" s="660" t="s">
        <v>551</v>
      </c>
      <c r="B449" s="661" t="s">
        <v>552</v>
      </c>
      <c r="C449" s="662" t="s">
        <v>2043</v>
      </c>
      <c r="D449" s="663" t="s">
        <v>3163</v>
      </c>
      <c r="E449" s="662" t="s">
        <v>3164</v>
      </c>
      <c r="F449" s="663" t="s">
        <v>3165</v>
      </c>
      <c r="G449" s="662" t="s">
        <v>2807</v>
      </c>
      <c r="H449" s="662" t="s">
        <v>2808</v>
      </c>
      <c r="I449" s="664">
        <v>344.26499999999999</v>
      </c>
      <c r="J449" s="664">
        <v>2</v>
      </c>
      <c r="K449" s="665">
        <v>688.53</v>
      </c>
    </row>
    <row r="450" spans="1:11" ht="14.4" customHeight="1" x14ac:dyDescent="0.3">
      <c r="A450" s="660" t="s">
        <v>551</v>
      </c>
      <c r="B450" s="661" t="s">
        <v>552</v>
      </c>
      <c r="C450" s="662" t="s">
        <v>2043</v>
      </c>
      <c r="D450" s="663" t="s">
        <v>3163</v>
      </c>
      <c r="E450" s="662" t="s">
        <v>3164</v>
      </c>
      <c r="F450" s="663" t="s">
        <v>3165</v>
      </c>
      <c r="G450" s="662" t="s">
        <v>2809</v>
      </c>
      <c r="H450" s="662" t="s">
        <v>2810</v>
      </c>
      <c r="I450" s="664">
        <v>11571</v>
      </c>
      <c r="J450" s="664">
        <v>1</v>
      </c>
      <c r="K450" s="665">
        <v>11571</v>
      </c>
    </row>
    <row r="451" spans="1:11" ht="14.4" customHeight="1" x14ac:dyDescent="0.3">
      <c r="A451" s="660" t="s">
        <v>551</v>
      </c>
      <c r="B451" s="661" t="s">
        <v>552</v>
      </c>
      <c r="C451" s="662" t="s">
        <v>2043</v>
      </c>
      <c r="D451" s="663" t="s">
        <v>3163</v>
      </c>
      <c r="E451" s="662" t="s">
        <v>3164</v>
      </c>
      <c r="F451" s="663" t="s">
        <v>3165</v>
      </c>
      <c r="G451" s="662" t="s">
        <v>2811</v>
      </c>
      <c r="H451" s="662" t="s">
        <v>2812</v>
      </c>
      <c r="I451" s="664">
        <v>3795</v>
      </c>
      <c r="J451" s="664">
        <v>3</v>
      </c>
      <c r="K451" s="665">
        <v>11385</v>
      </c>
    </row>
    <row r="452" spans="1:11" ht="14.4" customHeight="1" x14ac:dyDescent="0.3">
      <c r="A452" s="660" t="s">
        <v>551</v>
      </c>
      <c r="B452" s="661" t="s">
        <v>552</v>
      </c>
      <c r="C452" s="662" t="s">
        <v>2043</v>
      </c>
      <c r="D452" s="663" t="s">
        <v>3163</v>
      </c>
      <c r="E452" s="662" t="s">
        <v>3164</v>
      </c>
      <c r="F452" s="663" t="s">
        <v>3165</v>
      </c>
      <c r="G452" s="662" t="s">
        <v>2813</v>
      </c>
      <c r="H452" s="662" t="s">
        <v>2814</v>
      </c>
      <c r="I452" s="664">
        <v>1385.75</v>
      </c>
      <c r="J452" s="664">
        <v>3</v>
      </c>
      <c r="K452" s="665">
        <v>4157.25</v>
      </c>
    </row>
    <row r="453" spans="1:11" ht="14.4" customHeight="1" x14ac:dyDescent="0.3">
      <c r="A453" s="660" t="s">
        <v>551</v>
      </c>
      <c r="B453" s="661" t="s">
        <v>552</v>
      </c>
      <c r="C453" s="662" t="s">
        <v>2043</v>
      </c>
      <c r="D453" s="663" t="s">
        <v>3163</v>
      </c>
      <c r="E453" s="662" t="s">
        <v>3164</v>
      </c>
      <c r="F453" s="663" t="s">
        <v>3165</v>
      </c>
      <c r="G453" s="662" t="s">
        <v>2815</v>
      </c>
      <c r="H453" s="662" t="s">
        <v>2816</v>
      </c>
      <c r="I453" s="664">
        <v>1778.4</v>
      </c>
      <c r="J453" s="664">
        <v>2</v>
      </c>
      <c r="K453" s="665">
        <v>3556.8</v>
      </c>
    </row>
    <row r="454" spans="1:11" ht="14.4" customHeight="1" x14ac:dyDescent="0.3">
      <c r="A454" s="660" t="s">
        <v>551</v>
      </c>
      <c r="B454" s="661" t="s">
        <v>552</v>
      </c>
      <c r="C454" s="662" t="s">
        <v>2043</v>
      </c>
      <c r="D454" s="663" t="s">
        <v>3163</v>
      </c>
      <c r="E454" s="662" t="s">
        <v>3164</v>
      </c>
      <c r="F454" s="663" t="s">
        <v>3165</v>
      </c>
      <c r="G454" s="662" t="s">
        <v>2817</v>
      </c>
      <c r="H454" s="662" t="s">
        <v>2818</v>
      </c>
      <c r="I454" s="664">
        <v>11408</v>
      </c>
      <c r="J454" s="664">
        <v>1</v>
      </c>
      <c r="K454" s="665">
        <v>11408</v>
      </c>
    </row>
    <row r="455" spans="1:11" ht="14.4" customHeight="1" x14ac:dyDescent="0.3">
      <c r="A455" s="660" t="s">
        <v>551</v>
      </c>
      <c r="B455" s="661" t="s">
        <v>552</v>
      </c>
      <c r="C455" s="662" t="s">
        <v>2043</v>
      </c>
      <c r="D455" s="663" t="s">
        <v>3163</v>
      </c>
      <c r="E455" s="662" t="s">
        <v>3164</v>
      </c>
      <c r="F455" s="663" t="s">
        <v>3165</v>
      </c>
      <c r="G455" s="662" t="s">
        <v>2819</v>
      </c>
      <c r="H455" s="662" t="s">
        <v>2820</v>
      </c>
      <c r="I455" s="664">
        <v>1029.42</v>
      </c>
      <c r="J455" s="664">
        <v>1</v>
      </c>
      <c r="K455" s="665">
        <v>1029.42</v>
      </c>
    </row>
    <row r="456" spans="1:11" ht="14.4" customHeight="1" x14ac:dyDescent="0.3">
      <c r="A456" s="660" t="s">
        <v>551</v>
      </c>
      <c r="B456" s="661" t="s">
        <v>552</v>
      </c>
      <c r="C456" s="662" t="s">
        <v>2043</v>
      </c>
      <c r="D456" s="663" t="s">
        <v>3163</v>
      </c>
      <c r="E456" s="662" t="s">
        <v>3164</v>
      </c>
      <c r="F456" s="663" t="s">
        <v>3165</v>
      </c>
      <c r="G456" s="662" t="s">
        <v>2821</v>
      </c>
      <c r="H456" s="662" t="s">
        <v>2822</v>
      </c>
      <c r="I456" s="664">
        <v>1778.4</v>
      </c>
      <c r="J456" s="664">
        <v>2</v>
      </c>
      <c r="K456" s="665">
        <v>3556.8</v>
      </c>
    </row>
    <row r="457" spans="1:11" ht="14.4" customHeight="1" x14ac:dyDescent="0.3">
      <c r="A457" s="660" t="s">
        <v>551</v>
      </c>
      <c r="B457" s="661" t="s">
        <v>552</v>
      </c>
      <c r="C457" s="662" t="s">
        <v>2043</v>
      </c>
      <c r="D457" s="663" t="s">
        <v>3163</v>
      </c>
      <c r="E457" s="662" t="s">
        <v>3164</v>
      </c>
      <c r="F457" s="663" t="s">
        <v>3165</v>
      </c>
      <c r="G457" s="662" t="s">
        <v>2823</v>
      </c>
      <c r="H457" s="662" t="s">
        <v>2824</v>
      </c>
      <c r="I457" s="664">
        <v>1029.4250000000002</v>
      </c>
      <c r="J457" s="664">
        <v>2</v>
      </c>
      <c r="K457" s="665">
        <v>2058.8500000000004</v>
      </c>
    </row>
    <row r="458" spans="1:11" ht="14.4" customHeight="1" x14ac:dyDescent="0.3">
      <c r="A458" s="660" t="s">
        <v>551</v>
      </c>
      <c r="B458" s="661" t="s">
        <v>552</v>
      </c>
      <c r="C458" s="662" t="s">
        <v>2043</v>
      </c>
      <c r="D458" s="663" t="s">
        <v>3163</v>
      </c>
      <c r="E458" s="662" t="s">
        <v>3164</v>
      </c>
      <c r="F458" s="663" t="s">
        <v>3165</v>
      </c>
      <c r="G458" s="662" t="s">
        <v>2825</v>
      </c>
      <c r="H458" s="662" t="s">
        <v>2826</v>
      </c>
      <c r="I458" s="664">
        <v>1423.86</v>
      </c>
      <c r="J458" s="664">
        <v>1</v>
      </c>
      <c r="K458" s="665">
        <v>1423.86</v>
      </c>
    </row>
    <row r="459" spans="1:11" ht="14.4" customHeight="1" x14ac:dyDescent="0.3">
      <c r="A459" s="660" t="s">
        <v>551</v>
      </c>
      <c r="B459" s="661" t="s">
        <v>552</v>
      </c>
      <c r="C459" s="662" t="s">
        <v>2043</v>
      </c>
      <c r="D459" s="663" t="s">
        <v>3163</v>
      </c>
      <c r="E459" s="662" t="s">
        <v>3164</v>
      </c>
      <c r="F459" s="663" t="s">
        <v>3165</v>
      </c>
      <c r="G459" s="662" t="s">
        <v>2827</v>
      </c>
      <c r="H459" s="662" t="s">
        <v>2828</v>
      </c>
      <c r="I459" s="664">
        <v>1274.51</v>
      </c>
      <c r="J459" s="664">
        <v>4</v>
      </c>
      <c r="K459" s="665">
        <v>5098.0200000000004</v>
      </c>
    </row>
    <row r="460" spans="1:11" ht="14.4" customHeight="1" x14ac:dyDescent="0.3">
      <c r="A460" s="660" t="s">
        <v>551</v>
      </c>
      <c r="B460" s="661" t="s">
        <v>552</v>
      </c>
      <c r="C460" s="662" t="s">
        <v>2043</v>
      </c>
      <c r="D460" s="663" t="s">
        <v>3163</v>
      </c>
      <c r="E460" s="662" t="s">
        <v>3164</v>
      </c>
      <c r="F460" s="663" t="s">
        <v>3165</v>
      </c>
      <c r="G460" s="662" t="s">
        <v>2829</v>
      </c>
      <c r="H460" s="662" t="s">
        <v>2830</v>
      </c>
      <c r="I460" s="664">
        <v>229.14</v>
      </c>
      <c r="J460" s="664">
        <v>1</v>
      </c>
      <c r="K460" s="665">
        <v>229.14</v>
      </c>
    </row>
    <row r="461" spans="1:11" ht="14.4" customHeight="1" x14ac:dyDescent="0.3">
      <c r="A461" s="660" t="s">
        <v>551</v>
      </c>
      <c r="B461" s="661" t="s">
        <v>552</v>
      </c>
      <c r="C461" s="662" t="s">
        <v>2043</v>
      </c>
      <c r="D461" s="663" t="s">
        <v>3163</v>
      </c>
      <c r="E461" s="662" t="s">
        <v>3164</v>
      </c>
      <c r="F461" s="663" t="s">
        <v>3165</v>
      </c>
      <c r="G461" s="662" t="s">
        <v>2831</v>
      </c>
      <c r="H461" s="662" t="s">
        <v>2832</v>
      </c>
      <c r="I461" s="664">
        <v>1419.3</v>
      </c>
      <c r="J461" s="664">
        <v>1</v>
      </c>
      <c r="K461" s="665">
        <v>1419.3</v>
      </c>
    </row>
    <row r="462" spans="1:11" ht="14.4" customHeight="1" x14ac:dyDescent="0.3">
      <c r="A462" s="660" t="s">
        <v>551</v>
      </c>
      <c r="B462" s="661" t="s">
        <v>552</v>
      </c>
      <c r="C462" s="662" t="s">
        <v>2043</v>
      </c>
      <c r="D462" s="663" t="s">
        <v>3163</v>
      </c>
      <c r="E462" s="662" t="s">
        <v>3164</v>
      </c>
      <c r="F462" s="663" t="s">
        <v>3165</v>
      </c>
      <c r="G462" s="662" t="s">
        <v>2833</v>
      </c>
      <c r="H462" s="662" t="s">
        <v>2834</v>
      </c>
      <c r="I462" s="664">
        <v>2830.62</v>
      </c>
      <c r="J462" s="664">
        <v>1</v>
      </c>
      <c r="K462" s="665">
        <v>2830.62</v>
      </c>
    </row>
    <row r="463" spans="1:11" ht="14.4" customHeight="1" x14ac:dyDescent="0.3">
      <c r="A463" s="660" t="s">
        <v>551</v>
      </c>
      <c r="B463" s="661" t="s">
        <v>552</v>
      </c>
      <c r="C463" s="662" t="s">
        <v>2043</v>
      </c>
      <c r="D463" s="663" t="s">
        <v>3163</v>
      </c>
      <c r="E463" s="662" t="s">
        <v>3164</v>
      </c>
      <c r="F463" s="663" t="s">
        <v>3165</v>
      </c>
      <c r="G463" s="662" t="s">
        <v>2835</v>
      </c>
      <c r="H463" s="662" t="s">
        <v>2836</v>
      </c>
      <c r="I463" s="664">
        <v>1421.55</v>
      </c>
      <c r="J463" s="664">
        <v>1</v>
      </c>
      <c r="K463" s="665">
        <v>1421.55</v>
      </c>
    </row>
    <row r="464" spans="1:11" ht="14.4" customHeight="1" x14ac:dyDescent="0.3">
      <c r="A464" s="660" t="s">
        <v>551</v>
      </c>
      <c r="B464" s="661" t="s">
        <v>552</v>
      </c>
      <c r="C464" s="662" t="s">
        <v>2043</v>
      </c>
      <c r="D464" s="663" t="s">
        <v>3163</v>
      </c>
      <c r="E464" s="662" t="s">
        <v>3164</v>
      </c>
      <c r="F464" s="663" t="s">
        <v>3165</v>
      </c>
      <c r="G464" s="662" t="s">
        <v>2837</v>
      </c>
      <c r="H464" s="662" t="s">
        <v>2838</v>
      </c>
      <c r="I464" s="664">
        <v>1029.42</v>
      </c>
      <c r="J464" s="664">
        <v>1</v>
      </c>
      <c r="K464" s="665">
        <v>1029.42</v>
      </c>
    </row>
    <row r="465" spans="1:11" ht="14.4" customHeight="1" x14ac:dyDescent="0.3">
      <c r="A465" s="660" t="s">
        <v>551</v>
      </c>
      <c r="B465" s="661" t="s">
        <v>552</v>
      </c>
      <c r="C465" s="662" t="s">
        <v>2043</v>
      </c>
      <c r="D465" s="663" t="s">
        <v>3163</v>
      </c>
      <c r="E465" s="662" t="s">
        <v>3164</v>
      </c>
      <c r="F465" s="663" t="s">
        <v>3165</v>
      </c>
      <c r="G465" s="662" t="s">
        <v>2839</v>
      </c>
      <c r="H465" s="662" t="s">
        <v>2840</v>
      </c>
      <c r="I465" s="664">
        <v>4600</v>
      </c>
      <c r="J465" s="664">
        <v>2</v>
      </c>
      <c r="K465" s="665">
        <v>9200</v>
      </c>
    </row>
    <row r="466" spans="1:11" ht="14.4" customHeight="1" x14ac:dyDescent="0.3">
      <c r="A466" s="660" t="s">
        <v>551</v>
      </c>
      <c r="B466" s="661" t="s">
        <v>552</v>
      </c>
      <c r="C466" s="662" t="s">
        <v>2043</v>
      </c>
      <c r="D466" s="663" t="s">
        <v>3163</v>
      </c>
      <c r="E466" s="662" t="s">
        <v>3164</v>
      </c>
      <c r="F466" s="663" t="s">
        <v>3165</v>
      </c>
      <c r="G466" s="662" t="s">
        <v>2841</v>
      </c>
      <c r="H466" s="662" t="s">
        <v>2842</v>
      </c>
      <c r="I466" s="664">
        <v>5409.6</v>
      </c>
      <c r="J466" s="664">
        <v>2</v>
      </c>
      <c r="K466" s="665">
        <v>10819.2</v>
      </c>
    </row>
    <row r="467" spans="1:11" ht="14.4" customHeight="1" x14ac:dyDescent="0.3">
      <c r="A467" s="660" t="s">
        <v>551</v>
      </c>
      <c r="B467" s="661" t="s">
        <v>552</v>
      </c>
      <c r="C467" s="662" t="s">
        <v>2043</v>
      </c>
      <c r="D467" s="663" t="s">
        <v>3163</v>
      </c>
      <c r="E467" s="662" t="s">
        <v>3164</v>
      </c>
      <c r="F467" s="663" t="s">
        <v>3165</v>
      </c>
      <c r="G467" s="662" t="s">
        <v>2843</v>
      </c>
      <c r="H467" s="662" t="s">
        <v>2844</v>
      </c>
      <c r="I467" s="664">
        <v>1419.3</v>
      </c>
      <c r="J467" s="664">
        <v>3</v>
      </c>
      <c r="K467" s="665">
        <v>4257.8900000000003</v>
      </c>
    </row>
    <row r="468" spans="1:11" ht="14.4" customHeight="1" x14ac:dyDescent="0.3">
      <c r="A468" s="660" t="s">
        <v>551</v>
      </c>
      <c r="B468" s="661" t="s">
        <v>552</v>
      </c>
      <c r="C468" s="662" t="s">
        <v>2043</v>
      </c>
      <c r="D468" s="663" t="s">
        <v>3163</v>
      </c>
      <c r="E468" s="662" t="s">
        <v>3164</v>
      </c>
      <c r="F468" s="663" t="s">
        <v>3165</v>
      </c>
      <c r="G468" s="662" t="s">
        <v>2845</v>
      </c>
      <c r="H468" s="662" t="s">
        <v>2846</v>
      </c>
      <c r="I468" s="664">
        <v>8683.4</v>
      </c>
      <c r="J468" s="664">
        <v>1</v>
      </c>
      <c r="K468" s="665">
        <v>8683.4</v>
      </c>
    </row>
    <row r="469" spans="1:11" ht="14.4" customHeight="1" x14ac:dyDescent="0.3">
      <c r="A469" s="660" t="s">
        <v>551</v>
      </c>
      <c r="B469" s="661" t="s">
        <v>552</v>
      </c>
      <c r="C469" s="662" t="s">
        <v>2043</v>
      </c>
      <c r="D469" s="663" t="s">
        <v>3163</v>
      </c>
      <c r="E469" s="662" t="s">
        <v>3164</v>
      </c>
      <c r="F469" s="663" t="s">
        <v>3165</v>
      </c>
      <c r="G469" s="662" t="s">
        <v>2847</v>
      </c>
      <c r="H469" s="662" t="s">
        <v>2848</v>
      </c>
      <c r="I469" s="664">
        <v>4600</v>
      </c>
      <c r="J469" s="664">
        <v>1</v>
      </c>
      <c r="K469" s="665">
        <v>4600</v>
      </c>
    </row>
    <row r="470" spans="1:11" ht="14.4" customHeight="1" x14ac:dyDescent="0.3">
      <c r="A470" s="660" t="s">
        <v>551</v>
      </c>
      <c r="B470" s="661" t="s">
        <v>552</v>
      </c>
      <c r="C470" s="662" t="s">
        <v>2043</v>
      </c>
      <c r="D470" s="663" t="s">
        <v>3163</v>
      </c>
      <c r="E470" s="662" t="s">
        <v>3164</v>
      </c>
      <c r="F470" s="663" t="s">
        <v>3165</v>
      </c>
      <c r="G470" s="662" t="s">
        <v>2849</v>
      </c>
      <c r="H470" s="662" t="s">
        <v>2850</v>
      </c>
      <c r="I470" s="664">
        <v>7791.91</v>
      </c>
      <c r="J470" s="664">
        <v>1</v>
      </c>
      <c r="K470" s="665">
        <v>7791.91</v>
      </c>
    </row>
    <row r="471" spans="1:11" ht="14.4" customHeight="1" x14ac:dyDescent="0.3">
      <c r="A471" s="660" t="s">
        <v>551</v>
      </c>
      <c r="B471" s="661" t="s">
        <v>552</v>
      </c>
      <c r="C471" s="662" t="s">
        <v>2043</v>
      </c>
      <c r="D471" s="663" t="s">
        <v>3163</v>
      </c>
      <c r="E471" s="662" t="s">
        <v>3164</v>
      </c>
      <c r="F471" s="663" t="s">
        <v>3165</v>
      </c>
      <c r="G471" s="662" t="s">
        <v>2851</v>
      </c>
      <c r="H471" s="662" t="s">
        <v>2852</v>
      </c>
      <c r="I471" s="664">
        <v>10628.22</v>
      </c>
      <c r="J471" s="664">
        <v>1</v>
      </c>
      <c r="K471" s="665">
        <v>10628.22</v>
      </c>
    </row>
    <row r="472" spans="1:11" ht="14.4" customHeight="1" x14ac:dyDescent="0.3">
      <c r="A472" s="660" t="s">
        <v>551</v>
      </c>
      <c r="B472" s="661" t="s">
        <v>552</v>
      </c>
      <c r="C472" s="662" t="s">
        <v>2043</v>
      </c>
      <c r="D472" s="663" t="s">
        <v>3163</v>
      </c>
      <c r="E472" s="662" t="s">
        <v>3164</v>
      </c>
      <c r="F472" s="663" t="s">
        <v>3165</v>
      </c>
      <c r="G472" s="662" t="s">
        <v>2853</v>
      </c>
      <c r="H472" s="662" t="s">
        <v>2854</v>
      </c>
      <c r="I472" s="664">
        <v>3859.2</v>
      </c>
      <c r="J472" s="664">
        <v>1</v>
      </c>
      <c r="K472" s="665">
        <v>3859.2</v>
      </c>
    </row>
    <row r="473" spans="1:11" ht="14.4" customHeight="1" x14ac:dyDescent="0.3">
      <c r="A473" s="660" t="s">
        <v>551</v>
      </c>
      <c r="B473" s="661" t="s">
        <v>552</v>
      </c>
      <c r="C473" s="662" t="s">
        <v>2043</v>
      </c>
      <c r="D473" s="663" t="s">
        <v>3163</v>
      </c>
      <c r="E473" s="662" t="s">
        <v>3164</v>
      </c>
      <c r="F473" s="663" t="s">
        <v>3165</v>
      </c>
      <c r="G473" s="662" t="s">
        <v>2855</v>
      </c>
      <c r="H473" s="662" t="s">
        <v>2856</v>
      </c>
      <c r="I473" s="664">
        <v>4734.42</v>
      </c>
      <c r="J473" s="664">
        <v>1</v>
      </c>
      <c r="K473" s="665">
        <v>4734.42</v>
      </c>
    </row>
    <row r="474" spans="1:11" ht="14.4" customHeight="1" x14ac:dyDescent="0.3">
      <c r="A474" s="660" t="s">
        <v>551</v>
      </c>
      <c r="B474" s="661" t="s">
        <v>552</v>
      </c>
      <c r="C474" s="662" t="s">
        <v>2043</v>
      </c>
      <c r="D474" s="663" t="s">
        <v>3163</v>
      </c>
      <c r="E474" s="662" t="s">
        <v>3164</v>
      </c>
      <c r="F474" s="663" t="s">
        <v>3165</v>
      </c>
      <c r="G474" s="662" t="s">
        <v>2857</v>
      </c>
      <c r="H474" s="662" t="s">
        <v>2858</v>
      </c>
      <c r="I474" s="664">
        <v>90.06</v>
      </c>
      <c r="J474" s="664">
        <v>50</v>
      </c>
      <c r="K474" s="665">
        <v>4503</v>
      </c>
    </row>
    <row r="475" spans="1:11" ht="14.4" customHeight="1" x14ac:dyDescent="0.3">
      <c r="A475" s="660" t="s">
        <v>551</v>
      </c>
      <c r="B475" s="661" t="s">
        <v>552</v>
      </c>
      <c r="C475" s="662" t="s">
        <v>2043</v>
      </c>
      <c r="D475" s="663" t="s">
        <v>3163</v>
      </c>
      <c r="E475" s="662" t="s">
        <v>3164</v>
      </c>
      <c r="F475" s="663" t="s">
        <v>3165</v>
      </c>
      <c r="G475" s="662" t="s">
        <v>2859</v>
      </c>
      <c r="H475" s="662" t="s">
        <v>2860</v>
      </c>
      <c r="I475" s="664">
        <v>2865.96</v>
      </c>
      <c r="J475" s="664">
        <v>1</v>
      </c>
      <c r="K475" s="665">
        <v>2865.96</v>
      </c>
    </row>
    <row r="476" spans="1:11" ht="14.4" customHeight="1" x14ac:dyDescent="0.3">
      <c r="A476" s="660" t="s">
        <v>551</v>
      </c>
      <c r="B476" s="661" t="s">
        <v>552</v>
      </c>
      <c r="C476" s="662" t="s">
        <v>2043</v>
      </c>
      <c r="D476" s="663" t="s">
        <v>3163</v>
      </c>
      <c r="E476" s="662" t="s">
        <v>3164</v>
      </c>
      <c r="F476" s="663" t="s">
        <v>3165</v>
      </c>
      <c r="G476" s="662" t="s">
        <v>2861</v>
      </c>
      <c r="H476" s="662" t="s">
        <v>2862</v>
      </c>
      <c r="I476" s="664">
        <v>4600</v>
      </c>
      <c r="J476" s="664">
        <v>1</v>
      </c>
      <c r="K476" s="665">
        <v>4600</v>
      </c>
    </row>
    <row r="477" spans="1:11" ht="14.4" customHeight="1" x14ac:dyDescent="0.3">
      <c r="A477" s="660" t="s">
        <v>551</v>
      </c>
      <c r="B477" s="661" t="s">
        <v>552</v>
      </c>
      <c r="C477" s="662" t="s">
        <v>2043</v>
      </c>
      <c r="D477" s="663" t="s">
        <v>3163</v>
      </c>
      <c r="E477" s="662" t="s">
        <v>3164</v>
      </c>
      <c r="F477" s="663" t="s">
        <v>3165</v>
      </c>
      <c r="G477" s="662" t="s">
        <v>2863</v>
      </c>
      <c r="H477" s="662" t="s">
        <v>2864</v>
      </c>
      <c r="I477" s="664">
        <v>1419.3</v>
      </c>
      <c r="J477" s="664">
        <v>2</v>
      </c>
      <c r="K477" s="665">
        <v>2838.6</v>
      </c>
    </row>
    <row r="478" spans="1:11" ht="14.4" customHeight="1" x14ac:dyDescent="0.3">
      <c r="A478" s="660" t="s">
        <v>551</v>
      </c>
      <c r="B478" s="661" t="s">
        <v>552</v>
      </c>
      <c r="C478" s="662" t="s">
        <v>2043</v>
      </c>
      <c r="D478" s="663" t="s">
        <v>3163</v>
      </c>
      <c r="E478" s="662" t="s">
        <v>3164</v>
      </c>
      <c r="F478" s="663" t="s">
        <v>3165</v>
      </c>
      <c r="G478" s="662" t="s">
        <v>2865</v>
      </c>
      <c r="H478" s="662" t="s">
        <v>2866</v>
      </c>
      <c r="I478" s="664">
        <v>943</v>
      </c>
      <c r="J478" s="664">
        <v>1</v>
      </c>
      <c r="K478" s="665">
        <v>943</v>
      </c>
    </row>
    <row r="479" spans="1:11" ht="14.4" customHeight="1" x14ac:dyDescent="0.3">
      <c r="A479" s="660" t="s">
        <v>551</v>
      </c>
      <c r="B479" s="661" t="s">
        <v>552</v>
      </c>
      <c r="C479" s="662" t="s">
        <v>2043</v>
      </c>
      <c r="D479" s="663" t="s">
        <v>3163</v>
      </c>
      <c r="E479" s="662" t="s">
        <v>3164</v>
      </c>
      <c r="F479" s="663" t="s">
        <v>3165</v>
      </c>
      <c r="G479" s="662" t="s">
        <v>2867</v>
      </c>
      <c r="H479" s="662" t="s">
        <v>2868</v>
      </c>
      <c r="I479" s="664">
        <v>901.74</v>
      </c>
      <c r="J479" s="664">
        <v>1</v>
      </c>
      <c r="K479" s="665">
        <v>901.74</v>
      </c>
    </row>
    <row r="480" spans="1:11" ht="14.4" customHeight="1" x14ac:dyDescent="0.3">
      <c r="A480" s="660" t="s">
        <v>551</v>
      </c>
      <c r="B480" s="661" t="s">
        <v>552</v>
      </c>
      <c r="C480" s="662" t="s">
        <v>2043</v>
      </c>
      <c r="D480" s="663" t="s">
        <v>3163</v>
      </c>
      <c r="E480" s="662" t="s">
        <v>3164</v>
      </c>
      <c r="F480" s="663" t="s">
        <v>3165</v>
      </c>
      <c r="G480" s="662" t="s">
        <v>2869</v>
      </c>
      <c r="H480" s="662" t="s">
        <v>2870</v>
      </c>
      <c r="I480" s="664">
        <v>7908</v>
      </c>
      <c r="J480" s="664">
        <v>1</v>
      </c>
      <c r="K480" s="665">
        <v>7908</v>
      </c>
    </row>
    <row r="481" spans="1:11" ht="14.4" customHeight="1" x14ac:dyDescent="0.3">
      <c r="A481" s="660" t="s">
        <v>551</v>
      </c>
      <c r="B481" s="661" t="s">
        <v>552</v>
      </c>
      <c r="C481" s="662" t="s">
        <v>2043</v>
      </c>
      <c r="D481" s="663" t="s">
        <v>3163</v>
      </c>
      <c r="E481" s="662" t="s">
        <v>3164</v>
      </c>
      <c r="F481" s="663" t="s">
        <v>3165</v>
      </c>
      <c r="G481" s="662" t="s">
        <v>2871</v>
      </c>
      <c r="H481" s="662" t="s">
        <v>2872</v>
      </c>
      <c r="I481" s="664">
        <v>1029.45</v>
      </c>
      <c r="J481" s="664">
        <v>1</v>
      </c>
      <c r="K481" s="665">
        <v>1029.45</v>
      </c>
    </row>
    <row r="482" spans="1:11" ht="14.4" customHeight="1" x14ac:dyDescent="0.3">
      <c r="A482" s="660" t="s">
        <v>551</v>
      </c>
      <c r="B482" s="661" t="s">
        <v>552</v>
      </c>
      <c r="C482" s="662" t="s">
        <v>2043</v>
      </c>
      <c r="D482" s="663" t="s">
        <v>3163</v>
      </c>
      <c r="E482" s="662" t="s">
        <v>3164</v>
      </c>
      <c r="F482" s="663" t="s">
        <v>3165</v>
      </c>
      <c r="G482" s="662" t="s">
        <v>2873</v>
      </c>
      <c r="H482" s="662" t="s">
        <v>2874</v>
      </c>
      <c r="I482" s="664">
        <v>473.1</v>
      </c>
      <c r="J482" s="664">
        <v>1</v>
      </c>
      <c r="K482" s="665">
        <v>473.1</v>
      </c>
    </row>
    <row r="483" spans="1:11" ht="14.4" customHeight="1" x14ac:dyDescent="0.3">
      <c r="A483" s="660" t="s">
        <v>551</v>
      </c>
      <c r="B483" s="661" t="s">
        <v>552</v>
      </c>
      <c r="C483" s="662" t="s">
        <v>2043</v>
      </c>
      <c r="D483" s="663" t="s">
        <v>3163</v>
      </c>
      <c r="E483" s="662" t="s">
        <v>3164</v>
      </c>
      <c r="F483" s="663" t="s">
        <v>3165</v>
      </c>
      <c r="G483" s="662" t="s">
        <v>2875</v>
      </c>
      <c r="H483" s="662" t="s">
        <v>2876</v>
      </c>
      <c r="I483" s="664">
        <v>466.25</v>
      </c>
      <c r="J483" s="664">
        <v>2</v>
      </c>
      <c r="K483" s="665">
        <v>932.51</v>
      </c>
    </row>
    <row r="484" spans="1:11" ht="14.4" customHeight="1" x14ac:dyDescent="0.3">
      <c r="A484" s="660" t="s">
        <v>551</v>
      </c>
      <c r="B484" s="661" t="s">
        <v>552</v>
      </c>
      <c r="C484" s="662" t="s">
        <v>2043</v>
      </c>
      <c r="D484" s="663" t="s">
        <v>3163</v>
      </c>
      <c r="E484" s="662" t="s">
        <v>3164</v>
      </c>
      <c r="F484" s="663" t="s">
        <v>3165</v>
      </c>
      <c r="G484" s="662" t="s">
        <v>2877</v>
      </c>
      <c r="H484" s="662" t="s">
        <v>2878</v>
      </c>
      <c r="I484" s="664">
        <v>426.36</v>
      </c>
      <c r="J484" s="664">
        <v>2</v>
      </c>
      <c r="K484" s="665">
        <v>852.72</v>
      </c>
    </row>
    <row r="485" spans="1:11" ht="14.4" customHeight="1" x14ac:dyDescent="0.3">
      <c r="A485" s="660" t="s">
        <v>551</v>
      </c>
      <c r="B485" s="661" t="s">
        <v>552</v>
      </c>
      <c r="C485" s="662" t="s">
        <v>2043</v>
      </c>
      <c r="D485" s="663" t="s">
        <v>3163</v>
      </c>
      <c r="E485" s="662" t="s">
        <v>3164</v>
      </c>
      <c r="F485" s="663" t="s">
        <v>3165</v>
      </c>
      <c r="G485" s="662" t="s">
        <v>2879</v>
      </c>
      <c r="H485" s="662" t="s">
        <v>2880</v>
      </c>
      <c r="I485" s="664">
        <v>588.79</v>
      </c>
      <c r="J485" s="664">
        <v>1</v>
      </c>
      <c r="K485" s="665">
        <v>588.79</v>
      </c>
    </row>
    <row r="486" spans="1:11" ht="14.4" customHeight="1" x14ac:dyDescent="0.3">
      <c r="A486" s="660" t="s">
        <v>551</v>
      </c>
      <c r="B486" s="661" t="s">
        <v>552</v>
      </c>
      <c r="C486" s="662" t="s">
        <v>2043</v>
      </c>
      <c r="D486" s="663" t="s">
        <v>3163</v>
      </c>
      <c r="E486" s="662" t="s">
        <v>3164</v>
      </c>
      <c r="F486" s="663" t="s">
        <v>3165</v>
      </c>
      <c r="G486" s="662" t="s">
        <v>2881</v>
      </c>
      <c r="H486" s="662" t="s">
        <v>2882</v>
      </c>
      <c r="I486" s="664">
        <v>1419.3</v>
      </c>
      <c r="J486" s="664">
        <v>2</v>
      </c>
      <c r="K486" s="665">
        <v>2838.59</v>
      </c>
    </row>
    <row r="487" spans="1:11" ht="14.4" customHeight="1" x14ac:dyDescent="0.3">
      <c r="A487" s="660" t="s">
        <v>551</v>
      </c>
      <c r="B487" s="661" t="s">
        <v>552</v>
      </c>
      <c r="C487" s="662" t="s">
        <v>2043</v>
      </c>
      <c r="D487" s="663" t="s">
        <v>3163</v>
      </c>
      <c r="E487" s="662" t="s">
        <v>3164</v>
      </c>
      <c r="F487" s="663" t="s">
        <v>3165</v>
      </c>
      <c r="G487" s="662" t="s">
        <v>2883</v>
      </c>
      <c r="H487" s="662" t="s">
        <v>2884</v>
      </c>
      <c r="I487" s="664">
        <v>628.41</v>
      </c>
      <c r="J487" s="664">
        <v>2</v>
      </c>
      <c r="K487" s="665">
        <v>1256.83</v>
      </c>
    </row>
    <row r="488" spans="1:11" ht="14.4" customHeight="1" x14ac:dyDescent="0.3">
      <c r="A488" s="660" t="s">
        <v>551</v>
      </c>
      <c r="B488" s="661" t="s">
        <v>552</v>
      </c>
      <c r="C488" s="662" t="s">
        <v>2043</v>
      </c>
      <c r="D488" s="663" t="s">
        <v>3163</v>
      </c>
      <c r="E488" s="662" t="s">
        <v>3164</v>
      </c>
      <c r="F488" s="663" t="s">
        <v>3165</v>
      </c>
      <c r="G488" s="662" t="s">
        <v>2885</v>
      </c>
      <c r="H488" s="662" t="s">
        <v>2886</v>
      </c>
      <c r="I488" s="664">
        <v>12640.32</v>
      </c>
      <c r="J488" s="664">
        <v>1</v>
      </c>
      <c r="K488" s="665">
        <v>12640.32</v>
      </c>
    </row>
    <row r="489" spans="1:11" ht="14.4" customHeight="1" x14ac:dyDescent="0.3">
      <c r="A489" s="660" t="s">
        <v>551</v>
      </c>
      <c r="B489" s="661" t="s">
        <v>552</v>
      </c>
      <c r="C489" s="662" t="s">
        <v>2043</v>
      </c>
      <c r="D489" s="663" t="s">
        <v>3163</v>
      </c>
      <c r="E489" s="662" t="s">
        <v>3164</v>
      </c>
      <c r="F489" s="663" t="s">
        <v>3165</v>
      </c>
      <c r="G489" s="662" t="s">
        <v>2887</v>
      </c>
      <c r="H489" s="662" t="s">
        <v>2888</v>
      </c>
      <c r="I489" s="664">
        <v>875.52</v>
      </c>
      <c r="J489" s="664">
        <v>1</v>
      </c>
      <c r="K489" s="665">
        <v>875.52</v>
      </c>
    </row>
    <row r="490" spans="1:11" ht="14.4" customHeight="1" x14ac:dyDescent="0.3">
      <c r="A490" s="660" t="s">
        <v>551</v>
      </c>
      <c r="B490" s="661" t="s">
        <v>552</v>
      </c>
      <c r="C490" s="662" t="s">
        <v>2043</v>
      </c>
      <c r="D490" s="663" t="s">
        <v>3163</v>
      </c>
      <c r="E490" s="662" t="s">
        <v>3164</v>
      </c>
      <c r="F490" s="663" t="s">
        <v>3165</v>
      </c>
      <c r="G490" s="662" t="s">
        <v>2889</v>
      </c>
      <c r="H490" s="662" t="s">
        <v>2890</v>
      </c>
      <c r="I490" s="664">
        <v>628.41</v>
      </c>
      <c r="J490" s="664">
        <v>1</v>
      </c>
      <c r="K490" s="665">
        <v>628.41</v>
      </c>
    </row>
    <row r="491" spans="1:11" ht="14.4" customHeight="1" x14ac:dyDescent="0.3">
      <c r="A491" s="660" t="s">
        <v>551</v>
      </c>
      <c r="B491" s="661" t="s">
        <v>552</v>
      </c>
      <c r="C491" s="662" t="s">
        <v>2043</v>
      </c>
      <c r="D491" s="663" t="s">
        <v>3163</v>
      </c>
      <c r="E491" s="662" t="s">
        <v>3164</v>
      </c>
      <c r="F491" s="663" t="s">
        <v>3165</v>
      </c>
      <c r="G491" s="662" t="s">
        <v>2891</v>
      </c>
      <c r="H491" s="662" t="s">
        <v>2892</v>
      </c>
      <c r="I491" s="664">
        <v>1421.59</v>
      </c>
      <c r="J491" s="664">
        <v>1</v>
      </c>
      <c r="K491" s="665">
        <v>1421.59</v>
      </c>
    </row>
    <row r="492" spans="1:11" ht="14.4" customHeight="1" x14ac:dyDescent="0.3">
      <c r="A492" s="660" t="s">
        <v>551</v>
      </c>
      <c r="B492" s="661" t="s">
        <v>552</v>
      </c>
      <c r="C492" s="662" t="s">
        <v>2043</v>
      </c>
      <c r="D492" s="663" t="s">
        <v>3163</v>
      </c>
      <c r="E492" s="662" t="s">
        <v>3164</v>
      </c>
      <c r="F492" s="663" t="s">
        <v>3165</v>
      </c>
      <c r="G492" s="662" t="s">
        <v>2893</v>
      </c>
      <c r="H492" s="662" t="s">
        <v>2894</v>
      </c>
      <c r="I492" s="664">
        <v>1376.02</v>
      </c>
      <c r="J492" s="664">
        <v>1</v>
      </c>
      <c r="K492" s="665">
        <v>1376.02</v>
      </c>
    </row>
    <row r="493" spans="1:11" ht="14.4" customHeight="1" x14ac:dyDescent="0.3">
      <c r="A493" s="660" t="s">
        <v>551</v>
      </c>
      <c r="B493" s="661" t="s">
        <v>552</v>
      </c>
      <c r="C493" s="662" t="s">
        <v>2043</v>
      </c>
      <c r="D493" s="663" t="s">
        <v>3163</v>
      </c>
      <c r="E493" s="662" t="s">
        <v>3164</v>
      </c>
      <c r="F493" s="663" t="s">
        <v>3165</v>
      </c>
      <c r="G493" s="662" t="s">
        <v>2895</v>
      </c>
      <c r="H493" s="662" t="s">
        <v>2896</v>
      </c>
      <c r="I493" s="664">
        <v>593.41999999999996</v>
      </c>
      <c r="J493" s="664">
        <v>1</v>
      </c>
      <c r="K493" s="665">
        <v>593.41999999999996</v>
      </c>
    </row>
    <row r="494" spans="1:11" ht="14.4" customHeight="1" x14ac:dyDescent="0.3">
      <c r="A494" s="660" t="s">
        <v>551</v>
      </c>
      <c r="B494" s="661" t="s">
        <v>552</v>
      </c>
      <c r="C494" s="662" t="s">
        <v>2043</v>
      </c>
      <c r="D494" s="663" t="s">
        <v>3163</v>
      </c>
      <c r="E494" s="662" t="s">
        <v>3164</v>
      </c>
      <c r="F494" s="663" t="s">
        <v>3165</v>
      </c>
      <c r="G494" s="662" t="s">
        <v>2897</v>
      </c>
      <c r="H494" s="662" t="s">
        <v>2898</v>
      </c>
      <c r="I494" s="664">
        <v>433.22</v>
      </c>
      <c r="J494" s="664">
        <v>3</v>
      </c>
      <c r="K494" s="665">
        <v>1299.6599999999999</v>
      </c>
    </row>
    <row r="495" spans="1:11" ht="14.4" customHeight="1" x14ac:dyDescent="0.3">
      <c r="A495" s="660" t="s">
        <v>551</v>
      </c>
      <c r="B495" s="661" t="s">
        <v>552</v>
      </c>
      <c r="C495" s="662" t="s">
        <v>2043</v>
      </c>
      <c r="D495" s="663" t="s">
        <v>3163</v>
      </c>
      <c r="E495" s="662" t="s">
        <v>3164</v>
      </c>
      <c r="F495" s="663" t="s">
        <v>3165</v>
      </c>
      <c r="G495" s="662" t="s">
        <v>2899</v>
      </c>
      <c r="H495" s="662" t="s">
        <v>2900</v>
      </c>
      <c r="I495" s="664">
        <v>5175</v>
      </c>
      <c r="J495" s="664">
        <v>1</v>
      </c>
      <c r="K495" s="665">
        <v>5175</v>
      </c>
    </row>
    <row r="496" spans="1:11" ht="14.4" customHeight="1" x14ac:dyDescent="0.3">
      <c r="A496" s="660" t="s">
        <v>551</v>
      </c>
      <c r="B496" s="661" t="s">
        <v>552</v>
      </c>
      <c r="C496" s="662" t="s">
        <v>2043</v>
      </c>
      <c r="D496" s="663" t="s">
        <v>3163</v>
      </c>
      <c r="E496" s="662" t="s">
        <v>3164</v>
      </c>
      <c r="F496" s="663" t="s">
        <v>3165</v>
      </c>
      <c r="G496" s="662" t="s">
        <v>2901</v>
      </c>
      <c r="H496" s="662" t="s">
        <v>2902</v>
      </c>
      <c r="I496" s="664">
        <v>779.76</v>
      </c>
      <c r="J496" s="664">
        <v>2</v>
      </c>
      <c r="K496" s="665">
        <v>1559.52</v>
      </c>
    </row>
    <row r="497" spans="1:11" ht="14.4" customHeight="1" x14ac:dyDescent="0.3">
      <c r="A497" s="660" t="s">
        <v>551</v>
      </c>
      <c r="B497" s="661" t="s">
        <v>552</v>
      </c>
      <c r="C497" s="662" t="s">
        <v>2043</v>
      </c>
      <c r="D497" s="663" t="s">
        <v>3163</v>
      </c>
      <c r="E497" s="662" t="s">
        <v>3164</v>
      </c>
      <c r="F497" s="663" t="s">
        <v>3165</v>
      </c>
      <c r="G497" s="662" t="s">
        <v>2903</v>
      </c>
      <c r="H497" s="662" t="s">
        <v>2904</v>
      </c>
      <c r="I497" s="664">
        <v>593.41999999999996</v>
      </c>
      <c r="J497" s="664">
        <v>1</v>
      </c>
      <c r="K497" s="665">
        <v>593.41999999999996</v>
      </c>
    </row>
    <row r="498" spans="1:11" ht="14.4" customHeight="1" x14ac:dyDescent="0.3">
      <c r="A498" s="660" t="s">
        <v>551</v>
      </c>
      <c r="B498" s="661" t="s">
        <v>552</v>
      </c>
      <c r="C498" s="662" t="s">
        <v>2043</v>
      </c>
      <c r="D498" s="663" t="s">
        <v>3163</v>
      </c>
      <c r="E498" s="662" t="s">
        <v>3164</v>
      </c>
      <c r="F498" s="663" t="s">
        <v>3165</v>
      </c>
      <c r="G498" s="662" t="s">
        <v>2905</v>
      </c>
      <c r="H498" s="662" t="s">
        <v>2906</v>
      </c>
      <c r="I498" s="664">
        <v>2073.6799999999998</v>
      </c>
      <c r="J498" s="664">
        <v>2</v>
      </c>
      <c r="K498" s="665">
        <v>4147.3599999999997</v>
      </c>
    </row>
    <row r="499" spans="1:11" ht="14.4" customHeight="1" x14ac:dyDescent="0.3">
      <c r="A499" s="660" t="s">
        <v>551</v>
      </c>
      <c r="B499" s="661" t="s">
        <v>552</v>
      </c>
      <c r="C499" s="662" t="s">
        <v>2043</v>
      </c>
      <c r="D499" s="663" t="s">
        <v>3163</v>
      </c>
      <c r="E499" s="662" t="s">
        <v>3164</v>
      </c>
      <c r="F499" s="663" t="s">
        <v>3165</v>
      </c>
      <c r="G499" s="662" t="s">
        <v>2907</v>
      </c>
      <c r="H499" s="662" t="s">
        <v>2908</v>
      </c>
      <c r="I499" s="664">
        <v>3277.5</v>
      </c>
      <c r="J499" s="664">
        <v>1</v>
      </c>
      <c r="K499" s="665">
        <v>3277.5</v>
      </c>
    </row>
    <row r="500" spans="1:11" ht="14.4" customHeight="1" x14ac:dyDescent="0.3">
      <c r="A500" s="660" t="s">
        <v>551</v>
      </c>
      <c r="B500" s="661" t="s">
        <v>552</v>
      </c>
      <c r="C500" s="662" t="s">
        <v>2043</v>
      </c>
      <c r="D500" s="663" t="s">
        <v>3163</v>
      </c>
      <c r="E500" s="662" t="s">
        <v>3164</v>
      </c>
      <c r="F500" s="663" t="s">
        <v>3165</v>
      </c>
      <c r="G500" s="662" t="s">
        <v>2909</v>
      </c>
      <c r="H500" s="662" t="s">
        <v>2910</v>
      </c>
      <c r="I500" s="664">
        <v>10628.2</v>
      </c>
      <c r="J500" s="664">
        <v>1</v>
      </c>
      <c r="K500" s="665">
        <v>10628.2</v>
      </c>
    </row>
    <row r="501" spans="1:11" ht="14.4" customHeight="1" x14ac:dyDescent="0.3">
      <c r="A501" s="660" t="s">
        <v>551</v>
      </c>
      <c r="B501" s="661" t="s">
        <v>552</v>
      </c>
      <c r="C501" s="662" t="s">
        <v>2043</v>
      </c>
      <c r="D501" s="663" t="s">
        <v>3163</v>
      </c>
      <c r="E501" s="662" t="s">
        <v>3164</v>
      </c>
      <c r="F501" s="663" t="s">
        <v>3165</v>
      </c>
      <c r="G501" s="662" t="s">
        <v>2911</v>
      </c>
      <c r="H501" s="662" t="s">
        <v>2912</v>
      </c>
      <c r="I501" s="664">
        <v>439.69</v>
      </c>
      <c r="J501" s="664">
        <v>1</v>
      </c>
      <c r="K501" s="665">
        <v>439.69</v>
      </c>
    </row>
    <row r="502" spans="1:11" ht="14.4" customHeight="1" x14ac:dyDescent="0.3">
      <c r="A502" s="660" t="s">
        <v>551</v>
      </c>
      <c r="B502" s="661" t="s">
        <v>552</v>
      </c>
      <c r="C502" s="662" t="s">
        <v>2043</v>
      </c>
      <c r="D502" s="663" t="s">
        <v>3163</v>
      </c>
      <c r="E502" s="662" t="s">
        <v>3164</v>
      </c>
      <c r="F502" s="663" t="s">
        <v>3165</v>
      </c>
      <c r="G502" s="662" t="s">
        <v>2913</v>
      </c>
      <c r="H502" s="662" t="s">
        <v>2914</v>
      </c>
      <c r="I502" s="664">
        <v>344.27499999999998</v>
      </c>
      <c r="J502" s="664">
        <v>2</v>
      </c>
      <c r="K502" s="665">
        <v>688.55</v>
      </c>
    </row>
    <row r="503" spans="1:11" ht="14.4" customHeight="1" x14ac:dyDescent="0.3">
      <c r="A503" s="660" t="s">
        <v>551</v>
      </c>
      <c r="B503" s="661" t="s">
        <v>552</v>
      </c>
      <c r="C503" s="662" t="s">
        <v>2043</v>
      </c>
      <c r="D503" s="663" t="s">
        <v>3163</v>
      </c>
      <c r="E503" s="662" t="s">
        <v>3164</v>
      </c>
      <c r="F503" s="663" t="s">
        <v>3165</v>
      </c>
      <c r="G503" s="662" t="s">
        <v>2915</v>
      </c>
      <c r="H503" s="662" t="s">
        <v>2916</v>
      </c>
      <c r="I503" s="664">
        <v>499.32</v>
      </c>
      <c r="J503" s="664">
        <v>1</v>
      </c>
      <c r="K503" s="665">
        <v>499.32</v>
      </c>
    </row>
    <row r="504" spans="1:11" ht="14.4" customHeight="1" x14ac:dyDescent="0.3">
      <c r="A504" s="660" t="s">
        <v>551</v>
      </c>
      <c r="B504" s="661" t="s">
        <v>552</v>
      </c>
      <c r="C504" s="662" t="s">
        <v>2043</v>
      </c>
      <c r="D504" s="663" t="s">
        <v>3163</v>
      </c>
      <c r="E504" s="662" t="s">
        <v>3164</v>
      </c>
      <c r="F504" s="663" t="s">
        <v>3165</v>
      </c>
      <c r="G504" s="662" t="s">
        <v>2917</v>
      </c>
      <c r="H504" s="662" t="s">
        <v>2918</v>
      </c>
      <c r="I504" s="664">
        <v>11408</v>
      </c>
      <c r="J504" s="664">
        <v>4</v>
      </c>
      <c r="K504" s="665">
        <v>45632</v>
      </c>
    </row>
    <row r="505" spans="1:11" ht="14.4" customHeight="1" x14ac:dyDescent="0.3">
      <c r="A505" s="660" t="s">
        <v>551</v>
      </c>
      <c r="B505" s="661" t="s">
        <v>552</v>
      </c>
      <c r="C505" s="662" t="s">
        <v>2043</v>
      </c>
      <c r="D505" s="663" t="s">
        <v>3163</v>
      </c>
      <c r="E505" s="662" t="s">
        <v>3164</v>
      </c>
      <c r="F505" s="663" t="s">
        <v>3165</v>
      </c>
      <c r="G505" s="662" t="s">
        <v>2919</v>
      </c>
      <c r="H505" s="662" t="s">
        <v>2920</v>
      </c>
      <c r="I505" s="664">
        <v>2111.34</v>
      </c>
      <c r="J505" s="664">
        <v>1</v>
      </c>
      <c r="K505" s="665">
        <v>2111.34</v>
      </c>
    </row>
    <row r="506" spans="1:11" ht="14.4" customHeight="1" x14ac:dyDescent="0.3">
      <c r="A506" s="660" t="s">
        <v>551</v>
      </c>
      <c r="B506" s="661" t="s">
        <v>552</v>
      </c>
      <c r="C506" s="662" t="s">
        <v>2043</v>
      </c>
      <c r="D506" s="663" t="s">
        <v>3163</v>
      </c>
      <c r="E506" s="662" t="s">
        <v>3164</v>
      </c>
      <c r="F506" s="663" t="s">
        <v>3165</v>
      </c>
      <c r="G506" s="662" t="s">
        <v>2921</v>
      </c>
      <c r="H506" s="662" t="s">
        <v>2922</v>
      </c>
      <c r="I506" s="664">
        <v>10319</v>
      </c>
      <c r="J506" s="664">
        <v>1</v>
      </c>
      <c r="K506" s="665">
        <v>10319</v>
      </c>
    </row>
    <row r="507" spans="1:11" ht="14.4" customHeight="1" x14ac:dyDescent="0.3">
      <c r="A507" s="660" t="s">
        <v>551</v>
      </c>
      <c r="B507" s="661" t="s">
        <v>552</v>
      </c>
      <c r="C507" s="662" t="s">
        <v>2043</v>
      </c>
      <c r="D507" s="663" t="s">
        <v>3163</v>
      </c>
      <c r="E507" s="662" t="s">
        <v>3164</v>
      </c>
      <c r="F507" s="663" t="s">
        <v>3165</v>
      </c>
      <c r="G507" s="662" t="s">
        <v>2923</v>
      </c>
      <c r="H507" s="662" t="s">
        <v>2924</v>
      </c>
      <c r="I507" s="664">
        <v>8757.48</v>
      </c>
      <c r="J507" s="664">
        <v>1</v>
      </c>
      <c r="K507" s="665">
        <v>8757.48</v>
      </c>
    </row>
    <row r="508" spans="1:11" ht="14.4" customHeight="1" x14ac:dyDescent="0.3">
      <c r="A508" s="660" t="s">
        <v>551</v>
      </c>
      <c r="B508" s="661" t="s">
        <v>552</v>
      </c>
      <c r="C508" s="662" t="s">
        <v>2043</v>
      </c>
      <c r="D508" s="663" t="s">
        <v>3163</v>
      </c>
      <c r="E508" s="662" t="s">
        <v>3164</v>
      </c>
      <c r="F508" s="663" t="s">
        <v>3165</v>
      </c>
      <c r="G508" s="662" t="s">
        <v>2925</v>
      </c>
      <c r="H508" s="662" t="s">
        <v>2926</v>
      </c>
      <c r="I508" s="664">
        <v>2865.96</v>
      </c>
      <c r="J508" s="664">
        <v>1</v>
      </c>
      <c r="K508" s="665">
        <v>2865.96</v>
      </c>
    </row>
    <row r="509" spans="1:11" ht="14.4" customHeight="1" x14ac:dyDescent="0.3">
      <c r="A509" s="660" t="s">
        <v>551</v>
      </c>
      <c r="B509" s="661" t="s">
        <v>552</v>
      </c>
      <c r="C509" s="662" t="s">
        <v>2043</v>
      </c>
      <c r="D509" s="663" t="s">
        <v>3163</v>
      </c>
      <c r="E509" s="662" t="s">
        <v>3164</v>
      </c>
      <c r="F509" s="663" t="s">
        <v>3165</v>
      </c>
      <c r="G509" s="662" t="s">
        <v>2927</v>
      </c>
      <c r="H509" s="662" t="s">
        <v>2928</v>
      </c>
      <c r="I509" s="664">
        <v>11384.05</v>
      </c>
      <c r="J509" s="664">
        <v>1</v>
      </c>
      <c r="K509" s="665">
        <v>11384.05</v>
      </c>
    </row>
    <row r="510" spans="1:11" ht="14.4" customHeight="1" x14ac:dyDescent="0.3">
      <c r="A510" s="660" t="s">
        <v>551</v>
      </c>
      <c r="B510" s="661" t="s">
        <v>552</v>
      </c>
      <c r="C510" s="662" t="s">
        <v>2043</v>
      </c>
      <c r="D510" s="663" t="s">
        <v>3163</v>
      </c>
      <c r="E510" s="662" t="s">
        <v>3164</v>
      </c>
      <c r="F510" s="663" t="s">
        <v>3165</v>
      </c>
      <c r="G510" s="662" t="s">
        <v>2929</v>
      </c>
      <c r="H510" s="662" t="s">
        <v>2930</v>
      </c>
      <c r="I510" s="664">
        <v>640.70000000000005</v>
      </c>
      <c r="J510" s="664">
        <v>1</v>
      </c>
      <c r="K510" s="665">
        <v>640.70000000000005</v>
      </c>
    </row>
    <row r="511" spans="1:11" ht="14.4" customHeight="1" x14ac:dyDescent="0.3">
      <c r="A511" s="660" t="s">
        <v>551</v>
      </c>
      <c r="B511" s="661" t="s">
        <v>552</v>
      </c>
      <c r="C511" s="662" t="s">
        <v>2043</v>
      </c>
      <c r="D511" s="663" t="s">
        <v>3163</v>
      </c>
      <c r="E511" s="662" t="s">
        <v>3164</v>
      </c>
      <c r="F511" s="663" t="s">
        <v>3165</v>
      </c>
      <c r="G511" s="662" t="s">
        <v>2931</v>
      </c>
      <c r="H511" s="662" t="s">
        <v>2932</v>
      </c>
      <c r="I511" s="664">
        <v>1856.0999999999997</v>
      </c>
      <c r="J511" s="664">
        <v>5</v>
      </c>
      <c r="K511" s="665">
        <v>9280.5</v>
      </c>
    </row>
    <row r="512" spans="1:11" ht="14.4" customHeight="1" x14ac:dyDescent="0.3">
      <c r="A512" s="660" t="s">
        <v>551</v>
      </c>
      <c r="B512" s="661" t="s">
        <v>552</v>
      </c>
      <c r="C512" s="662" t="s">
        <v>2043</v>
      </c>
      <c r="D512" s="663" t="s">
        <v>3163</v>
      </c>
      <c r="E512" s="662" t="s">
        <v>3164</v>
      </c>
      <c r="F512" s="663" t="s">
        <v>3165</v>
      </c>
      <c r="G512" s="662" t="s">
        <v>2933</v>
      </c>
      <c r="H512" s="662" t="s">
        <v>2934</v>
      </c>
      <c r="I512" s="664">
        <v>1839.1</v>
      </c>
      <c r="J512" s="664">
        <v>1</v>
      </c>
      <c r="K512" s="665">
        <v>1839.1</v>
      </c>
    </row>
    <row r="513" spans="1:11" ht="14.4" customHeight="1" x14ac:dyDescent="0.3">
      <c r="A513" s="660" t="s">
        <v>551</v>
      </c>
      <c r="B513" s="661" t="s">
        <v>552</v>
      </c>
      <c r="C513" s="662" t="s">
        <v>2043</v>
      </c>
      <c r="D513" s="663" t="s">
        <v>3163</v>
      </c>
      <c r="E513" s="662" t="s">
        <v>3164</v>
      </c>
      <c r="F513" s="663" t="s">
        <v>3165</v>
      </c>
      <c r="G513" s="662" t="s">
        <v>2935</v>
      </c>
      <c r="H513" s="662" t="s">
        <v>2936</v>
      </c>
      <c r="I513" s="664">
        <v>506</v>
      </c>
      <c r="J513" s="664">
        <v>1</v>
      </c>
      <c r="K513" s="665">
        <v>506</v>
      </c>
    </row>
    <row r="514" spans="1:11" ht="14.4" customHeight="1" x14ac:dyDescent="0.3">
      <c r="A514" s="660" t="s">
        <v>551</v>
      </c>
      <c r="B514" s="661" t="s">
        <v>552</v>
      </c>
      <c r="C514" s="662" t="s">
        <v>2043</v>
      </c>
      <c r="D514" s="663" t="s">
        <v>3163</v>
      </c>
      <c r="E514" s="662" t="s">
        <v>3164</v>
      </c>
      <c r="F514" s="663" t="s">
        <v>3165</v>
      </c>
      <c r="G514" s="662" t="s">
        <v>2937</v>
      </c>
      <c r="H514" s="662" t="s">
        <v>2938</v>
      </c>
      <c r="I514" s="664">
        <v>9701.4</v>
      </c>
      <c r="J514" s="664">
        <v>1</v>
      </c>
      <c r="K514" s="665">
        <v>9701.4</v>
      </c>
    </row>
    <row r="515" spans="1:11" ht="14.4" customHeight="1" x14ac:dyDescent="0.3">
      <c r="A515" s="660" t="s">
        <v>551</v>
      </c>
      <c r="B515" s="661" t="s">
        <v>552</v>
      </c>
      <c r="C515" s="662" t="s">
        <v>2043</v>
      </c>
      <c r="D515" s="663" t="s">
        <v>3163</v>
      </c>
      <c r="E515" s="662" t="s">
        <v>3164</v>
      </c>
      <c r="F515" s="663" t="s">
        <v>3165</v>
      </c>
      <c r="G515" s="662" t="s">
        <v>2939</v>
      </c>
      <c r="H515" s="662" t="s">
        <v>2940</v>
      </c>
      <c r="I515" s="664">
        <v>547.23</v>
      </c>
      <c r="J515" s="664">
        <v>4</v>
      </c>
      <c r="K515" s="665">
        <v>2188.92</v>
      </c>
    </row>
    <row r="516" spans="1:11" ht="14.4" customHeight="1" x14ac:dyDescent="0.3">
      <c r="A516" s="660" t="s">
        <v>551</v>
      </c>
      <c r="B516" s="661" t="s">
        <v>552</v>
      </c>
      <c r="C516" s="662" t="s">
        <v>2043</v>
      </c>
      <c r="D516" s="663" t="s">
        <v>3163</v>
      </c>
      <c r="E516" s="662" t="s">
        <v>3164</v>
      </c>
      <c r="F516" s="663" t="s">
        <v>3165</v>
      </c>
      <c r="G516" s="662" t="s">
        <v>2941</v>
      </c>
      <c r="H516" s="662" t="s">
        <v>2942</v>
      </c>
      <c r="I516" s="664">
        <v>722.78</v>
      </c>
      <c r="J516" s="664">
        <v>2</v>
      </c>
      <c r="K516" s="665">
        <v>1445.56</v>
      </c>
    </row>
    <row r="517" spans="1:11" ht="14.4" customHeight="1" x14ac:dyDescent="0.3">
      <c r="A517" s="660" t="s">
        <v>551</v>
      </c>
      <c r="B517" s="661" t="s">
        <v>552</v>
      </c>
      <c r="C517" s="662" t="s">
        <v>2043</v>
      </c>
      <c r="D517" s="663" t="s">
        <v>3163</v>
      </c>
      <c r="E517" s="662" t="s">
        <v>3164</v>
      </c>
      <c r="F517" s="663" t="s">
        <v>3165</v>
      </c>
      <c r="G517" s="662" t="s">
        <v>2943</v>
      </c>
      <c r="H517" s="662" t="s">
        <v>2944</v>
      </c>
      <c r="I517" s="664">
        <v>1029.42</v>
      </c>
      <c r="J517" s="664">
        <v>1</v>
      </c>
      <c r="K517" s="665">
        <v>1029.42</v>
      </c>
    </row>
    <row r="518" spans="1:11" ht="14.4" customHeight="1" x14ac:dyDescent="0.3">
      <c r="A518" s="660" t="s">
        <v>551</v>
      </c>
      <c r="B518" s="661" t="s">
        <v>552</v>
      </c>
      <c r="C518" s="662" t="s">
        <v>2043</v>
      </c>
      <c r="D518" s="663" t="s">
        <v>3163</v>
      </c>
      <c r="E518" s="662" t="s">
        <v>3164</v>
      </c>
      <c r="F518" s="663" t="s">
        <v>3165</v>
      </c>
      <c r="G518" s="662" t="s">
        <v>2945</v>
      </c>
      <c r="H518" s="662" t="s">
        <v>2946</v>
      </c>
      <c r="I518" s="664">
        <v>9504.18</v>
      </c>
      <c r="J518" s="664">
        <v>1</v>
      </c>
      <c r="K518" s="665">
        <v>9504.18</v>
      </c>
    </row>
    <row r="519" spans="1:11" ht="14.4" customHeight="1" x14ac:dyDescent="0.3">
      <c r="A519" s="660" t="s">
        <v>551</v>
      </c>
      <c r="B519" s="661" t="s">
        <v>552</v>
      </c>
      <c r="C519" s="662" t="s">
        <v>2043</v>
      </c>
      <c r="D519" s="663" t="s">
        <v>3163</v>
      </c>
      <c r="E519" s="662" t="s">
        <v>3164</v>
      </c>
      <c r="F519" s="663" t="s">
        <v>3165</v>
      </c>
      <c r="G519" s="662" t="s">
        <v>2947</v>
      </c>
      <c r="H519" s="662" t="s">
        <v>2948</v>
      </c>
      <c r="I519" s="664">
        <v>597.09</v>
      </c>
      <c r="J519" s="664">
        <v>3</v>
      </c>
      <c r="K519" s="665">
        <v>1791.27</v>
      </c>
    </row>
    <row r="520" spans="1:11" ht="14.4" customHeight="1" x14ac:dyDescent="0.3">
      <c r="A520" s="660" t="s">
        <v>551</v>
      </c>
      <c r="B520" s="661" t="s">
        <v>552</v>
      </c>
      <c r="C520" s="662" t="s">
        <v>2043</v>
      </c>
      <c r="D520" s="663" t="s">
        <v>3163</v>
      </c>
      <c r="E520" s="662" t="s">
        <v>3164</v>
      </c>
      <c r="F520" s="663" t="s">
        <v>3165</v>
      </c>
      <c r="G520" s="662" t="s">
        <v>2949</v>
      </c>
      <c r="H520" s="662" t="s">
        <v>2950</v>
      </c>
      <c r="I520" s="664">
        <v>547.20000000000005</v>
      </c>
      <c r="J520" s="664">
        <v>4</v>
      </c>
      <c r="K520" s="665">
        <v>2188.8000000000002</v>
      </c>
    </row>
    <row r="521" spans="1:11" ht="14.4" customHeight="1" x14ac:dyDescent="0.3">
      <c r="A521" s="660" t="s">
        <v>551</v>
      </c>
      <c r="B521" s="661" t="s">
        <v>552</v>
      </c>
      <c r="C521" s="662" t="s">
        <v>2043</v>
      </c>
      <c r="D521" s="663" t="s">
        <v>3163</v>
      </c>
      <c r="E521" s="662" t="s">
        <v>3164</v>
      </c>
      <c r="F521" s="663" t="s">
        <v>3165</v>
      </c>
      <c r="G521" s="662" t="s">
        <v>2951</v>
      </c>
      <c r="H521" s="662" t="s">
        <v>2952</v>
      </c>
      <c r="I521" s="664">
        <v>722.7</v>
      </c>
      <c r="J521" s="664">
        <v>1</v>
      </c>
      <c r="K521" s="665">
        <v>722.7</v>
      </c>
    </row>
    <row r="522" spans="1:11" ht="14.4" customHeight="1" x14ac:dyDescent="0.3">
      <c r="A522" s="660" t="s">
        <v>551</v>
      </c>
      <c r="B522" s="661" t="s">
        <v>552</v>
      </c>
      <c r="C522" s="662" t="s">
        <v>2043</v>
      </c>
      <c r="D522" s="663" t="s">
        <v>3163</v>
      </c>
      <c r="E522" s="662" t="s">
        <v>3164</v>
      </c>
      <c r="F522" s="663" t="s">
        <v>3165</v>
      </c>
      <c r="G522" s="662" t="s">
        <v>2953</v>
      </c>
      <c r="H522" s="662" t="s">
        <v>2954</v>
      </c>
      <c r="I522" s="664">
        <v>4311.5</v>
      </c>
      <c r="J522" s="664">
        <v>1</v>
      </c>
      <c r="K522" s="665">
        <v>4311.5</v>
      </c>
    </row>
    <row r="523" spans="1:11" ht="14.4" customHeight="1" x14ac:dyDescent="0.3">
      <c r="A523" s="660" t="s">
        <v>551</v>
      </c>
      <c r="B523" s="661" t="s">
        <v>552</v>
      </c>
      <c r="C523" s="662" t="s">
        <v>2043</v>
      </c>
      <c r="D523" s="663" t="s">
        <v>3163</v>
      </c>
      <c r="E523" s="662" t="s">
        <v>3164</v>
      </c>
      <c r="F523" s="663" t="s">
        <v>3165</v>
      </c>
      <c r="G523" s="662" t="s">
        <v>2955</v>
      </c>
      <c r="H523" s="662" t="s">
        <v>2956</v>
      </c>
      <c r="I523" s="664">
        <v>722.76</v>
      </c>
      <c r="J523" s="664">
        <v>1</v>
      </c>
      <c r="K523" s="665">
        <v>722.76</v>
      </c>
    </row>
    <row r="524" spans="1:11" ht="14.4" customHeight="1" x14ac:dyDescent="0.3">
      <c r="A524" s="660" t="s">
        <v>551</v>
      </c>
      <c r="B524" s="661" t="s">
        <v>552</v>
      </c>
      <c r="C524" s="662" t="s">
        <v>2043</v>
      </c>
      <c r="D524" s="663" t="s">
        <v>3163</v>
      </c>
      <c r="E524" s="662" t="s">
        <v>3164</v>
      </c>
      <c r="F524" s="663" t="s">
        <v>3165</v>
      </c>
      <c r="G524" s="662" t="s">
        <v>2957</v>
      </c>
      <c r="H524" s="662" t="s">
        <v>2958</v>
      </c>
      <c r="I524" s="664">
        <v>722.76</v>
      </c>
      <c r="J524" s="664">
        <v>1</v>
      </c>
      <c r="K524" s="665">
        <v>722.76</v>
      </c>
    </row>
    <row r="525" spans="1:11" ht="14.4" customHeight="1" x14ac:dyDescent="0.3">
      <c r="A525" s="660" t="s">
        <v>551</v>
      </c>
      <c r="B525" s="661" t="s">
        <v>552</v>
      </c>
      <c r="C525" s="662" t="s">
        <v>2043</v>
      </c>
      <c r="D525" s="663" t="s">
        <v>3163</v>
      </c>
      <c r="E525" s="662" t="s">
        <v>3164</v>
      </c>
      <c r="F525" s="663" t="s">
        <v>3165</v>
      </c>
      <c r="G525" s="662" t="s">
        <v>2959</v>
      </c>
      <c r="H525" s="662" t="s">
        <v>2960</v>
      </c>
      <c r="I525" s="664">
        <v>3679.92</v>
      </c>
      <c r="J525" s="664">
        <v>1</v>
      </c>
      <c r="K525" s="665">
        <v>3679.92</v>
      </c>
    </row>
    <row r="526" spans="1:11" ht="14.4" customHeight="1" x14ac:dyDescent="0.3">
      <c r="A526" s="660" t="s">
        <v>551</v>
      </c>
      <c r="B526" s="661" t="s">
        <v>552</v>
      </c>
      <c r="C526" s="662" t="s">
        <v>2043</v>
      </c>
      <c r="D526" s="663" t="s">
        <v>3163</v>
      </c>
      <c r="E526" s="662" t="s">
        <v>3164</v>
      </c>
      <c r="F526" s="663" t="s">
        <v>3165</v>
      </c>
      <c r="G526" s="662" t="s">
        <v>2961</v>
      </c>
      <c r="H526" s="662" t="s">
        <v>2962</v>
      </c>
      <c r="I526" s="664">
        <v>1265.4000000000001</v>
      </c>
      <c r="J526" s="664">
        <v>2</v>
      </c>
      <c r="K526" s="665">
        <v>2530.8000000000002</v>
      </c>
    </row>
    <row r="527" spans="1:11" ht="14.4" customHeight="1" x14ac:dyDescent="0.3">
      <c r="A527" s="660" t="s">
        <v>551</v>
      </c>
      <c r="B527" s="661" t="s">
        <v>552</v>
      </c>
      <c r="C527" s="662" t="s">
        <v>2043</v>
      </c>
      <c r="D527" s="663" t="s">
        <v>3163</v>
      </c>
      <c r="E527" s="662" t="s">
        <v>3164</v>
      </c>
      <c r="F527" s="663" t="s">
        <v>3165</v>
      </c>
      <c r="G527" s="662" t="s">
        <v>2963</v>
      </c>
      <c r="H527" s="662" t="s">
        <v>2964</v>
      </c>
      <c r="I527" s="664">
        <v>597.09</v>
      </c>
      <c r="J527" s="664">
        <v>1</v>
      </c>
      <c r="K527" s="665">
        <v>597.09</v>
      </c>
    </row>
    <row r="528" spans="1:11" ht="14.4" customHeight="1" x14ac:dyDescent="0.3">
      <c r="A528" s="660" t="s">
        <v>551</v>
      </c>
      <c r="B528" s="661" t="s">
        <v>552</v>
      </c>
      <c r="C528" s="662" t="s">
        <v>2043</v>
      </c>
      <c r="D528" s="663" t="s">
        <v>3163</v>
      </c>
      <c r="E528" s="662" t="s">
        <v>3164</v>
      </c>
      <c r="F528" s="663" t="s">
        <v>3165</v>
      </c>
      <c r="G528" s="662" t="s">
        <v>2965</v>
      </c>
      <c r="H528" s="662" t="s">
        <v>2966</v>
      </c>
      <c r="I528" s="664">
        <v>9660</v>
      </c>
      <c r="J528" s="664">
        <v>1</v>
      </c>
      <c r="K528" s="665">
        <v>9660</v>
      </c>
    </row>
    <row r="529" spans="1:11" ht="14.4" customHeight="1" x14ac:dyDescent="0.3">
      <c r="A529" s="660" t="s">
        <v>551</v>
      </c>
      <c r="B529" s="661" t="s">
        <v>552</v>
      </c>
      <c r="C529" s="662" t="s">
        <v>2043</v>
      </c>
      <c r="D529" s="663" t="s">
        <v>3163</v>
      </c>
      <c r="E529" s="662" t="s">
        <v>3164</v>
      </c>
      <c r="F529" s="663" t="s">
        <v>3165</v>
      </c>
      <c r="G529" s="662" t="s">
        <v>2967</v>
      </c>
      <c r="H529" s="662" t="s">
        <v>2968</v>
      </c>
      <c r="I529" s="664">
        <v>4600</v>
      </c>
      <c r="J529" s="664">
        <v>1</v>
      </c>
      <c r="K529" s="665">
        <v>4600</v>
      </c>
    </row>
    <row r="530" spans="1:11" ht="14.4" customHeight="1" x14ac:dyDescent="0.3">
      <c r="A530" s="660" t="s">
        <v>551</v>
      </c>
      <c r="B530" s="661" t="s">
        <v>552</v>
      </c>
      <c r="C530" s="662" t="s">
        <v>2043</v>
      </c>
      <c r="D530" s="663" t="s">
        <v>3163</v>
      </c>
      <c r="E530" s="662" t="s">
        <v>3164</v>
      </c>
      <c r="F530" s="663" t="s">
        <v>3165</v>
      </c>
      <c r="G530" s="662" t="s">
        <v>2969</v>
      </c>
      <c r="H530" s="662" t="s">
        <v>2970</v>
      </c>
      <c r="I530" s="664">
        <v>3859.2</v>
      </c>
      <c r="J530" s="664">
        <v>2</v>
      </c>
      <c r="K530" s="665">
        <v>7718.4</v>
      </c>
    </row>
    <row r="531" spans="1:11" ht="14.4" customHeight="1" x14ac:dyDescent="0.3">
      <c r="A531" s="660" t="s">
        <v>551</v>
      </c>
      <c r="B531" s="661" t="s">
        <v>552</v>
      </c>
      <c r="C531" s="662" t="s">
        <v>2043</v>
      </c>
      <c r="D531" s="663" t="s">
        <v>3163</v>
      </c>
      <c r="E531" s="662" t="s">
        <v>3164</v>
      </c>
      <c r="F531" s="663" t="s">
        <v>3165</v>
      </c>
      <c r="G531" s="662" t="s">
        <v>2971</v>
      </c>
      <c r="H531" s="662" t="s">
        <v>2972</v>
      </c>
      <c r="I531" s="664">
        <v>614.46</v>
      </c>
      <c r="J531" s="664">
        <v>1</v>
      </c>
      <c r="K531" s="665">
        <v>614.46</v>
      </c>
    </row>
    <row r="532" spans="1:11" ht="14.4" customHeight="1" x14ac:dyDescent="0.3">
      <c r="A532" s="660" t="s">
        <v>551</v>
      </c>
      <c r="B532" s="661" t="s">
        <v>552</v>
      </c>
      <c r="C532" s="662" t="s">
        <v>2043</v>
      </c>
      <c r="D532" s="663" t="s">
        <v>3163</v>
      </c>
      <c r="E532" s="662" t="s">
        <v>3164</v>
      </c>
      <c r="F532" s="663" t="s">
        <v>3165</v>
      </c>
      <c r="G532" s="662" t="s">
        <v>2973</v>
      </c>
      <c r="H532" s="662" t="s">
        <v>2974</v>
      </c>
      <c r="I532" s="664">
        <v>937.03499999999997</v>
      </c>
      <c r="J532" s="664">
        <v>2</v>
      </c>
      <c r="K532" s="665">
        <v>1874.07</v>
      </c>
    </row>
    <row r="533" spans="1:11" ht="14.4" customHeight="1" x14ac:dyDescent="0.3">
      <c r="A533" s="660" t="s">
        <v>551</v>
      </c>
      <c r="B533" s="661" t="s">
        <v>552</v>
      </c>
      <c r="C533" s="662" t="s">
        <v>2043</v>
      </c>
      <c r="D533" s="663" t="s">
        <v>3163</v>
      </c>
      <c r="E533" s="662" t="s">
        <v>3164</v>
      </c>
      <c r="F533" s="663" t="s">
        <v>3165</v>
      </c>
      <c r="G533" s="662" t="s">
        <v>2975</v>
      </c>
      <c r="H533" s="662" t="s">
        <v>2976</v>
      </c>
      <c r="I533" s="664">
        <v>937.03</v>
      </c>
      <c r="J533" s="664">
        <v>2</v>
      </c>
      <c r="K533" s="665">
        <v>1874.06</v>
      </c>
    </row>
    <row r="534" spans="1:11" ht="14.4" customHeight="1" x14ac:dyDescent="0.3">
      <c r="A534" s="660" t="s">
        <v>551</v>
      </c>
      <c r="B534" s="661" t="s">
        <v>552</v>
      </c>
      <c r="C534" s="662" t="s">
        <v>2043</v>
      </c>
      <c r="D534" s="663" t="s">
        <v>3163</v>
      </c>
      <c r="E534" s="662" t="s">
        <v>3164</v>
      </c>
      <c r="F534" s="663" t="s">
        <v>3165</v>
      </c>
      <c r="G534" s="662" t="s">
        <v>2977</v>
      </c>
      <c r="H534" s="662" t="s">
        <v>2978</v>
      </c>
      <c r="I534" s="664">
        <v>9656.9500000000007</v>
      </c>
      <c r="J534" s="664">
        <v>1</v>
      </c>
      <c r="K534" s="665">
        <v>9656.9500000000007</v>
      </c>
    </row>
    <row r="535" spans="1:11" ht="14.4" customHeight="1" x14ac:dyDescent="0.3">
      <c r="A535" s="660" t="s">
        <v>551</v>
      </c>
      <c r="B535" s="661" t="s">
        <v>552</v>
      </c>
      <c r="C535" s="662" t="s">
        <v>2043</v>
      </c>
      <c r="D535" s="663" t="s">
        <v>3163</v>
      </c>
      <c r="E535" s="662" t="s">
        <v>3164</v>
      </c>
      <c r="F535" s="663" t="s">
        <v>3165</v>
      </c>
      <c r="G535" s="662" t="s">
        <v>2979</v>
      </c>
      <c r="H535" s="662" t="s">
        <v>2980</v>
      </c>
      <c r="I535" s="664">
        <v>1376.0050000000001</v>
      </c>
      <c r="J535" s="664">
        <v>4</v>
      </c>
      <c r="K535" s="665">
        <v>5503.96</v>
      </c>
    </row>
    <row r="536" spans="1:11" ht="14.4" customHeight="1" x14ac:dyDescent="0.3">
      <c r="A536" s="660" t="s">
        <v>551</v>
      </c>
      <c r="B536" s="661" t="s">
        <v>552</v>
      </c>
      <c r="C536" s="662" t="s">
        <v>2043</v>
      </c>
      <c r="D536" s="663" t="s">
        <v>3163</v>
      </c>
      <c r="E536" s="662" t="s">
        <v>3164</v>
      </c>
      <c r="F536" s="663" t="s">
        <v>3165</v>
      </c>
      <c r="G536" s="662" t="s">
        <v>2981</v>
      </c>
      <c r="H536" s="662" t="s">
        <v>2982</v>
      </c>
      <c r="I536" s="664">
        <v>530.54</v>
      </c>
      <c r="J536" s="664">
        <v>1</v>
      </c>
      <c r="K536" s="665">
        <v>530.54</v>
      </c>
    </row>
    <row r="537" spans="1:11" ht="14.4" customHeight="1" x14ac:dyDescent="0.3">
      <c r="A537" s="660" t="s">
        <v>551</v>
      </c>
      <c r="B537" s="661" t="s">
        <v>552</v>
      </c>
      <c r="C537" s="662" t="s">
        <v>2043</v>
      </c>
      <c r="D537" s="663" t="s">
        <v>3163</v>
      </c>
      <c r="E537" s="662" t="s">
        <v>3164</v>
      </c>
      <c r="F537" s="663" t="s">
        <v>3165</v>
      </c>
      <c r="G537" s="662" t="s">
        <v>2983</v>
      </c>
      <c r="H537" s="662" t="s">
        <v>2984</v>
      </c>
      <c r="I537" s="664">
        <v>510.7</v>
      </c>
      <c r="J537" s="664">
        <v>1</v>
      </c>
      <c r="K537" s="665">
        <v>510.7</v>
      </c>
    </row>
    <row r="538" spans="1:11" ht="14.4" customHeight="1" x14ac:dyDescent="0.3">
      <c r="A538" s="660" t="s">
        <v>551</v>
      </c>
      <c r="B538" s="661" t="s">
        <v>552</v>
      </c>
      <c r="C538" s="662" t="s">
        <v>2043</v>
      </c>
      <c r="D538" s="663" t="s">
        <v>3163</v>
      </c>
      <c r="E538" s="662" t="s">
        <v>3164</v>
      </c>
      <c r="F538" s="663" t="s">
        <v>3165</v>
      </c>
      <c r="G538" s="662" t="s">
        <v>2985</v>
      </c>
      <c r="H538" s="662" t="s">
        <v>2986</v>
      </c>
      <c r="I538" s="664">
        <v>88.88</v>
      </c>
      <c r="J538" s="664">
        <v>50</v>
      </c>
      <c r="K538" s="665">
        <v>4444.18</v>
      </c>
    </row>
    <row r="539" spans="1:11" ht="14.4" customHeight="1" x14ac:dyDescent="0.3">
      <c r="A539" s="660" t="s">
        <v>551</v>
      </c>
      <c r="B539" s="661" t="s">
        <v>552</v>
      </c>
      <c r="C539" s="662" t="s">
        <v>2043</v>
      </c>
      <c r="D539" s="663" t="s">
        <v>3163</v>
      </c>
      <c r="E539" s="662" t="s">
        <v>3164</v>
      </c>
      <c r="F539" s="663" t="s">
        <v>3165</v>
      </c>
      <c r="G539" s="662" t="s">
        <v>2987</v>
      </c>
      <c r="H539" s="662" t="s">
        <v>2988</v>
      </c>
      <c r="I539" s="664">
        <v>88.88</v>
      </c>
      <c r="J539" s="664">
        <v>50</v>
      </c>
      <c r="K539" s="665">
        <v>4444.18</v>
      </c>
    </row>
    <row r="540" spans="1:11" ht="14.4" customHeight="1" x14ac:dyDescent="0.3">
      <c r="A540" s="660" t="s">
        <v>551</v>
      </c>
      <c r="B540" s="661" t="s">
        <v>552</v>
      </c>
      <c r="C540" s="662" t="s">
        <v>2043</v>
      </c>
      <c r="D540" s="663" t="s">
        <v>3163</v>
      </c>
      <c r="E540" s="662" t="s">
        <v>3164</v>
      </c>
      <c r="F540" s="663" t="s">
        <v>3165</v>
      </c>
      <c r="G540" s="662" t="s">
        <v>2989</v>
      </c>
      <c r="H540" s="662" t="s">
        <v>2990</v>
      </c>
      <c r="I540" s="664">
        <v>5146.25</v>
      </c>
      <c r="J540" s="664">
        <v>1</v>
      </c>
      <c r="K540" s="665">
        <v>5146.25</v>
      </c>
    </row>
    <row r="541" spans="1:11" ht="14.4" customHeight="1" x14ac:dyDescent="0.3">
      <c r="A541" s="660" t="s">
        <v>551</v>
      </c>
      <c r="B541" s="661" t="s">
        <v>552</v>
      </c>
      <c r="C541" s="662" t="s">
        <v>2043</v>
      </c>
      <c r="D541" s="663" t="s">
        <v>3163</v>
      </c>
      <c r="E541" s="662" t="s">
        <v>3164</v>
      </c>
      <c r="F541" s="663" t="s">
        <v>3165</v>
      </c>
      <c r="G541" s="662" t="s">
        <v>2991</v>
      </c>
      <c r="H541" s="662" t="s">
        <v>2992</v>
      </c>
      <c r="I541" s="664">
        <v>88.88</v>
      </c>
      <c r="J541" s="664">
        <v>40</v>
      </c>
      <c r="K541" s="665">
        <v>3555.2</v>
      </c>
    </row>
    <row r="542" spans="1:11" ht="14.4" customHeight="1" x14ac:dyDescent="0.3">
      <c r="A542" s="660" t="s">
        <v>551</v>
      </c>
      <c r="B542" s="661" t="s">
        <v>552</v>
      </c>
      <c r="C542" s="662" t="s">
        <v>2043</v>
      </c>
      <c r="D542" s="663" t="s">
        <v>3163</v>
      </c>
      <c r="E542" s="662" t="s">
        <v>3164</v>
      </c>
      <c r="F542" s="663" t="s">
        <v>3165</v>
      </c>
      <c r="G542" s="662" t="s">
        <v>2993</v>
      </c>
      <c r="H542" s="662" t="s">
        <v>2994</v>
      </c>
      <c r="I542" s="664">
        <v>88.88</v>
      </c>
      <c r="J542" s="664">
        <v>40</v>
      </c>
      <c r="K542" s="665">
        <v>3555.34</v>
      </c>
    </row>
    <row r="543" spans="1:11" ht="14.4" customHeight="1" x14ac:dyDescent="0.3">
      <c r="A543" s="660" t="s">
        <v>551</v>
      </c>
      <c r="B543" s="661" t="s">
        <v>552</v>
      </c>
      <c r="C543" s="662" t="s">
        <v>2043</v>
      </c>
      <c r="D543" s="663" t="s">
        <v>3163</v>
      </c>
      <c r="E543" s="662" t="s">
        <v>3164</v>
      </c>
      <c r="F543" s="663" t="s">
        <v>3165</v>
      </c>
      <c r="G543" s="662" t="s">
        <v>2995</v>
      </c>
      <c r="H543" s="662" t="s">
        <v>2996</v>
      </c>
      <c r="I543" s="664">
        <v>4600</v>
      </c>
      <c r="J543" s="664">
        <v>1</v>
      </c>
      <c r="K543" s="665">
        <v>4600</v>
      </c>
    </row>
    <row r="544" spans="1:11" ht="14.4" customHeight="1" x14ac:dyDescent="0.3">
      <c r="A544" s="660" t="s">
        <v>551</v>
      </c>
      <c r="B544" s="661" t="s">
        <v>552</v>
      </c>
      <c r="C544" s="662" t="s">
        <v>2043</v>
      </c>
      <c r="D544" s="663" t="s">
        <v>3163</v>
      </c>
      <c r="E544" s="662" t="s">
        <v>3164</v>
      </c>
      <c r="F544" s="663" t="s">
        <v>3165</v>
      </c>
      <c r="G544" s="662" t="s">
        <v>2997</v>
      </c>
      <c r="H544" s="662" t="s">
        <v>2998</v>
      </c>
      <c r="I544" s="664">
        <v>10706.88</v>
      </c>
      <c r="J544" s="664">
        <v>1</v>
      </c>
      <c r="K544" s="665">
        <v>10706.88</v>
      </c>
    </row>
    <row r="545" spans="1:11" ht="14.4" customHeight="1" x14ac:dyDescent="0.3">
      <c r="A545" s="660" t="s">
        <v>551</v>
      </c>
      <c r="B545" s="661" t="s">
        <v>552</v>
      </c>
      <c r="C545" s="662" t="s">
        <v>2043</v>
      </c>
      <c r="D545" s="663" t="s">
        <v>3163</v>
      </c>
      <c r="E545" s="662" t="s">
        <v>3164</v>
      </c>
      <c r="F545" s="663" t="s">
        <v>3165</v>
      </c>
      <c r="G545" s="662" t="s">
        <v>2999</v>
      </c>
      <c r="H545" s="662" t="s">
        <v>3000</v>
      </c>
      <c r="I545" s="664">
        <v>8717</v>
      </c>
      <c r="J545" s="664">
        <v>2</v>
      </c>
      <c r="K545" s="665">
        <v>17434</v>
      </c>
    </row>
    <row r="546" spans="1:11" ht="14.4" customHeight="1" x14ac:dyDescent="0.3">
      <c r="A546" s="660" t="s">
        <v>551</v>
      </c>
      <c r="B546" s="661" t="s">
        <v>552</v>
      </c>
      <c r="C546" s="662" t="s">
        <v>2043</v>
      </c>
      <c r="D546" s="663" t="s">
        <v>3163</v>
      </c>
      <c r="E546" s="662" t="s">
        <v>3164</v>
      </c>
      <c r="F546" s="663" t="s">
        <v>3165</v>
      </c>
      <c r="G546" s="662" t="s">
        <v>3001</v>
      </c>
      <c r="H546" s="662" t="s">
        <v>3002</v>
      </c>
      <c r="I546" s="664">
        <v>3859.2</v>
      </c>
      <c r="J546" s="664">
        <v>1</v>
      </c>
      <c r="K546" s="665">
        <v>3859.2</v>
      </c>
    </row>
    <row r="547" spans="1:11" ht="14.4" customHeight="1" x14ac:dyDescent="0.3">
      <c r="A547" s="660" t="s">
        <v>551</v>
      </c>
      <c r="B547" s="661" t="s">
        <v>552</v>
      </c>
      <c r="C547" s="662" t="s">
        <v>2043</v>
      </c>
      <c r="D547" s="663" t="s">
        <v>3163</v>
      </c>
      <c r="E547" s="662" t="s">
        <v>3164</v>
      </c>
      <c r="F547" s="663" t="s">
        <v>3165</v>
      </c>
      <c r="G547" s="662" t="s">
        <v>3003</v>
      </c>
      <c r="H547" s="662" t="s">
        <v>3004</v>
      </c>
      <c r="I547" s="664">
        <v>747.5</v>
      </c>
      <c r="J547" s="664">
        <v>4</v>
      </c>
      <c r="K547" s="665">
        <v>2990</v>
      </c>
    </row>
    <row r="548" spans="1:11" ht="14.4" customHeight="1" x14ac:dyDescent="0.3">
      <c r="A548" s="660" t="s">
        <v>551</v>
      </c>
      <c r="B548" s="661" t="s">
        <v>552</v>
      </c>
      <c r="C548" s="662" t="s">
        <v>2043</v>
      </c>
      <c r="D548" s="663" t="s">
        <v>3163</v>
      </c>
      <c r="E548" s="662" t="s">
        <v>3164</v>
      </c>
      <c r="F548" s="663" t="s">
        <v>3165</v>
      </c>
      <c r="G548" s="662" t="s">
        <v>3005</v>
      </c>
      <c r="H548" s="662" t="s">
        <v>3006</v>
      </c>
      <c r="I548" s="664">
        <v>747.5</v>
      </c>
      <c r="J548" s="664">
        <v>1</v>
      </c>
      <c r="K548" s="665">
        <v>747.5</v>
      </c>
    </row>
    <row r="549" spans="1:11" ht="14.4" customHeight="1" x14ac:dyDescent="0.3">
      <c r="A549" s="660" t="s">
        <v>551</v>
      </c>
      <c r="B549" s="661" t="s">
        <v>552</v>
      </c>
      <c r="C549" s="662" t="s">
        <v>2043</v>
      </c>
      <c r="D549" s="663" t="s">
        <v>3163</v>
      </c>
      <c r="E549" s="662" t="s">
        <v>3164</v>
      </c>
      <c r="F549" s="663" t="s">
        <v>3165</v>
      </c>
      <c r="G549" s="662" t="s">
        <v>3007</v>
      </c>
      <c r="H549" s="662" t="s">
        <v>3008</v>
      </c>
      <c r="I549" s="664">
        <v>4208.2</v>
      </c>
      <c r="J549" s="664">
        <v>1</v>
      </c>
      <c r="K549" s="665">
        <v>4208.2</v>
      </c>
    </row>
    <row r="550" spans="1:11" ht="14.4" customHeight="1" x14ac:dyDescent="0.3">
      <c r="A550" s="660" t="s">
        <v>551</v>
      </c>
      <c r="B550" s="661" t="s">
        <v>552</v>
      </c>
      <c r="C550" s="662" t="s">
        <v>2043</v>
      </c>
      <c r="D550" s="663" t="s">
        <v>3163</v>
      </c>
      <c r="E550" s="662" t="s">
        <v>3164</v>
      </c>
      <c r="F550" s="663" t="s">
        <v>3165</v>
      </c>
      <c r="G550" s="662" t="s">
        <v>3009</v>
      </c>
      <c r="H550" s="662" t="s">
        <v>3010</v>
      </c>
      <c r="I550" s="664">
        <v>4208.2</v>
      </c>
      <c r="J550" s="664">
        <v>1</v>
      </c>
      <c r="K550" s="665">
        <v>4208.2</v>
      </c>
    </row>
    <row r="551" spans="1:11" ht="14.4" customHeight="1" x14ac:dyDescent="0.3">
      <c r="A551" s="660" t="s">
        <v>551</v>
      </c>
      <c r="B551" s="661" t="s">
        <v>552</v>
      </c>
      <c r="C551" s="662" t="s">
        <v>2043</v>
      </c>
      <c r="D551" s="663" t="s">
        <v>3163</v>
      </c>
      <c r="E551" s="662" t="s">
        <v>3164</v>
      </c>
      <c r="F551" s="663" t="s">
        <v>3165</v>
      </c>
      <c r="G551" s="662" t="s">
        <v>3011</v>
      </c>
      <c r="H551" s="662" t="s">
        <v>3012</v>
      </c>
      <c r="I551" s="664">
        <v>3859.18</v>
      </c>
      <c r="J551" s="664">
        <v>1</v>
      </c>
      <c r="K551" s="665">
        <v>3859.18</v>
      </c>
    </row>
    <row r="552" spans="1:11" ht="14.4" customHeight="1" x14ac:dyDescent="0.3">
      <c r="A552" s="660" t="s">
        <v>551</v>
      </c>
      <c r="B552" s="661" t="s">
        <v>552</v>
      </c>
      <c r="C552" s="662" t="s">
        <v>2043</v>
      </c>
      <c r="D552" s="663" t="s">
        <v>3163</v>
      </c>
      <c r="E552" s="662" t="s">
        <v>3164</v>
      </c>
      <c r="F552" s="663" t="s">
        <v>3165</v>
      </c>
      <c r="G552" s="662" t="s">
        <v>3013</v>
      </c>
      <c r="H552" s="662" t="s">
        <v>3014</v>
      </c>
      <c r="I552" s="664">
        <v>517.55999999999995</v>
      </c>
      <c r="J552" s="664">
        <v>1</v>
      </c>
      <c r="K552" s="665">
        <v>517.55999999999995</v>
      </c>
    </row>
    <row r="553" spans="1:11" ht="14.4" customHeight="1" x14ac:dyDescent="0.3">
      <c r="A553" s="660" t="s">
        <v>551</v>
      </c>
      <c r="B553" s="661" t="s">
        <v>552</v>
      </c>
      <c r="C553" s="662" t="s">
        <v>2043</v>
      </c>
      <c r="D553" s="663" t="s">
        <v>3163</v>
      </c>
      <c r="E553" s="662" t="s">
        <v>3164</v>
      </c>
      <c r="F553" s="663" t="s">
        <v>3165</v>
      </c>
      <c r="G553" s="662" t="s">
        <v>3015</v>
      </c>
      <c r="H553" s="662" t="s">
        <v>3016</v>
      </c>
      <c r="I553" s="664">
        <v>6487.03</v>
      </c>
      <c r="J553" s="664">
        <v>1</v>
      </c>
      <c r="K553" s="665">
        <v>6487.03</v>
      </c>
    </row>
    <row r="554" spans="1:11" ht="14.4" customHeight="1" x14ac:dyDescent="0.3">
      <c r="A554" s="660" t="s">
        <v>551</v>
      </c>
      <c r="B554" s="661" t="s">
        <v>552</v>
      </c>
      <c r="C554" s="662" t="s">
        <v>2043</v>
      </c>
      <c r="D554" s="663" t="s">
        <v>3163</v>
      </c>
      <c r="E554" s="662" t="s">
        <v>3164</v>
      </c>
      <c r="F554" s="663" t="s">
        <v>3165</v>
      </c>
      <c r="G554" s="662" t="s">
        <v>3017</v>
      </c>
      <c r="H554" s="662" t="s">
        <v>3018</v>
      </c>
      <c r="I554" s="664">
        <v>2129.5300000000002</v>
      </c>
      <c r="J554" s="664">
        <v>1</v>
      </c>
      <c r="K554" s="665">
        <v>2129.5300000000002</v>
      </c>
    </row>
    <row r="555" spans="1:11" ht="14.4" customHeight="1" x14ac:dyDescent="0.3">
      <c r="A555" s="660" t="s">
        <v>551</v>
      </c>
      <c r="B555" s="661" t="s">
        <v>552</v>
      </c>
      <c r="C555" s="662" t="s">
        <v>2043</v>
      </c>
      <c r="D555" s="663" t="s">
        <v>3163</v>
      </c>
      <c r="E555" s="662" t="s">
        <v>3164</v>
      </c>
      <c r="F555" s="663" t="s">
        <v>3165</v>
      </c>
      <c r="G555" s="662" t="s">
        <v>3019</v>
      </c>
      <c r="H555" s="662" t="s">
        <v>3020</v>
      </c>
      <c r="I555" s="664">
        <v>747.5</v>
      </c>
      <c r="J555" s="664">
        <v>1</v>
      </c>
      <c r="K555" s="665">
        <v>747.5</v>
      </c>
    </row>
    <row r="556" spans="1:11" ht="14.4" customHeight="1" x14ac:dyDescent="0.3">
      <c r="A556" s="660" t="s">
        <v>551</v>
      </c>
      <c r="B556" s="661" t="s">
        <v>552</v>
      </c>
      <c r="C556" s="662" t="s">
        <v>2043</v>
      </c>
      <c r="D556" s="663" t="s">
        <v>3163</v>
      </c>
      <c r="E556" s="662" t="s">
        <v>3164</v>
      </c>
      <c r="F556" s="663" t="s">
        <v>3165</v>
      </c>
      <c r="G556" s="662" t="s">
        <v>3021</v>
      </c>
      <c r="H556" s="662" t="s">
        <v>3022</v>
      </c>
      <c r="I556" s="664">
        <v>473.1</v>
      </c>
      <c r="J556" s="664">
        <v>1</v>
      </c>
      <c r="K556" s="665">
        <v>473.1</v>
      </c>
    </row>
    <row r="557" spans="1:11" ht="14.4" customHeight="1" x14ac:dyDescent="0.3">
      <c r="A557" s="660" t="s">
        <v>551</v>
      </c>
      <c r="B557" s="661" t="s">
        <v>552</v>
      </c>
      <c r="C557" s="662" t="s">
        <v>2043</v>
      </c>
      <c r="D557" s="663" t="s">
        <v>3163</v>
      </c>
      <c r="E557" s="662" t="s">
        <v>3164</v>
      </c>
      <c r="F557" s="663" t="s">
        <v>3165</v>
      </c>
      <c r="G557" s="662" t="s">
        <v>3023</v>
      </c>
      <c r="H557" s="662" t="s">
        <v>3024</v>
      </c>
      <c r="I557" s="664">
        <v>593.45000000000005</v>
      </c>
      <c r="J557" s="664">
        <v>2</v>
      </c>
      <c r="K557" s="665">
        <v>1186.8900000000001</v>
      </c>
    </row>
    <row r="558" spans="1:11" ht="14.4" customHeight="1" x14ac:dyDescent="0.3">
      <c r="A558" s="660" t="s">
        <v>551</v>
      </c>
      <c r="B558" s="661" t="s">
        <v>552</v>
      </c>
      <c r="C558" s="662" t="s">
        <v>2043</v>
      </c>
      <c r="D558" s="663" t="s">
        <v>3163</v>
      </c>
      <c r="E558" s="662" t="s">
        <v>3164</v>
      </c>
      <c r="F558" s="663" t="s">
        <v>3165</v>
      </c>
      <c r="G558" s="662" t="s">
        <v>3025</v>
      </c>
      <c r="H558" s="662" t="s">
        <v>3026</v>
      </c>
      <c r="I558" s="664">
        <v>1247.1600000000001</v>
      </c>
      <c r="J558" s="664">
        <v>1</v>
      </c>
      <c r="K558" s="665">
        <v>1247.1600000000001</v>
      </c>
    </row>
    <row r="559" spans="1:11" ht="14.4" customHeight="1" x14ac:dyDescent="0.3">
      <c r="A559" s="660" t="s">
        <v>551</v>
      </c>
      <c r="B559" s="661" t="s">
        <v>552</v>
      </c>
      <c r="C559" s="662" t="s">
        <v>2043</v>
      </c>
      <c r="D559" s="663" t="s">
        <v>3163</v>
      </c>
      <c r="E559" s="662" t="s">
        <v>3164</v>
      </c>
      <c r="F559" s="663" t="s">
        <v>3165</v>
      </c>
      <c r="G559" s="662" t="s">
        <v>3027</v>
      </c>
      <c r="H559" s="662" t="s">
        <v>3028</v>
      </c>
      <c r="I559" s="664">
        <v>10706.88</v>
      </c>
      <c r="J559" s="664">
        <v>2</v>
      </c>
      <c r="K559" s="665">
        <v>21413.759999999998</v>
      </c>
    </row>
    <row r="560" spans="1:11" ht="14.4" customHeight="1" x14ac:dyDescent="0.3">
      <c r="A560" s="660" t="s">
        <v>551</v>
      </c>
      <c r="B560" s="661" t="s">
        <v>552</v>
      </c>
      <c r="C560" s="662" t="s">
        <v>2043</v>
      </c>
      <c r="D560" s="663" t="s">
        <v>3163</v>
      </c>
      <c r="E560" s="662" t="s">
        <v>3164</v>
      </c>
      <c r="F560" s="663" t="s">
        <v>3165</v>
      </c>
      <c r="G560" s="662" t="s">
        <v>3029</v>
      </c>
      <c r="H560" s="662" t="s">
        <v>3030</v>
      </c>
      <c r="I560" s="664">
        <v>466.25</v>
      </c>
      <c r="J560" s="664">
        <v>1</v>
      </c>
      <c r="K560" s="665">
        <v>466.25</v>
      </c>
    </row>
    <row r="561" spans="1:11" ht="14.4" customHeight="1" x14ac:dyDescent="0.3">
      <c r="A561" s="660" t="s">
        <v>551</v>
      </c>
      <c r="B561" s="661" t="s">
        <v>552</v>
      </c>
      <c r="C561" s="662" t="s">
        <v>2043</v>
      </c>
      <c r="D561" s="663" t="s">
        <v>3163</v>
      </c>
      <c r="E561" s="662" t="s">
        <v>3164</v>
      </c>
      <c r="F561" s="663" t="s">
        <v>3165</v>
      </c>
      <c r="G561" s="662" t="s">
        <v>3031</v>
      </c>
      <c r="H561" s="662" t="s">
        <v>3032</v>
      </c>
      <c r="I561" s="664">
        <v>1376.0149999999999</v>
      </c>
      <c r="J561" s="664">
        <v>3</v>
      </c>
      <c r="K561" s="665">
        <v>4128.03</v>
      </c>
    </row>
    <row r="562" spans="1:11" ht="14.4" customHeight="1" x14ac:dyDescent="0.3">
      <c r="A562" s="660" t="s">
        <v>551</v>
      </c>
      <c r="B562" s="661" t="s">
        <v>552</v>
      </c>
      <c r="C562" s="662" t="s">
        <v>2043</v>
      </c>
      <c r="D562" s="663" t="s">
        <v>3163</v>
      </c>
      <c r="E562" s="662" t="s">
        <v>3164</v>
      </c>
      <c r="F562" s="663" t="s">
        <v>3165</v>
      </c>
      <c r="G562" s="662" t="s">
        <v>3033</v>
      </c>
      <c r="H562" s="662" t="s">
        <v>3034</v>
      </c>
      <c r="I562" s="664">
        <v>4311.47</v>
      </c>
      <c r="J562" s="664">
        <v>1</v>
      </c>
      <c r="K562" s="665">
        <v>4311.47</v>
      </c>
    </row>
    <row r="563" spans="1:11" ht="14.4" customHeight="1" x14ac:dyDescent="0.3">
      <c r="A563" s="660" t="s">
        <v>551</v>
      </c>
      <c r="B563" s="661" t="s">
        <v>552</v>
      </c>
      <c r="C563" s="662" t="s">
        <v>2043</v>
      </c>
      <c r="D563" s="663" t="s">
        <v>3163</v>
      </c>
      <c r="E563" s="662" t="s">
        <v>3164</v>
      </c>
      <c r="F563" s="663" t="s">
        <v>3165</v>
      </c>
      <c r="G563" s="662" t="s">
        <v>3035</v>
      </c>
      <c r="H563" s="662" t="s">
        <v>3036</v>
      </c>
      <c r="I563" s="664">
        <v>6582.83</v>
      </c>
      <c r="J563" s="664">
        <v>2</v>
      </c>
      <c r="K563" s="665">
        <v>13165.66</v>
      </c>
    </row>
    <row r="564" spans="1:11" ht="14.4" customHeight="1" x14ac:dyDescent="0.3">
      <c r="A564" s="660" t="s">
        <v>551</v>
      </c>
      <c r="B564" s="661" t="s">
        <v>552</v>
      </c>
      <c r="C564" s="662" t="s">
        <v>2043</v>
      </c>
      <c r="D564" s="663" t="s">
        <v>3163</v>
      </c>
      <c r="E564" s="662" t="s">
        <v>3164</v>
      </c>
      <c r="F564" s="663" t="s">
        <v>3165</v>
      </c>
      <c r="G564" s="662" t="s">
        <v>3037</v>
      </c>
      <c r="H564" s="662" t="s">
        <v>3038</v>
      </c>
      <c r="I564" s="664">
        <v>473.1</v>
      </c>
      <c r="J564" s="664">
        <v>1</v>
      </c>
      <c r="K564" s="665">
        <v>473.1</v>
      </c>
    </row>
    <row r="565" spans="1:11" ht="14.4" customHeight="1" x14ac:dyDescent="0.3">
      <c r="A565" s="660" t="s">
        <v>551</v>
      </c>
      <c r="B565" s="661" t="s">
        <v>552</v>
      </c>
      <c r="C565" s="662" t="s">
        <v>2043</v>
      </c>
      <c r="D565" s="663" t="s">
        <v>3163</v>
      </c>
      <c r="E565" s="662" t="s">
        <v>3164</v>
      </c>
      <c r="F565" s="663" t="s">
        <v>3165</v>
      </c>
      <c r="G565" s="662" t="s">
        <v>3039</v>
      </c>
      <c r="H565" s="662" t="s">
        <v>3040</v>
      </c>
      <c r="I565" s="664">
        <v>592.79</v>
      </c>
      <c r="J565" s="664">
        <v>2</v>
      </c>
      <c r="K565" s="665">
        <v>1185.58</v>
      </c>
    </row>
    <row r="566" spans="1:11" ht="14.4" customHeight="1" x14ac:dyDescent="0.3">
      <c r="A566" s="660" t="s">
        <v>551</v>
      </c>
      <c r="B566" s="661" t="s">
        <v>552</v>
      </c>
      <c r="C566" s="662" t="s">
        <v>2043</v>
      </c>
      <c r="D566" s="663" t="s">
        <v>3163</v>
      </c>
      <c r="E566" s="662" t="s">
        <v>3164</v>
      </c>
      <c r="F566" s="663" t="s">
        <v>3165</v>
      </c>
      <c r="G566" s="662" t="s">
        <v>3041</v>
      </c>
      <c r="H566" s="662" t="s">
        <v>3042</v>
      </c>
      <c r="I566" s="664">
        <v>615.58000000000004</v>
      </c>
      <c r="J566" s="664">
        <v>1</v>
      </c>
      <c r="K566" s="665">
        <v>615.58000000000004</v>
      </c>
    </row>
    <row r="567" spans="1:11" ht="14.4" customHeight="1" x14ac:dyDescent="0.3">
      <c r="A567" s="660" t="s">
        <v>551</v>
      </c>
      <c r="B567" s="661" t="s">
        <v>552</v>
      </c>
      <c r="C567" s="662" t="s">
        <v>2043</v>
      </c>
      <c r="D567" s="663" t="s">
        <v>3163</v>
      </c>
      <c r="E567" s="662" t="s">
        <v>3164</v>
      </c>
      <c r="F567" s="663" t="s">
        <v>3165</v>
      </c>
      <c r="G567" s="662" t="s">
        <v>3043</v>
      </c>
      <c r="H567" s="662" t="s">
        <v>3044</v>
      </c>
      <c r="I567" s="664">
        <v>15673.8</v>
      </c>
      <c r="J567" s="664">
        <v>1</v>
      </c>
      <c r="K567" s="665">
        <v>15673.8</v>
      </c>
    </row>
    <row r="568" spans="1:11" ht="14.4" customHeight="1" x14ac:dyDescent="0.3">
      <c r="A568" s="660" t="s">
        <v>551</v>
      </c>
      <c r="B568" s="661" t="s">
        <v>552</v>
      </c>
      <c r="C568" s="662" t="s">
        <v>2043</v>
      </c>
      <c r="D568" s="663" t="s">
        <v>3163</v>
      </c>
      <c r="E568" s="662" t="s">
        <v>3164</v>
      </c>
      <c r="F568" s="663" t="s">
        <v>3165</v>
      </c>
      <c r="G568" s="662" t="s">
        <v>3045</v>
      </c>
      <c r="H568" s="662" t="s">
        <v>3046</v>
      </c>
      <c r="I568" s="664">
        <v>1546.95</v>
      </c>
      <c r="J568" s="664">
        <v>2</v>
      </c>
      <c r="K568" s="665">
        <v>3093.91</v>
      </c>
    </row>
    <row r="569" spans="1:11" ht="14.4" customHeight="1" x14ac:dyDescent="0.3">
      <c r="A569" s="660" t="s">
        <v>551</v>
      </c>
      <c r="B569" s="661" t="s">
        <v>552</v>
      </c>
      <c r="C569" s="662" t="s">
        <v>2043</v>
      </c>
      <c r="D569" s="663" t="s">
        <v>3163</v>
      </c>
      <c r="E569" s="662" t="s">
        <v>3164</v>
      </c>
      <c r="F569" s="663" t="s">
        <v>3165</v>
      </c>
      <c r="G569" s="662" t="s">
        <v>3047</v>
      </c>
      <c r="H569" s="662" t="s">
        <v>3048</v>
      </c>
      <c r="I569" s="664">
        <v>592.79</v>
      </c>
      <c r="J569" s="664">
        <v>1</v>
      </c>
      <c r="K569" s="665">
        <v>592.79</v>
      </c>
    </row>
    <row r="570" spans="1:11" ht="14.4" customHeight="1" x14ac:dyDescent="0.3">
      <c r="A570" s="660" t="s">
        <v>551</v>
      </c>
      <c r="B570" s="661" t="s">
        <v>552</v>
      </c>
      <c r="C570" s="662" t="s">
        <v>2043</v>
      </c>
      <c r="D570" s="663" t="s">
        <v>3163</v>
      </c>
      <c r="E570" s="662" t="s">
        <v>3164</v>
      </c>
      <c r="F570" s="663" t="s">
        <v>3165</v>
      </c>
      <c r="G570" s="662" t="s">
        <v>3049</v>
      </c>
      <c r="H570" s="662" t="s">
        <v>3050</v>
      </c>
      <c r="I570" s="664">
        <v>6582.83</v>
      </c>
      <c r="J570" s="664">
        <v>2</v>
      </c>
      <c r="K570" s="665">
        <v>13165.66</v>
      </c>
    </row>
    <row r="571" spans="1:11" ht="14.4" customHeight="1" x14ac:dyDescent="0.3">
      <c r="A571" s="660" t="s">
        <v>551</v>
      </c>
      <c r="B571" s="661" t="s">
        <v>552</v>
      </c>
      <c r="C571" s="662" t="s">
        <v>2043</v>
      </c>
      <c r="D571" s="663" t="s">
        <v>3163</v>
      </c>
      <c r="E571" s="662" t="s">
        <v>3164</v>
      </c>
      <c r="F571" s="663" t="s">
        <v>3165</v>
      </c>
      <c r="G571" s="662" t="s">
        <v>3051</v>
      </c>
      <c r="H571" s="662" t="s">
        <v>3052</v>
      </c>
      <c r="I571" s="664">
        <v>9223.73</v>
      </c>
      <c r="J571" s="664">
        <v>1</v>
      </c>
      <c r="K571" s="665">
        <v>9223.73</v>
      </c>
    </row>
    <row r="572" spans="1:11" ht="14.4" customHeight="1" x14ac:dyDescent="0.3">
      <c r="A572" s="660" t="s">
        <v>551</v>
      </c>
      <c r="B572" s="661" t="s">
        <v>552</v>
      </c>
      <c r="C572" s="662" t="s">
        <v>2043</v>
      </c>
      <c r="D572" s="663" t="s">
        <v>3163</v>
      </c>
      <c r="E572" s="662" t="s">
        <v>3164</v>
      </c>
      <c r="F572" s="663" t="s">
        <v>3165</v>
      </c>
      <c r="G572" s="662" t="s">
        <v>3053</v>
      </c>
      <c r="H572" s="662" t="s">
        <v>3054</v>
      </c>
      <c r="I572" s="664">
        <v>9656.9500000000007</v>
      </c>
      <c r="J572" s="664">
        <v>1</v>
      </c>
      <c r="K572" s="665">
        <v>9656.9500000000007</v>
      </c>
    </row>
    <row r="573" spans="1:11" ht="14.4" customHeight="1" x14ac:dyDescent="0.3">
      <c r="A573" s="660" t="s">
        <v>551</v>
      </c>
      <c r="B573" s="661" t="s">
        <v>552</v>
      </c>
      <c r="C573" s="662" t="s">
        <v>2043</v>
      </c>
      <c r="D573" s="663" t="s">
        <v>3163</v>
      </c>
      <c r="E573" s="662" t="s">
        <v>3164</v>
      </c>
      <c r="F573" s="663" t="s">
        <v>3165</v>
      </c>
      <c r="G573" s="662" t="s">
        <v>3055</v>
      </c>
      <c r="H573" s="662" t="s">
        <v>3056</v>
      </c>
      <c r="I573" s="664">
        <v>527.85</v>
      </c>
      <c r="J573" s="664">
        <v>1</v>
      </c>
      <c r="K573" s="665">
        <v>527.85</v>
      </c>
    </row>
    <row r="574" spans="1:11" ht="14.4" customHeight="1" x14ac:dyDescent="0.3">
      <c r="A574" s="660" t="s">
        <v>551</v>
      </c>
      <c r="B574" s="661" t="s">
        <v>552</v>
      </c>
      <c r="C574" s="662" t="s">
        <v>2043</v>
      </c>
      <c r="D574" s="663" t="s">
        <v>3163</v>
      </c>
      <c r="E574" s="662" t="s">
        <v>3164</v>
      </c>
      <c r="F574" s="663" t="s">
        <v>3165</v>
      </c>
      <c r="G574" s="662" t="s">
        <v>3057</v>
      </c>
      <c r="H574" s="662" t="s">
        <v>3058</v>
      </c>
      <c r="I574" s="664">
        <v>2051.9899999999998</v>
      </c>
      <c r="J574" s="664">
        <v>1</v>
      </c>
      <c r="K574" s="665">
        <v>2051.9899999999998</v>
      </c>
    </row>
    <row r="575" spans="1:11" ht="14.4" customHeight="1" x14ac:dyDescent="0.3">
      <c r="A575" s="660" t="s">
        <v>551</v>
      </c>
      <c r="B575" s="661" t="s">
        <v>552</v>
      </c>
      <c r="C575" s="662" t="s">
        <v>2043</v>
      </c>
      <c r="D575" s="663" t="s">
        <v>3163</v>
      </c>
      <c r="E575" s="662" t="s">
        <v>3164</v>
      </c>
      <c r="F575" s="663" t="s">
        <v>3165</v>
      </c>
      <c r="G575" s="662" t="s">
        <v>3059</v>
      </c>
      <c r="H575" s="662" t="s">
        <v>3060</v>
      </c>
      <c r="I575" s="664">
        <v>615.59</v>
      </c>
      <c r="J575" s="664">
        <v>2</v>
      </c>
      <c r="K575" s="665">
        <v>1231.17</v>
      </c>
    </row>
    <row r="576" spans="1:11" ht="14.4" customHeight="1" x14ac:dyDescent="0.3">
      <c r="A576" s="660" t="s">
        <v>551</v>
      </c>
      <c r="B576" s="661" t="s">
        <v>552</v>
      </c>
      <c r="C576" s="662" t="s">
        <v>2043</v>
      </c>
      <c r="D576" s="663" t="s">
        <v>3163</v>
      </c>
      <c r="E576" s="662" t="s">
        <v>3164</v>
      </c>
      <c r="F576" s="663" t="s">
        <v>3165</v>
      </c>
      <c r="G576" s="662" t="s">
        <v>3061</v>
      </c>
      <c r="H576" s="662" t="s">
        <v>3062</v>
      </c>
      <c r="I576" s="664">
        <v>1029.43</v>
      </c>
      <c r="J576" s="664">
        <v>1</v>
      </c>
      <c r="K576" s="665">
        <v>1029.43</v>
      </c>
    </row>
    <row r="577" spans="1:11" ht="14.4" customHeight="1" x14ac:dyDescent="0.3">
      <c r="A577" s="660" t="s">
        <v>551</v>
      </c>
      <c r="B577" s="661" t="s">
        <v>552</v>
      </c>
      <c r="C577" s="662" t="s">
        <v>2043</v>
      </c>
      <c r="D577" s="663" t="s">
        <v>3163</v>
      </c>
      <c r="E577" s="662" t="s">
        <v>3164</v>
      </c>
      <c r="F577" s="663" t="s">
        <v>3165</v>
      </c>
      <c r="G577" s="662" t="s">
        <v>3063</v>
      </c>
      <c r="H577" s="662" t="s">
        <v>3064</v>
      </c>
      <c r="I577" s="664">
        <v>3031.4</v>
      </c>
      <c r="J577" s="664">
        <v>1</v>
      </c>
      <c r="K577" s="665">
        <v>3031.4</v>
      </c>
    </row>
    <row r="578" spans="1:11" ht="14.4" customHeight="1" x14ac:dyDescent="0.3">
      <c r="A578" s="660" t="s">
        <v>551</v>
      </c>
      <c r="B578" s="661" t="s">
        <v>552</v>
      </c>
      <c r="C578" s="662" t="s">
        <v>2043</v>
      </c>
      <c r="D578" s="663" t="s">
        <v>3163</v>
      </c>
      <c r="E578" s="662" t="s">
        <v>3164</v>
      </c>
      <c r="F578" s="663" t="s">
        <v>3165</v>
      </c>
      <c r="G578" s="662" t="s">
        <v>3065</v>
      </c>
      <c r="H578" s="662" t="s">
        <v>3066</v>
      </c>
      <c r="I578" s="664">
        <v>1697.51</v>
      </c>
      <c r="J578" s="664">
        <v>1</v>
      </c>
      <c r="K578" s="665">
        <v>1697.51</v>
      </c>
    </row>
    <row r="579" spans="1:11" ht="14.4" customHeight="1" x14ac:dyDescent="0.3">
      <c r="A579" s="660" t="s">
        <v>551</v>
      </c>
      <c r="B579" s="661" t="s">
        <v>552</v>
      </c>
      <c r="C579" s="662" t="s">
        <v>2043</v>
      </c>
      <c r="D579" s="663" t="s">
        <v>3163</v>
      </c>
      <c r="E579" s="662" t="s">
        <v>3164</v>
      </c>
      <c r="F579" s="663" t="s">
        <v>3165</v>
      </c>
      <c r="G579" s="662" t="s">
        <v>3067</v>
      </c>
      <c r="H579" s="662" t="s">
        <v>3068</v>
      </c>
      <c r="I579" s="664">
        <v>1232.4000000000001</v>
      </c>
      <c r="J579" s="664">
        <v>1</v>
      </c>
      <c r="K579" s="665">
        <v>1232.4000000000001</v>
      </c>
    </row>
    <row r="580" spans="1:11" ht="14.4" customHeight="1" x14ac:dyDescent="0.3">
      <c r="A580" s="660" t="s">
        <v>551</v>
      </c>
      <c r="B580" s="661" t="s">
        <v>552</v>
      </c>
      <c r="C580" s="662" t="s">
        <v>2043</v>
      </c>
      <c r="D580" s="663" t="s">
        <v>3163</v>
      </c>
      <c r="E580" s="662" t="s">
        <v>3164</v>
      </c>
      <c r="F580" s="663" t="s">
        <v>3165</v>
      </c>
      <c r="G580" s="662" t="s">
        <v>3069</v>
      </c>
      <c r="H580" s="662" t="s">
        <v>3070</v>
      </c>
      <c r="I580" s="664">
        <v>2051.9899999999998</v>
      </c>
      <c r="J580" s="664">
        <v>1</v>
      </c>
      <c r="K580" s="665">
        <v>2051.9899999999998</v>
      </c>
    </row>
    <row r="581" spans="1:11" ht="14.4" customHeight="1" x14ac:dyDescent="0.3">
      <c r="A581" s="660" t="s">
        <v>551</v>
      </c>
      <c r="B581" s="661" t="s">
        <v>552</v>
      </c>
      <c r="C581" s="662" t="s">
        <v>2043</v>
      </c>
      <c r="D581" s="663" t="s">
        <v>3163</v>
      </c>
      <c r="E581" s="662" t="s">
        <v>3164</v>
      </c>
      <c r="F581" s="663" t="s">
        <v>3165</v>
      </c>
      <c r="G581" s="662" t="s">
        <v>3071</v>
      </c>
      <c r="H581" s="662" t="s">
        <v>3072</v>
      </c>
      <c r="I581" s="664">
        <v>615.59</v>
      </c>
      <c r="J581" s="664">
        <v>2</v>
      </c>
      <c r="K581" s="665">
        <v>1231.17</v>
      </c>
    </row>
    <row r="582" spans="1:11" ht="14.4" customHeight="1" x14ac:dyDescent="0.3">
      <c r="A582" s="660" t="s">
        <v>551</v>
      </c>
      <c r="B582" s="661" t="s">
        <v>552</v>
      </c>
      <c r="C582" s="662" t="s">
        <v>2043</v>
      </c>
      <c r="D582" s="663" t="s">
        <v>3163</v>
      </c>
      <c r="E582" s="662" t="s">
        <v>3164</v>
      </c>
      <c r="F582" s="663" t="s">
        <v>3165</v>
      </c>
      <c r="G582" s="662" t="s">
        <v>3073</v>
      </c>
      <c r="H582" s="662" t="s">
        <v>3074</v>
      </c>
      <c r="I582" s="664">
        <v>1029.43</v>
      </c>
      <c r="J582" s="664">
        <v>1</v>
      </c>
      <c r="K582" s="665">
        <v>1029.43</v>
      </c>
    </row>
    <row r="583" spans="1:11" ht="14.4" customHeight="1" x14ac:dyDescent="0.3">
      <c r="A583" s="660" t="s">
        <v>551</v>
      </c>
      <c r="B583" s="661" t="s">
        <v>552</v>
      </c>
      <c r="C583" s="662" t="s">
        <v>2043</v>
      </c>
      <c r="D583" s="663" t="s">
        <v>3163</v>
      </c>
      <c r="E583" s="662" t="s">
        <v>3164</v>
      </c>
      <c r="F583" s="663" t="s">
        <v>3165</v>
      </c>
      <c r="G583" s="662" t="s">
        <v>3075</v>
      </c>
      <c r="H583" s="662" t="s">
        <v>3076</v>
      </c>
      <c r="I583" s="664">
        <v>9139.4</v>
      </c>
      <c r="J583" s="664">
        <v>1</v>
      </c>
      <c r="K583" s="665">
        <v>9139.4</v>
      </c>
    </row>
    <row r="584" spans="1:11" ht="14.4" customHeight="1" x14ac:dyDescent="0.3">
      <c r="A584" s="660" t="s">
        <v>551</v>
      </c>
      <c r="B584" s="661" t="s">
        <v>552</v>
      </c>
      <c r="C584" s="662" t="s">
        <v>2043</v>
      </c>
      <c r="D584" s="663" t="s">
        <v>3163</v>
      </c>
      <c r="E584" s="662" t="s">
        <v>3164</v>
      </c>
      <c r="F584" s="663" t="s">
        <v>3165</v>
      </c>
      <c r="G584" s="662" t="s">
        <v>3077</v>
      </c>
      <c r="H584" s="662" t="s">
        <v>3078</v>
      </c>
      <c r="I584" s="664">
        <v>9139.39</v>
      </c>
      <c r="J584" s="664">
        <v>1</v>
      </c>
      <c r="K584" s="665">
        <v>9139.39</v>
      </c>
    </row>
    <row r="585" spans="1:11" ht="14.4" customHeight="1" x14ac:dyDescent="0.3">
      <c r="A585" s="660" t="s">
        <v>551</v>
      </c>
      <c r="B585" s="661" t="s">
        <v>552</v>
      </c>
      <c r="C585" s="662" t="s">
        <v>2043</v>
      </c>
      <c r="D585" s="663" t="s">
        <v>3163</v>
      </c>
      <c r="E585" s="662" t="s">
        <v>3164</v>
      </c>
      <c r="F585" s="663" t="s">
        <v>3165</v>
      </c>
      <c r="G585" s="662" t="s">
        <v>3079</v>
      </c>
      <c r="H585" s="662" t="s">
        <v>3080</v>
      </c>
      <c r="I585" s="664">
        <v>229.14</v>
      </c>
      <c r="J585" s="664">
        <v>1</v>
      </c>
      <c r="K585" s="665">
        <v>229.14</v>
      </c>
    </row>
    <row r="586" spans="1:11" ht="14.4" customHeight="1" x14ac:dyDescent="0.3">
      <c r="A586" s="660" t="s">
        <v>551</v>
      </c>
      <c r="B586" s="661" t="s">
        <v>552</v>
      </c>
      <c r="C586" s="662" t="s">
        <v>2043</v>
      </c>
      <c r="D586" s="663" t="s">
        <v>3163</v>
      </c>
      <c r="E586" s="662" t="s">
        <v>3164</v>
      </c>
      <c r="F586" s="663" t="s">
        <v>3165</v>
      </c>
      <c r="G586" s="662" t="s">
        <v>3081</v>
      </c>
      <c r="H586" s="662" t="s">
        <v>3082</v>
      </c>
      <c r="I586" s="664">
        <v>1094.42</v>
      </c>
      <c r="J586" s="664">
        <v>1</v>
      </c>
      <c r="K586" s="665">
        <v>1094.42</v>
      </c>
    </row>
    <row r="587" spans="1:11" ht="14.4" customHeight="1" x14ac:dyDescent="0.3">
      <c r="A587" s="660" t="s">
        <v>551</v>
      </c>
      <c r="B587" s="661" t="s">
        <v>552</v>
      </c>
      <c r="C587" s="662" t="s">
        <v>2043</v>
      </c>
      <c r="D587" s="663" t="s">
        <v>3163</v>
      </c>
      <c r="E587" s="662" t="s">
        <v>3164</v>
      </c>
      <c r="F587" s="663" t="s">
        <v>3165</v>
      </c>
      <c r="G587" s="662" t="s">
        <v>3083</v>
      </c>
      <c r="H587" s="662" t="s">
        <v>3084</v>
      </c>
      <c r="I587" s="664">
        <v>12261.84</v>
      </c>
      <c r="J587" s="664">
        <v>1</v>
      </c>
      <c r="K587" s="665">
        <v>12261.84</v>
      </c>
    </row>
    <row r="588" spans="1:11" ht="14.4" customHeight="1" x14ac:dyDescent="0.3">
      <c r="A588" s="660" t="s">
        <v>551</v>
      </c>
      <c r="B588" s="661" t="s">
        <v>552</v>
      </c>
      <c r="C588" s="662" t="s">
        <v>2043</v>
      </c>
      <c r="D588" s="663" t="s">
        <v>3163</v>
      </c>
      <c r="E588" s="662" t="s">
        <v>3164</v>
      </c>
      <c r="F588" s="663" t="s">
        <v>3165</v>
      </c>
      <c r="G588" s="662" t="s">
        <v>3085</v>
      </c>
      <c r="H588" s="662" t="s">
        <v>3086</v>
      </c>
      <c r="I588" s="664">
        <v>10549.56</v>
      </c>
      <c r="J588" s="664">
        <v>1</v>
      </c>
      <c r="K588" s="665">
        <v>10549.56</v>
      </c>
    </row>
    <row r="589" spans="1:11" ht="14.4" customHeight="1" x14ac:dyDescent="0.3">
      <c r="A589" s="660" t="s">
        <v>551</v>
      </c>
      <c r="B589" s="661" t="s">
        <v>552</v>
      </c>
      <c r="C589" s="662" t="s">
        <v>2043</v>
      </c>
      <c r="D589" s="663" t="s">
        <v>3163</v>
      </c>
      <c r="E589" s="662" t="s">
        <v>3164</v>
      </c>
      <c r="F589" s="663" t="s">
        <v>3165</v>
      </c>
      <c r="G589" s="662" t="s">
        <v>3087</v>
      </c>
      <c r="H589" s="662" t="s">
        <v>3088</v>
      </c>
      <c r="I589" s="664">
        <v>8703.91</v>
      </c>
      <c r="J589" s="664">
        <v>1</v>
      </c>
      <c r="K589" s="665">
        <v>8703.91</v>
      </c>
    </row>
    <row r="590" spans="1:11" ht="14.4" customHeight="1" x14ac:dyDescent="0.3">
      <c r="A590" s="660" t="s">
        <v>551</v>
      </c>
      <c r="B590" s="661" t="s">
        <v>552</v>
      </c>
      <c r="C590" s="662" t="s">
        <v>2043</v>
      </c>
      <c r="D590" s="663" t="s">
        <v>3163</v>
      </c>
      <c r="E590" s="662" t="s">
        <v>3164</v>
      </c>
      <c r="F590" s="663" t="s">
        <v>3165</v>
      </c>
      <c r="G590" s="662" t="s">
        <v>3089</v>
      </c>
      <c r="H590" s="662" t="s">
        <v>3090</v>
      </c>
      <c r="I590" s="664">
        <v>1029.4450000000002</v>
      </c>
      <c r="J590" s="664">
        <v>2</v>
      </c>
      <c r="K590" s="665">
        <v>2058.8900000000003</v>
      </c>
    </row>
    <row r="591" spans="1:11" ht="14.4" customHeight="1" x14ac:dyDescent="0.3">
      <c r="A591" s="660" t="s">
        <v>551</v>
      </c>
      <c r="B591" s="661" t="s">
        <v>552</v>
      </c>
      <c r="C591" s="662" t="s">
        <v>2043</v>
      </c>
      <c r="D591" s="663" t="s">
        <v>3163</v>
      </c>
      <c r="E591" s="662" t="s">
        <v>3164</v>
      </c>
      <c r="F591" s="663" t="s">
        <v>3165</v>
      </c>
      <c r="G591" s="662" t="s">
        <v>3091</v>
      </c>
      <c r="H591" s="662" t="s">
        <v>3092</v>
      </c>
      <c r="I591" s="664">
        <v>3031.4</v>
      </c>
      <c r="J591" s="664">
        <v>1</v>
      </c>
      <c r="K591" s="665">
        <v>3031.4</v>
      </c>
    </row>
    <row r="592" spans="1:11" ht="14.4" customHeight="1" x14ac:dyDescent="0.3">
      <c r="A592" s="660" t="s">
        <v>551</v>
      </c>
      <c r="B592" s="661" t="s">
        <v>552</v>
      </c>
      <c r="C592" s="662" t="s">
        <v>2043</v>
      </c>
      <c r="D592" s="663" t="s">
        <v>3163</v>
      </c>
      <c r="E592" s="662" t="s">
        <v>3164</v>
      </c>
      <c r="F592" s="663" t="s">
        <v>3165</v>
      </c>
      <c r="G592" s="662" t="s">
        <v>3093</v>
      </c>
      <c r="H592" s="662" t="s">
        <v>3094</v>
      </c>
      <c r="I592" s="664">
        <v>657.33</v>
      </c>
      <c r="J592" s="664">
        <v>1</v>
      </c>
      <c r="K592" s="665">
        <v>657.33</v>
      </c>
    </row>
    <row r="593" spans="1:11" ht="14.4" customHeight="1" x14ac:dyDescent="0.3">
      <c r="A593" s="660" t="s">
        <v>551</v>
      </c>
      <c r="B593" s="661" t="s">
        <v>552</v>
      </c>
      <c r="C593" s="662" t="s">
        <v>2043</v>
      </c>
      <c r="D593" s="663" t="s">
        <v>3163</v>
      </c>
      <c r="E593" s="662" t="s">
        <v>3164</v>
      </c>
      <c r="F593" s="663" t="s">
        <v>3165</v>
      </c>
      <c r="G593" s="662" t="s">
        <v>3095</v>
      </c>
      <c r="H593" s="662" t="s">
        <v>3096</v>
      </c>
      <c r="I593" s="664">
        <v>8766.5</v>
      </c>
      <c r="J593" s="664">
        <v>1</v>
      </c>
      <c r="K593" s="665">
        <v>8766.5</v>
      </c>
    </row>
    <row r="594" spans="1:11" ht="14.4" customHeight="1" x14ac:dyDescent="0.3">
      <c r="A594" s="660" t="s">
        <v>551</v>
      </c>
      <c r="B594" s="661" t="s">
        <v>552</v>
      </c>
      <c r="C594" s="662" t="s">
        <v>2043</v>
      </c>
      <c r="D594" s="663" t="s">
        <v>3163</v>
      </c>
      <c r="E594" s="662" t="s">
        <v>3164</v>
      </c>
      <c r="F594" s="663" t="s">
        <v>3165</v>
      </c>
      <c r="G594" s="662" t="s">
        <v>3097</v>
      </c>
      <c r="H594" s="662" t="s">
        <v>3098</v>
      </c>
      <c r="I594" s="664">
        <v>527.85</v>
      </c>
      <c r="J594" s="664">
        <v>4</v>
      </c>
      <c r="K594" s="665">
        <v>2111.4</v>
      </c>
    </row>
    <row r="595" spans="1:11" ht="14.4" customHeight="1" x14ac:dyDescent="0.3">
      <c r="A595" s="660" t="s">
        <v>551</v>
      </c>
      <c r="B595" s="661" t="s">
        <v>552</v>
      </c>
      <c r="C595" s="662" t="s">
        <v>2043</v>
      </c>
      <c r="D595" s="663" t="s">
        <v>3163</v>
      </c>
      <c r="E595" s="662" t="s">
        <v>3164</v>
      </c>
      <c r="F595" s="663" t="s">
        <v>3165</v>
      </c>
      <c r="G595" s="662" t="s">
        <v>3099</v>
      </c>
      <c r="H595" s="662" t="s">
        <v>3100</v>
      </c>
      <c r="I595" s="664">
        <v>506</v>
      </c>
      <c r="J595" s="664">
        <v>2</v>
      </c>
      <c r="K595" s="665">
        <v>1012</v>
      </c>
    </row>
    <row r="596" spans="1:11" ht="14.4" customHeight="1" x14ac:dyDescent="0.3">
      <c r="A596" s="660" t="s">
        <v>551</v>
      </c>
      <c r="B596" s="661" t="s">
        <v>552</v>
      </c>
      <c r="C596" s="662" t="s">
        <v>2043</v>
      </c>
      <c r="D596" s="663" t="s">
        <v>3163</v>
      </c>
      <c r="E596" s="662" t="s">
        <v>3164</v>
      </c>
      <c r="F596" s="663" t="s">
        <v>3165</v>
      </c>
      <c r="G596" s="662" t="s">
        <v>3101</v>
      </c>
      <c r="H596" s="662" t="s">
        <v>3102</v>
      </c>
      <c r="I596" s="664">
        <v>592.79</v>
      </c>
      <c r="J596" s="664">
        <v>1</v>
      </c>
      <c r="K596" s="665">
        <v>592.79</v>
      </c>
    </row>
    <row r="597" spans="1:11" ht="14.4" customHeight="1" x14ac:dyDescent="0.3">
      <c r="A597" s="660" t="s">
        <v>551</v>
      </c>
      <c r="B597" s="661" t="s">
        <v>552</v>
      </c>
      <c r="C597" s="662" t="s">
        <v>2043</v>
      </c>
      <c r="D597" s="663" t="s">
        <v>3163</v>
      </c>
      <c r="E597" s="662" t="s">
        <v>3164</v>
      </c>
      <c r="F597" s="663" t="s">
        <v>3165</v>
      </c>
      <c r="G597" s="662" t="s">
        <v>3103</v>
      </c>
      <c r="H597" s="662" t="s">
        <v>3104</v>
      </c>
      <c r="I597" s="664">
        <v>592.79</v>
      </c>
      <c r="J597" s="664">
        <v>2</v>
      </c>
      <c r="K597" s="665">
        <v>1185.58</v>
      </c>
    </row>
    <row r="598" spans="1:11" ht="14.4" customHeight="1" x14ac:dyDescent="0.3">
      <c r="A598" s="660" t="s">
        <v>551</v>
      </c>
      <c r="B598" s="661" t="s">
        <v>552</v>
      </c>
      <c r="C598" s="662" t="s">
        <v>2043</v>
      </c>
      <c r="D598" s="663" t="s">
        <v>3163</v>
      </c>
      <c r="E598" s="662" t="s">
        <v>3164</v>
      </c>
      <c r="F598" s="663" t="s">
        <v>3165</v>
      </c>
      <c r="G598" s="662" t="s">
        <v>3105</v>
      </c>
      <c r="H598" s="662" t="s">
        <v>3106</v>
      </c>
      <c r="I598" s="664">
        <v>15673.8</v>
      </c>
      <c r="J598" s="664">
        <v>1</v>
      </c>
      <c r="K598" s="665">
        <v>15673.8</v>
      </c>
    </row>
    <row r="599" spans="1:11" ht="14.4" customHeight="1" x14ac:dyDescent="0.3">
      <c r="A599" s="660" t="s">
        <v>551</v>
      </c>
      <c r="B599" s="661" t="s">
        <v>552</v>
      </c>
      <c r="C599" s="662" t="s">
        <v>2043</v>
      </c>
      <c r="D599" s="663" t="s">
        <v>3163</v>
      </c>
      <c r="E599" s="662" t="s">
        <v>3164</v>
      </c>
      <c r="F599" s="663" t="s">
        <v>3165</v>
      </c>
      <c r="G599" s="662" t="s">
        <v>3107</v>
      </c>
      <c r="H599" s="662" t="s">
        <v>3108</v>
      </c>
      <c r="I599" s="664">
        <v>593.41999999999996</v>
      </c>
      <c r="J599" s="664">
        <v>1</v>
      </c>
      <c r="K599" s="665">
        <v>593.41999999999996</v>
      </c>
    </row>
    <row r="600" spans="1:11" ht="14.4" customHeight="1" x14ac:dyDescent="0.3">
      <c r="A600" s="660" t="s">
        <v>551</v>
      </c>
      <c r="B600" s="661" t="s">
        <v>552</v>
      </c>
      <c r="C600" s="662" t="s">
        <v>2043</v>
      </c>
      <c r="D600" s="663" t="s">
        <v>3163</v>
      </c>
      <c r="E600" s="662" t="s">
        <v>3164</v>
      </c>
      <c r="F600" s="663" t="s">
        <v>3165</v>
      </c>
      <c r="G600" s="662" t="s">
        <v>3109</v>
      </c>
      <c r="H600" s="662" t="s">
        <v>3110</v>
      </c>
      <c r="I600" s="664">
        <v>433.22</v>
      </c>
      <c r="J600" s="664">
        <v>1</v>
      </c>
      <c r="K600" s="665">
        <v>433.22</v>
      </c>
    </row>
    <row r="601" spans="1:11" ht="14.4" customHeight="1" x14ac:dyDescent="0.3">
      <c r="A601" s="660" t="s">
        <v>551</v>
      </c>
      <c r="B601" s="661" t="s">
        <v>552</v>
      </c>
      <c r="C601" s="662" t="s">
        <v>2043</v>
      </c>
      <c r="D601" s="663" t="s">
        <v>3163</v>
      </c>
      <c r="E601" s="662" t="s">
        <v>3164</v>
      </c>
      <c r="F601" s="663" t="s">
        <v>3165</v>
      </c>
      <c r="G601" s="662" t="s">
        <v>3111</v>
      </c>
      <c r="H601" s="662" t="s">
        <v>3112</v>
      </c>
      <c r="I601" s="664">
        <v>9139.4</v>
      </c>
      <c r="J601" s="664">
        <v>1</v>
      </c>
      <c r="K601" s="665">
        <v>9139.4</v>
      </c>
    </row>
    <row r="602" spans="1:11" ht="14.4" customHeight="1" x14ac:dyDescent="0.3">
      <c r="A602" s="660" t="s">
        <v>551</v>
      </c>
      <c r="B602" s="661" t="s">
        <v>552</v>
      </c>
      <c r="C602" s="662" t="s">
        <v>2043</v>
      </c>
      <c r="D602" s="663" t="s">
        <v>3163</v>
      </c>
      <c r="E602" s="662" t="s">
        <v>3164</v>
      </c>
      <c r="F602" s="663" t="s">
        <v>3165</v>
      </c>
      <c r="G602" s="662" t="s">
        <v>3113</v>
      </c>
      <c r="H602" s="662" t="s">
        <v>3114</v>
      </c>
      <c r="I602" s="664">
        <v>426.36</v>
      </c>
      <c r="J602" s="664">
        <v>1</v>
      </c>
      <c r="K602" s="665">
        <v>426.36</v>
      </c>
    </row>
    <row r="603" spans="1:11" ht="14.4" customHeight="1" x14ac:dyDescent="0.3">
      <c r="A603" s="660" t="s">
        <v>551</v>
      </c>
      <c r="B603" s="661" t="s">
        <v>552</v>
      </c>
      <c r="C603" s="662" t="s">
        <v>2043</v>
      </c>
      <c r="D603" s="663" t="s">
        <v>3163</v>
      </c>
      <c r="E603" s="662" t="s">
        <v>3164</v>
      </c>
      <c r="F603" s="663" t="s">
        <v>3165</v>
      </c>
      <c r="G603" s="662" t="s">
        <v>3115</v>
      </c>
      <c r="H603" s="662" t="s">
        <v>3116</v>
      </c>
      <c r="I603" s="664">
        <v>9656.94</v>
      </c>
      <c r="J603" s="664">
        <v>1</v>
      </c>
      <c r="K603" s="665">
        <v>9656.94</v>
      </c>
    </row>
    <row r="604" spans="1:11" ht="14.4" customHeight="1" x14ac:dyDescent="0.3">
      <c r="A604" s="660" t="s">
        <v>551</v>
      </c>
      <c r="B604" s="661" t="s">
        <v>552</v>
      </c>
      <c r="C604" s="662" t="s">
        <v>2043</v>
      </c>
      <c r="D604" s="663" t="s">
        <v>3163</v>
      </c>
      <c r="E604" s="662" t="s">
        <v>3164</v>
      </c>
      <c r="F604" s="663" t="s">
        <v>3165</v>
      </c>
      <c r="G604" s="662" t="s">
        <v>3117</v>
      </c>
      <c r="H604" s="662" t="s">
        <v>3118</v>
      </c>
      <c r="I604" s="664">
        <v>4435.8</v>
      </c>
      <c r="J604" s="664">
        <v>1</v>
      </c>
      <c r="K604" s="665">
        <v>4435.8</v>
      </c>
    </row>
    <row r="605" spans="1:11" ht="14.4" customHeight="1" x14ac:dyDescent="0.3">
      <c r="A605" s="660" t="s">
        <v>551</v>
      </c>
      <c r="B605" s="661" t="s">
        <v>552</v>
      </c>
      <c r="C605" s="662" t="s">
        <v>2043</v>
      </c>
      <c r="D605" s="663" t="s">
        <v>3163</v>
      </c>
      <c r="E605" s="662" t="s">
        <v>3164</v>
      </c>
      <c r="F605" s="663" t="s">
        <v>3165</v>
      </c>
      <c r="G605" s="662" t="s">
        <v>3119</v>
      </c>
      <c r="H605" s="662" t="s">
        <v>3120</v>
      </c>
      <c r="I605" s="664">
        <v>216.61</v>
      </c>
      <c r="J605" s="664">
        <v>1</v>
      </c>
      <c r="K605" s="665">
        <v>216.61</v>
      </c>
    </row>
    <row r="606" spans="1:11" ht="14.4" customHeight="1" x14ac:dyDescent="0.3">
      <c r="A606" s="660" t="s">
        <v>551</v>
      </c>
      <c r="B606" s="661" t="s">
        <v>552</v>
      </c>
      <c r="C606" s="662" t="s">
        <v>2043</v>
      </c>
      <c r="D606" s="663" t="s">
        <v>3163</v>
      </c>
      <c r="E606" s="662" t="s">
        <v>3164</v>
      </c>
      <c r="F606" s="663" t="s">
        <v>3165</v>
      </c>
      <c r="G606" s="662" t="s">
        <v>3121</v>
      </c>
      <c r="H606" s="662" t="s">
        <v>3122</v>
      </c>
      <c r="I606" s="664">
        <v>264.49</v>
      </c>
      <c r="J606" s="664">
        <v>1</v>
      </c>
      <c r="K606" s="665">
        <v>264.49</v>
      </c>
    </row>
    <row r="607" spans="1:11" ht="14.4" customHeight="1" x14ac:dyDescent="0.3">
      <c r="A607" s="660" t="s">
        <v>551</v>
      </c>
      <c r="B607" s="661" t="s">
        <v>552</v>
      </c>
      <c r="C607" s="662" t="s">
        <v>2043</v>
      </c>
      <c r="D607" s="663" t="s">
        <v>3163</v>
      </c>
      <c r="E607" s="662" t="s">
        <v>3166</v>
      </c>
      <c r="F607" s="663" t="s">
        <v>3167</v>
      </c>
      <c r="G607" s="662" t="s">
        <v>3123</v>
      </c>
      <c r="H607" s="662" t="s">
        <v>3124</v>
      </c>
      <c r="I607" s="664">
        <v>39930</v>
      </c>
      <c r="J607" s="664">
        <v>1</v>
      </c>
      <c r="K607" s="665">
        <v>39930</v>
      </c>
    </row>
    <row r="608" spans="1:11" ht="14.4" customHeight="1" x14ac:dyDescent="0.3">
      <c r="A608" s="660" t="s">
        <v>551</v>
      </c>
      <c r="B608" s="661" t="s">
        <v>552</v>
      </c>
      <c r="C608" s="662" t="s">
        <v>2043</v>
      </c>
      <c r="D608" s="663" t="s">
        <v>3163</v>
      </c>
      <c r="E608" s="662" t="s">
        <v>3166</v>
      </c>
      <c r="F608" s="663" t="s">
        <v>3167</v>
      </c>
      <c r="G608" s="662" t="s">
        <v>3125</v>
      </c>
      <c r="H608" s="662" t="s">
        <v>3126</v>
      </c>
      <c r="I608" s="664">
        <v>440.2</v>
      </c>
      <c r="J608" s="664">
        <v>12</v>
      </c>
      <c r="K608" s="665">
        <v>5282.38</v>
      </c>
    </row>
    <row r="609" spans="1:11" ht="14.4" customHeight="1" x14ac:dyDescent="0.3">
      <c r="A609" s="660" t="s">
        <v>551</v>
      </c>
      <c r="B609" s="661" t="s">
        <v>552</v>
      </c>
      <c r="C609" s="662" t="s">
        <v>2043</v>
      </c>
      <c r="D609" s="663" t="s">
        <v>3163</v>
      </c>
      <c r="E609" s="662" t="s">
        <v>3166</v>
      </c>
      <c r="F609" s="663" t="s">
        <v>3167</v>
      </c>
      <c r="G609" s="662" t="s">
        <v>3127</v>
      </c>
      <c r="H609" s="662" t="s">
        <v>3128</v>
      </c>
      <c r="I609" s="664">
        <v>440.2</v>
      </c>
      <c r="J609" s="664">
        <v>18</v>
      </c>
      <c r="K609" s="665">
        <v>7923.56</v>
      </c>
    </row>
    <row r="610" spans="1:11" ht="14.4" customHeight="1" x14ac:dyDescent="0.3">
      <c r="A610" s="660" t="s">
        <v>551</v>
      </c>
      <c r="B610" s="661" t="s">
        <v>552</v>
      </c>
      <c r="C610" s="662" t="s">
        <v>2043</v>
      </c>
      <c r="D610" s="663" t="s">
        <v>3163</v>
      </c>
      <c r="E610" s="662" t="s">
        <v>3166</v>
      </c>
      <c r="F610" s="663" t="s">
        <v>3167</v>
      </c>
      <c r="G610" s="662" t="s">
        <v>3129</v>
      </c>
      <c r="H610" s="662" t="s">
        <v>3130</v>
      </c>
      <c r="I610" s="664">
        <v>4370.5200000000004</v>
      </c>
      <c r="J610" s="664">
        <v>1</v>
      </c>
      <c r="K610" s="665">
        <v>4370.5200000000004</v>
      </c>
    </row>
    <row r="611" spans="1:11" ht="14.4" customHeight="1" x14ac:dyDescent="0.3">
      <c r="A611" s="660" t="s">
        <v>551</v>
      </c>
      <c r="B611" s="661" t="s">
        <v>552</v>
      </c>
      <c r="C611" s="662" t="s">
        <v>2043</v>
      </c>
      <c r="D611" s="663" t="s">
        <v>3163</v>
      </c>
      <c r="E611" s="662" t="s">
        <v>3166</v>
      </c>
      <c r="F611" s="663" t="s">
        <v>3167</v>
      </c>
      <c r="G611" s="662" t="s">
        <v>3131</v>
      </c>
      <c r="H611" s="662" t="s">
        <v>3132</v>
      </c>
      <c r="I611" s="664">
        <v>18192.349999999999</v>
      </c>
      <c r="J611" s="664">
        <v>1</v>
      </c>
      <c r="K611" s="665">
        <v>18192.349999999999</v>
      </c>
    </row>
    <row r="612" spans="1:11" ht="14.4" customHeight="1" x14ac:dyDescent="0.3">
      <c r="A612" s="660" t="s">
        <v>551</v>
      </c>
      <c r="B612" s="661" t="s">
        <v>552</v>
      </c>
      <c r="C612" s="662" t="s">
        <v>2043</v>
      </c>
      <c r="D612" s="663" t="s">
        <v>3163</v>
      </c>
      <c r="E612" s="662" t="s">
        <v>3159</v>
      </c>
      <c r="F612" s="663" t="s">
        <v>3160</v>
      </c>
      <c r="G612" s="662" t="s">
        <v>3133</v>
      </c>
      <c r="H612" s="662" t="s">
        <v>3134</v>
      </c>
      <c r="I612" s="664">
        <v>457.6</v>
      </c>
      <c r="J612" s="664">
        <v>12</v>
      </c>
      <c r="K612" s="665">
        <v>5491.25</v>
      </c>
    </row>
    <row r="613" spans="1:11" ht="14.4" customHeight="1" x14ac:dyDescent="0.3">
      <c r="A613" s="660" t="s">
        <v>551</v>
      </c>
      <c r="B613" s="661" t="s">
        <v>552</v>
      </c>
      <c r="C613" s="662" t="s">
        <v>2043</v>
      </c>
      <c r="D613" s="663" t="s">
        <v>3163</v>
      </c>
      <c r="E613" s="662" t="s">
        <v>3159</v>
      </c>
      <c r="F613" s="663" t="s">
        <v>3160</v>
      </c>
      <c r="G613" s="662" t="s">
        <v>3135</v>
      </c>
      <c r="H613" s="662" t="s">
        <v>3136</v>
      </c>
      <c r="I613" s="664">
        <v>173.07</v>
      </c>
      <c r="J613" s="664">
        <v>36</v>
      </c>
      <c r="K613" s="665">
        <v>6230.59</v>
      </c>
    </row>
    <row r="614" spans="1:11" ht="14.4" customHeight="1" x14ac:dyDescent="0.3">
      <c r="A614" s="660" t="s">
        <v>551</v>
      </c>
      <c r="B614" s="661" t="s">
        <v>552</v>
      </c>
      <c r="C614" s="662" t="s">
        <v>2043</v>
      </c>
      <c r="D614" s="663" t="s">
        <v>3163</v>
      </c>
      <c r="E614" s="662" t="s">
        <v>3159</v>
      </c>
      <c r="F614" s="663" t="s">
        <v>3160</v>
      </c>
      <c r="G614" s="662" t="s">
        <v>3137</v>
      </c>
      <c r="H614" s="662" t="s">
        <v>3138</v>
      </c>
      <c r="I614" s="664">
        <v>214.24</v>
      </c>
      <c r="J614" s="664">
        <v>24</v>
      </c>
      <c r="K614" s="665">
        <v>5141.6499999999996</v>
      </c>
    </row>
    <row r="615" spans="1:11" ht="14.4" customHeight="1" x14ac:dyDescent="0.3">
      <c r="A615" s="660" t="s">
        <v>551</v>
      </c>
      <c r="B615" s="661" t="s">
        <v>552</v>
      </c>
      <c r="C615" s="662" t="s">
        <v>2043</v>
      </c>
      <c r="D615" s="663" t="s">
        <v>3163</v>
      </c>
      <c r="E615" s="662" t="s">
        <v>3168</v>
      </c>
      <c r="F615" s="663" t="s">
        <v>3169</v>
      </c>
      <c r="G615" s="662" t="s">
        <v>3139</v>
      </c>
      <c r="H615" s="662" t="s">
        <v>3140</v>
      </c>
      <c r="I615" s="664">
        <v>5523.3250000000007</v>
      </c>
      <c r="J615" s="664">
        <v>2</v>
      </c>
      <c r="K615" s="665">
        <v>11046.650000000001</v>
      </c>
    </row>
    <row r="616" spans="1:11" ht="14.4" customHeight="1" x14ac:dyDescent="0.3">
      <c r="A616" s="660" t="s">
        <v>551</v>
      </c>
      <c r="B616" s="661" t="s">
        <v>552</v>
      </c>
      <c r="C616" s="662" t="s">
        <v>2043</v>
      </c>
      <c r="D616" s="663" t="s">
        <v>3163</v>
      </c>
      <c r="E616" s="662" t="s">
        <v>3168</v>
      </c>
      <c r="F616" s="663" t="s">
        <v>3169</v>
      </c>
      <c r="G616" s="662" t="s">
        <v>3141</v>
      </c>
      <c r="H616" s="662" t="s">
        <v>3142</v>
      </c>
      <c r="I616" s="664">
        <v>4666.7</v>
      </c>
      <c r="J616" s="664">
        <v>1</v>
      </c>
      <c r="K616" s="665">
        <v>4666.7</v>
      </c>
    </row>
    <row r="617" spans="1:11" ht="14.4" customHeight="1" thickBot="1" x14ac:dyDescent="0.35">
      <c r="A617" s="666" t="s">
        <v>551</v>
      </c>
      <c r="B617" s="667" t="s">
        <v>552</v>
      </c>
      <c r="C617" s="668" t="s">
        <v>2043</v>
      </c>
      <c r="D617" s="669" t="s">
        <v>3163</v>
      </c>
      <c r="E617" s="668" t="s">
        <v>3168</v>
      </c>
      <c r="F617" s="669" t="s">
        <v>3169</v>
      </c>
      <c r="G617" s="668" t="s">
        <v>3143</v>
      </c>
      <c r="H617" s="668" t="s">
        <v>3144</v>
      </c>
      <c r="I617" s="670">
        <v>11235.875</v>
      </c>
      <c r="J617" s="670">
        <v>5</v>
      </c>
      <c r="K617" s="671">
        <v>56179.35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59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1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17646.5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4704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7276.5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324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629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3793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920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1082.5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1082.5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133</v>
      </c>
      <c r="C14" s="414">
        <f xml:space="preserve">
IF($A$4&lt;=12,SUMIFS('ON Data'!G:G,'ON Data'!$D:$D,$A$4,'ON Data'!$E:$E,5),SUMIFS('ON Data'!G:G,'ON Data'!$E:$E,5))</f>
        <v>133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9448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0</v>
      </c>
      <c r="F18" s="412">
        <f t="shared" si="1"/>
        <v>6448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3000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9448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6448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3000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5044229</v>
      </c>
      <c r="C20" s="423">
        <f xml:space="preserve">
IF($A$4&lt;=12,SUMIFS('ON Data'!G:G,'ON Data'!$D:$D,$A$4,'ON Data'!$E:$E,6),SUMIFS('ON Data'!G:G,'ON Data'!$E:$E,6))</f>
        <v>13775</v>
      </c>
      <c r="D20" s="424">
        <f xml:space="preserve">
IF($A$4&lt;=12,SUMIFS('ON Data'!H:H,'ON Data'!$D:$D,$A$4,'ON Data'!$E:$E,6),SUMIFS('ON Data'!H:H,'ON Data'!$E:$E,6))</f>
        <v>3003767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1287045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58365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75190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478991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127096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5044229</v>
      </c>
      <c r="C23" s="414">
        <f t="shared" ref="C23:AG23" si="3" xml:space="preserve">
IF(C21="","",C20-C21)</f>
        <v>13775</v>
      </c>
      <c r="D23" s="415">
        <f t="shared" si="3"/>
        <v>3003767</v>
      </c>
      <c r="E23" s="415">
        <f t="shared" si="3"/>
        <v>0</v>
      </c>
      <c r="F23" s="415">
        <f t="shared" si="3"/>
        <v>1287045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58365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75190</v>
      </c>
      <c r="AA23" s="415">
        <f t="shared" si="3"/>
        <v>0</v>
      </c>
      <c r="AB23" s="415">
        <f t="shared" si="3"/>
        <v>0</v>
      </c>
      <c r="AC23" s="415">
        <f t="shared" si="3"/>
        <v>478991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127096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35220</v>
      </c>
      <c r="C25" s="780">
        <f xml:space="preserve">
IF($A$4&lt;=12,SUMIFS('ON Data'!H:H,'ON Data'!$D:$D,$A$4,'ON Data'!$E:$E,10),SUMIFS('ON Data'!H:H,'ON Data'!$E:$E,10))</f>
        <v>14820</v>
      </c>
      <c r="D25" s="755"/>
      <c r="E25" s="756"/>
      <c r="F25" s="756">
        <f xml:space="preserve">
IF($A$4&lt;=12,SUMIFS('ON Data'!K:K,'ON Data'!$D:$D,$A$4,'ON Data'!$E:$E,10),SUMIFS('ON Data'!K:K,'ON Data'!$E:$E,10))</f>
        <v>20400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21108.833333333332</v>
      </c>
      <c r="C26" s="780">
        <f xml:space="preserve">
IF($A$4&lt;=12,SUMIFS('ON Data'!H:H,'ON Data'!$D:$D,$A$4,'ON Data'!$E:$E,11),SUMIFS('ON Data'!H:H,'ON Data'!$E:$E,11))</f>
        <v>9442.1666666666661</v>
      </c>
      <c r="D26" s="755"/>
      <c r="E26" s="756"/>
      <c r="F26" s="757">
        <f xml:space="preserve">
IF($A$4&lt;=12,SUMIFS('ON Data'!K:K,'ON Data'!$D:$D,$A$4,'ON Data'!$E:$E,11),SUMIFS('ON Data'!K:K,'ON Data'!$E:$E,11))</f>
        <v>11666.666666666666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1.6684958113901764</v>
      </c>
      <c r="C27" s="781">
        <f xml:space="preserve">
IF(C26=0,0,C25/C26)</f>
        <v>1.5695550103260199</v>
      </c>
      <c r="D27" s="758"/>
      <c r="E27" s="759"/>
      <c r="F27" s="759">
        <f xml:space="preserve">
IF(F26=0,0,F25/F26)</f>
        <v>1.7485714285714287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-14111.166666666668</v>
      </c>
      <c r="C28" s="782">
        <f xml:space="preserve">
C26-C25</f>
        <v>-5377.8333333333339</v>
      </c>
      <c r="D28" s="760"/>
      <c r="E28" s="761"/>
      <c r="F28" s="761">
        <f xml:space="preserve">
F26-F25</f>
        <v>-8733.3333333333339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3171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5072657</v>
      </c>
      <c r="G3" s="380">
        <f t="shared" ref="G3:AN3" si="0">SUMIF($E5:$E1048576,"&lt;10",G5:G1048576)</f>
        <v>13908</v>
      </c>
      <c r="H3" s="380">
        <f t="shared" si="0"/>
        <v>3009585.5</v>
      </c>
      <c r="I3" s="380">
        <f t="shared" si="0"/>
        <v>0</v>
      </c>
      <c r="J3" s="380">
        <f t="shared" si="0"/>
        <v>0</v>
      </c>
      <c r="K3" s="380">
        <f t="shared" si="0"/>
        <v>1300817.5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61691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75823</v>
      </c>
      <c r="AF3" s="380">
        <f t="shared" si="0"/>
        <v>0</v>
      </c>
      <c r="AG3" s="380">
        <f t="shared" si="0"/>
        <v>0</v>
      </c>
      <c r="AH3" s="380">
        <f t="shared" si="0"/>
        <v>482810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128022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1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2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31</v>
      </c>
      <c r="D6" s="379">
        <v>1</v>
      </c>
      <c r="E6" s="379">
        <v>2</v>
      </c>
      <c r="F6" s="379">
        <v>9516.5</v>
      </c>
      <c r="G6" s="379">
        <v>0</v>
      </c>
      <c r="H6" s="379">
        <v>2512</v>
      </c>
      <c r="I6" s="379">
        <v>0</v>
      </c>
      <c r="J6" s="379">
        <v>0</v>
      </c>
      <c r="K6" s="379">
        <v>3862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180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338</v>
      </c>
      <c r="AF6" s="379">
        <v>0</v>
      </c>
      <c r="AG6" s="379">
        <v>0</v>
      </c>
      <c r="AH6" s="379">
        <v>2104.5</v>
      </c>
      <c r="AI6" s="379">
        <v>0</v>
      </c>
      <c r="AJ6" s="379">
        <v>0</v>
      </c>
      <c r="AK6" s="379">
        <v>0</v>
      </c>
      <c r="AL6" s="379">
        <v>0</v>
      </c>
      <c r="AM6" s="379">
        <v>520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31</v>
      </c>
      <c r="D7" s="379">
        <v>1</v>
      </c>
      <c r="E7" s="379">
        <v>4</v>
      </c>
      <c r="F7" s="379">
        <v>533.5</v>
      </c>
      <c r="G7" s="379">
        <v>0</v>
      </c>
      <c r="H7" s="379">
        <v>533.5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31</v>
      </c>
      <c r="D8" s="379">
        <v>1</v>
      </c>
      <c r="E8" s="379">
        <v>5</v>
      </c>
      <c r="F8" s="379">
        <v>55.5</v>
      </c>
      <c r="G8" s="379">
        <v>55.5</v>
      </c>
      <c r="H8" s="379">
        <v>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31</v>
      </c>
      <c r="D9" s="379">
        <v>1</v>
      </c>
      <c r="E9" s="379">
        <v>6</v>
      </c>
      <c r="F9" s="379">
        <v>2558554</v>
      </c>
      <c r="G9" s="379">
        <v>8350</v>
      </c>
      <c r="H9" s="379">
        <v>1512926</v>
      </c>
      <c r="I9" s="379">
        <v>0</v>
      </c>
      <c r="J9" s="379">
        <v>0</v>
      </c>
      <c r="K9" s="379">
        <v>656204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28611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37733</v>
      </c>
      <c r="AF9" s="379">
        <v>0</v>
      </c>
      <c r="AG9" s="379">
        <v>0</v>
      </c>
      <c r="AH9" s="379">
        <v>251044</v>
      </c>
      <c r="AI9" s="379">
        <v>0</v>
      </c>
      <c r="AJ9" s="379">
        <v>0</v>
      </c>
      <c r="AK9" s="379">
        <v>0</v>
      </c>
      <c r="AL9" s="379">
        <v>0</v>
      </c>
      <c r="AM9" s="379">
        <v>63686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31</v>
      </c>
      <c r="D10" s="379">
        <v>1</v>
      </c>
      <c r="E10" s="379">
        <v>10</v>
      </c>
      <c r="F10" s="379">
        <v>13600</v>
      </c>
      <c r="G10" s="379">
        <v>0</v>
      </c>
      <c r="H10" s="379">
        <v>0</v>
      </c>
      <c r="I10" s="379">
        <v>0</v>
      </c>
      <c r="J10" s="379">
        <v>0</v>
      </c>
      <c r="K10" s="379">
        <v>13600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31</v>
      </c>
      <c r="D11" s="379">
        <v>1</v>
      </c>
      <c r="E11" s="379">
        <v>11</v>
      </c>
      <c r="F11" s="379">
        <v>10554.416666666666</v>
      </c>
      <c r="G11" s="379">
        <v>0</v>
      </c>
      <c r="H11" s="379">
        <v>4721.083333333333</v>
      </c>
      <c r="I11" s="379">
        <v>0</v>
      </c>
      <c r="J11" s="379">
        <v>0</v>
      </c>
      <c r="K11" s="379">
        <v>5833.333333333333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31</v>
      </c>
      <c r="D12" s="379">
        <v>2</v>
      </c>
      <c r="E12" s="379">
        <v>1</v>
      </c>
      <c r="F12" s="379">
        <v>59</v>
      </c>
      <c r="G12" s="379">
        <v>0</v>
      </c>
      <c r="H12" s="379">
        <v>16</v>
      </c>
      <c r="I12" s="379">
        <v>0</v>
      </c>
      <c r="J12" s="379">
        <v>0</v>
      </c>
      <c r="K12" s="379">
        <v>24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1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2</v>
      </c>
      <c r="AF12" s="379">
        <v>0</v>
      </c>
      <c r="AG12" s="379">
        <v>0</v>
      </c>
      <c r="AH12" s="379">
        <v>13</v>
      </c>
      <c r="AI12" s="379">
        <v>0</v>
      </c>
      <c r="AJ12" s="379">
        <v>0</v>
      </c>
      <c r="AK12" s="379">
        <v>0</v>
      </c>
      <c r="AL12" s="379">
        <v>0</v>
      </c>
      <c r="AM12" s="379">
        <v>3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31</v>
      </c>
      <c r="D13" s="379">
        <v>2</v>
      </c>
      <c r="E13" s="379">
        <v>2</v>
      </c>
      <c r="F13" s="379">
        <v>8130</v>
      </c>
      <c r="G13" s="379">
        <v>0</v>
      </c>
      <c r="H13" s="379">
        <v>2192</v>
      </c>
      <c r="I13" s="379">
        <v>0</v>
      </c>
      <c r="J13" s="379">
        <v>0</v>
      </c>
      <c r="K13" s="379">
        <v>3414.5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144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291</v>
      </c>
      <c r="AF13" s="379">
        <v>0</v>
      </c>
      <c r="AG13" s="379">
        <v>0</v>
      </c>
      <c r="AH13" s="379">
        <v>1688.5</v>
      </c>
      <c r="AI13" s="379">
        <v>0</v>
      </c>
      <c r="AJ13" s="379">
        <v>0</v>
      </c>
      <c r="AK13" s="379">
        <v>0</v>
      </c>
      <c r="AL13" s="379">
        <v>0</v>
      </c>
      <c r="AM13" s="379">
        <v>400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31</v>
      </c>
      <c r="D14" s="379">
        <v>2</v>
      </c>
      <c r="E14" s="379">
        <v>4</v>
      </c>
      <c r="F14" s="379">
        <v>549</v>
      </c>
      <c r="G14" s="379">
        <v>0</v>
      </c>
      <c r="H14" s="379">
        <v>549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31</v>
      </c>
      <c r="D15" s="379">
        <v>2</v>
      </c>
      <c r="E15" s="379">
        <v>5</v>
      </c>
      <c r="F15" s="379">
        <v>77.5</v>
      </c>
      <c r="G15" s="379">
        <v>77.5</v>
      </c>
      <c r="H15" s="379">
        <v>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31</v>
      </c>
      <c r="D16" s="379">
        <v>2</v>
      </c>
      <c r="E16" s="379">
        <v>6</v>
      </c>
      <c r="F16" s="379">
        <v>2485675</v>
      </c>
      <c r="G16" s="379">
        <v>5425</v>
      </c>
      <c r="H16" s="379">
        <v>1490841</v>
      </c>
      <c r="I16" s="379">
        <v>0</v>
      </c>
      <c r="J16" s="379">
        <v>0</v>
      </c>
      <c r="K16" s="379">
        <v>630841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29754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37457</v>
      </c>
      <c r="AF16" s="379">
        <v>0</v>
      </c>
      <c r="AG16" s="379">
        <v>0</v>
      </c>
      <c r="AH16" s="379">
        <v>227947</v>
      </c>
      <c r="AI16" s="379">
        <v>0</v>
      </c>
      <c r="AJ16" s="379">
        <v>0</v>
      </c>
      <c r="AK16" s="379">
        <v>0</v>
      </c>
      <c r="AL16" s="379">
        <v>0</v>
      </c>
      <c r="AM16" s="379">
        <v>63410</v>
      </c>
      <c r="AN16" s="379">
        <v>0</v>
      </c>
    </row>
    <row r="17" spans="3:40" x14ac:dyDescent="0.3">
      <c r="C17" s="379">
        <v>31</v>
      </c>
      <c r="D17" s="379">
        <v>2</v>
      </c>
      <c r="E17" s="379">
        <v>9</v>
      </c>
      <c r="F17" s="379">
        <v>9448</v>
      </c>
      <c r="G17" s="379">
        <v>0</v>
      </c>
      <c r="H17" s="379">
        <v>0</v>
      </c>
      <c r="I17" s="379">
        <v>0</v>
      </c>
      <c r="J17" s="379">
        <v>0</v>
      </c>
      <c r="K17" s="379">
        <v>6448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3000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31</v>
      </c>
      <c r="D18" s="379">
        <v>2</v>
      </c>
      <c r="E18" s="379">
        <v>10</v>
      </c>
      <c r="F18" s="379">
        <v>21620</v>
      </c>
      <c r="G18" s="379">
        <v>0</v>
      </c>
      <c r="H18" s="379">
        <v>14820</v>
      </c>
      <c r="I18" s="379">
        <v>0</v>
      </c>
      <c r="J18" s="379">
        <v>0</v>
      </c>
      <c r="K18" s="379">
        <v>6800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31</v>
      </c>
      <c r="D19" s="379">
        <v>2</v>
      </c>
      <c r="E19" s="379">
        <v>11</v>
      </c>
      <c r="F19" s="379">
        <v>10554.416666666666</v>
      </c>
      <c r="G19" s="379">
        <v>0</v>
      </c>
      <c r="H19" s="379">
        <v>4721.083333333333</v>
      </c>
      <c r="I19" s="379">
        <v>0</v>
      </c>
      <c r="J19" s="379">
        <v>0</v>
      </c>
      <c r="K19" s="379">
        <v>5833.333333333333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3177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448230</v>
      </c>
      <c r="C3" s="352">
        <f t="shared" ref="C3:R3" si="0">SUBTOTAL(9,C6:C1048576)</f>
        <v>2</v>
      </c>
      <c r="D3" s="352">
        <f t="shared" si="0"/>
        <v>467301</v>
      </c>
      <c r="E3" s="352">
        <f t="shared" si="0"/>
        <v>1.042980153734901</v>
      </c>
      <c r="F3" s="352">
        <f t="shared" si="0"/>
        <v>532582</v>
      </c>
      <c r="G3" s="353">
        <f>IF(B3&lt;&gt;0,F3/B3,"")</f>
        <v>1.1881890993463178</v>
      </c>
      <c r="H3" s="354">
        <f t="shared" si="0"/>
        <v>16617.110000000008</v>
      </c>
      <c r="I3" s="352">
        <f t="shared" si="0"/>
        <v>1</v>
      </c>
      <c r="J3" s="352">
        <f t="shared" si="0"/>
        <v>5416.18</v>
      </c>
      <c r="K3" s="352">
        <f t="shared" si="0"/>
        <v>0.32593994984687458</v>
      </c>
      <c r="L3" s="352">
        <f t="shared" si="0"/>
        <v>2280.1799999999989</v>
      </c>
      <c r="M3" s="355">
        <f>IF(H3&lt;&gt;0,L3/H3,"")</f>
        <v>0.13721880639894649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3172</v>
      </c>
      <c r="B6" s="787">
        <v>186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3173</v>
      </c>
      <c r="B7" s="788">
        <v>448044</v>
      </c>
      <c r="C7" s="667">
        <v>1</v>
      </c>
      <c r="D7" s="788">
        <v>467301</v>
      </c>
      <c r="E7" s="667">
        <v>1.042980153734901</v>
      </c>
      <c r="F7" s="788">
        <v>532582</v>
      </c>
      <c r="G7" s="678">
        <v>1.188682361553776</v>
      </c>
      <c r="H7" s="788">
        <v>16617.110000000008</v>
      </c>
      <c r="I7" s="667">
        <v>1</v>
      </c>
      <c r="J7" s="788">
        <v>5416.18</v>
      </c>
      <c r="K7" s="667">
        <v>0.32593994984687458</v>
      </c>
      <c r="L7" s="788">
        <v>2280.1799999999989</v>
      </c>
      <c r="M7" s="678">
        <v>0.13721880639894649</v>
      </c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3174</v>
      </c>
    </row>
    <row r="9" spans="1:19" ht="14.4" customHeight="1" x14ac:dyDescent="0.3">
      <c r="A9" s="791" t="s">
        <v>3175</v>
      </c>
    </row>
    <row r="10" spans="1:19" ht="14.4" customHeight="1" x14ac:dyDescent="0.3">
      <c r="A10" s="790" t="s">
        <v>3176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3181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5621</v>
      </c>
      <c r="C3" s="469">
        <f t="shared" si="0"/>
        <v>5425</v>
      </c>
      <c r="D3" s="469">
        <f t="shared" si="0"/>
        <v>3591</v>
      </c>
      <c r="E3" s="354">
        <f t="shared" si="0"/>
        <v>448230</v>
      </c>
      <c r="F3" s="352">
        <f t="shared" si="0"/>
        <v>467301</v>
      </c>
      <c r="G3" s="470">
        <f t="shared" si="0"/>
        <v>532582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2">
        <v>2015</v>
      </c>
    </row>
    <row r="6" spans="1:7" ht="14.4" customHeight="1" x14ac:dyDescent="0.3">
      <c r="A6" s="748" t="s">
        <v>3178</v>
      </c>
      <c r="B6" s="229"/>
      <c r="C6" s="229">
        <v>52</v>
      </c>
      <c r="D6" s="229"/>
      <c r="E6" s="787"/>
      <c r="F6" s="787">
        <v>4547</v>
      </c>
      <c r="G6" s="793"/>
    </row>
    <row r="7" spans="1:7" ht="14.4" customHeight="1" x14ac:dyDescent="0.3">
      <c r="A7" s="689" t="s">
        <v>3179</v>
      </c>
      <c r="B7" s="664">
        <v>19</v>
      </c>
      <c r="C7" s="664">
        <v>59</v>
      </c>
      <c r="D7" s="664">
        <v>31</v>
      </c>
      <c r="E7" s="794">
        <v>890</v>
      </c>
      <c r="F7" s="794">
        <v>9055</v>
      </c>
      <c r="G7" s="795">
        <v>3668</v>
      </c>
    </row>
    <row r="8" spans="1:7" ht="14.4" customHeight="1" x14ac:dyDescent="0.3">
      <c r="A8" s="689" t="s">
        <v>1494</v>
      </c>
      <c r="B8" s="664">
        <v>186</v>
      </c>
      <c r="C8" s="664">
        <v>201</v>
      </c>
      <c r="D8" s="664">
        <v>106</v>
      </c>
      <c r="E8" s="794">
        <v>14215</v>
      </c>
      <c r="F8" s="794">
        <v>13563</v>
      </c>
      <c r="G8" s="795">
        <v>14133</v>
      </c>
    </row>
    <row r="9" spans="1:7" ht="14.4" customHeight="1" x14ac:dyDescent="0.3">
      <c r="A9" s="689" t="s">
        <v>1495</v>
      </c>
      <c r="B9" s="664">
        <v>335</v>
      </c>
      <c r="C9" s="664">
        <v>171</v>
      </c>
      <c r="D9" s="664">
        <v>204</v>
      </c>
      <c r="E9" s="794">
        <v>23806</v>
      </c>
      <c r="F9" s="794">
        <v>13058</v>
      </c>
      <c r="G9" s="795">
        <v>23904</v>
      </c>
    </row>
    <row r="10" spans="1:7" ht="14.4" customHeight="1" x14ac:dyDescent="0.3">
      <c r="A10" s="689" t="s">
        <v>1496</v>
      </c>
      <c r="B10" s="664">
        <v>388</v>
      </c>
      <c r="C10" s="664">
        <v>443</v>
      </c>
      <c r="D10" s="664">
        <v>300</v>
      </c>
      <c r="E10" s="794">
        <v>32815</v>
      </c>
      <c r="F10" s="794">
        <v>34048</v>
      </c>
      <c r="G10" s="795">
        <v>47187</v>
      </c>
    </row>
    <row r="11" spans="1:7" ht="14.4" customHeight="1" x14ac:dyDescent="0.3">
      <c r="A11" s="689" t="s">
        <v>1497</v>
      </c>
      <c r="B11" s="664">
        <v>207</v>
      </c>
      <c r="C11" s="664">
        <v>280</v>
      </c>
      <c r="D11" s="664">
        <v>155</v>
      </c>
      <c r="E11" s="794">
        <v>15497</v>
      </c>
      <c r="F11" s="794">
        <v>29802</v>
      </c>
      <c r="G11" s="795">
        <v>32827</v>
      </c>
    </row>
    <row r="12" spans="1:7" ht="14.4" customHeight="1" x14ac:dyDescent="0.3">
      <c r="A12" s="689" t="s">
        <v>1498</v>
      </c>
      <c r="B12" s="664">
        <v>430</v>
      </c>
      <c r="C12" s="664">
        <v>356</v>
      </c>
      <c r="D12" s="664">
        <v>333</v>
      </c>
      <c r="E12" s="794">
        <v>30080</v>
      </c>
      <c r="F12" s="794">
        <v>34518</v>
      </c>
      <c r="G12" s="795">
        <v>38781</v>
      </c>
    </row>
    <row r="13" spans="1:7" ht="14.4" customHeight="1" x14ac:dyDescent="0.3">
      <c r="A13" s="689" t="s">
        <v>1499</v>
      </c>
      <c r="B13" s="664">
        <v>457</v>
      </c>
      <c r="C13" s="664">
        <v>333</v>
      </c>
      <c r="D13" s="664">
        <v>299</v>
      </c>
      <c r="E13" s="794">
        <v>36910</v>
      </c>
      <c r="F13" s="794">
        <v>25956</v>
      </c>
      <c r="G13" s="795">
        <v>43184</v>
      </c>
    </row>
    <row r="14" spans="1:7" ht="14.4" customHeight="1" x14ac:dyDescent="0.3">
      <c r="A14" s="689" t="s">
        <v>1500</v>
      </c>
      <c r="B14" s="664">
        <v>444</v>
      </c>
      <c r="C14" s="664">
        <v>375</v>
      </c>
      <c r="D14" s="664">
        <v>228</v>
      </c>
      <c r="E14" s="794">
        <v>31760</v>
      </c>
      <c r="F14" s="794">
        <v>29449</v>
      </c>
      <c r="G14" s="795">
        <v>32845</v>
      </c>
    </row>
    <row r="15" spans="1:7" ht="14.4" customHeight="1" x14ac:dyDescent="0.3">
      <c r="A15" s="689" t="s">
        <v>1501</v>
      </c>
      <c r="B15" s="664"/>
      <c r="C15" s="664">
        <v>331</v>
      </c>
      <c r="D15" s="664">
        <v>158</v>
      </c>
      <c r="E15" s="794"/>
      <c r="F15" s="794">
        <v>31058</v>
      </c>
      <c r="G15" s="795">
        <v>20530</v>
      </c>
    </row>
    <row r="16" spans="1:7" ht="14.4" customHeight="1" x14ac:dyDescent="0.3">
      <c r="A16" s="689" t="s">
        <v>1502</v>
      </c>
      <c r="B16" s="664">
        <v>191</v>
      </c>
      <c r="C16" s="664">
        <v>403</v>
      </c>
      <c r="D16" s="664">
        <v>217</v>
      </c>
      <c r="E16" s="794">
        <v>26589</v>
      </c>
      <c r="F16" s="794">
        <v>33344</v>
      </c>
      <c r="G16" s="795">
        <v>40943</v>
      </c>
    </row>
    <row r="17" spans="1:7" ht="14.4" customHeight="1" x14ac:dyDescent="0.3">
      <c r="A17" s="689" t="s">
        <v>1503</v>
      </c>
      <c r="B17" s="664">
        <v>408</v>
      </c>
      <c r="C17" s="664">
        <v>212</v>
      </c>
      <c r="D17" s="664">
        <v>195</v>
      </c>
      <c r="E17" s="794">
        <v>31938</v>
      </c>
      <c r="F17" s="794">
        <v>20027</v>
      </c>
      <c r="G17" s="795">
        <v>27051</v>
      </c>
    </row>
    <row r="18" spans="1:7" ht="14.4" customHeight="1" x14ac:dyDescent="0.3">
      <c r="A18" s="689" t="s">
        <v>1504</v>
      </c>
      <c r="B18" s="664">
        <v>229</v>
      </c>
      <c r="C18" s="664">
        <v>220</v>
      </c>
      <c r="D18" s="664">
        <v>182</v>
      </c>
      <c r="E18" s="794">
        <v>15945</v>
      </c>
      <c r="F18" s="794">
        <v>15998</v>
      </c>
      <c r="G18" s="795">
        <v>27083</v>
      </c>
    </row>
    <row r="19" spans="1:7" ht="14.4" customHeight="1" x14ac:dyDescent="0.3">
      <c r="A19" s="689" t="s">
        <v>1505</v>
      </c>
      <c r="B19" s="664">
        <v>439</v>
      </c>
      <c r="C19" s="664">
        <v>417</v>
      </c>
      <c r="D19" s="664">
        <v>217</v>
      </c>
      <c r="E19" s="794">
        <v>29903</v>
      </c>
      <c r="F19" s="794">
        <v>28434</v>
      </c>
      <c r="G19" s="795">
        <v>27701</v>
      </c>
    </row>
    <row r="20" spans="1:7" ht="14.4" customHeight="1" x14ac:dyDescent="0.3">
      <c r="A20" s="689" t="s">
        <v>1506</v>
      </c>
      <c r="B20" s="664">
        <v>360</v>
      </c>
      <c r="C20" s="664">
        <v>333</v>
      </c>
      <c r="D20" s="664">
        <v>219</v>
      </c>
      <c r="E20" s="794">
        <v>26048</v>
      </c>
      <c r="F20" s="794">
        <v>22802</v>
      </c>
      <c r="G20" s="795">
        <v>26633</v>
      </c>
    </row>
    <row r="21" spans="1:7" ht="14.4" customHeight="1" x14ac:dyDescent="0.3">
      <c r="A21" s="689" t="s">
        <v>3180</v>
      </c>
      <c r="B21" s="664">
        <v>3</v>
      </c>
      <c r="C21" s="664"/>
      <c r="D21" s="664"/>
      <c r="E21" s="794">
        <v>150</v>
      </c>
      <c r="F21" s="794"/>
      <c r="G21" s="795"/>
    </row>
    <row r="22" spans="1:7" ht="14.4" customHeight="1" x14ac:dyDescent="0.3">
      <c r="A22" s="689" t="s">
        <v>1507</v>
      </c>
      <c r="B22" s="664">
        <v>345</v>
      </c>
      <c r="C22" s="664">
        <v>346</v>
      </c>
      <c r="D22" s="664">
        <v>248</v>
      </c>
      <c r="E22" s="794">
        <v>25066</v>
      </c>
      <c r="F22" s="794">
        <v>29576</v>
      </c>
      <c r="G22" s="795">
        <v>36477</v>
      </c>
    </row>
    <row r="23" spans="1:7" ht="14.4" customHeight="1" x14ac:dyDescent="0.3">
      <c r="A23" s="689" t="s">
        <v>1508</v>
      </c>
      <c r="B23" s="664">
        <v>504</v>
      </c>
      <c r="C23" s="664">
        <v>430</v>
      </c>
      <c r="D23" s="664">
        <v>237</v>
      </c>
      <c r="E23" s="794">
        <v>57625</v>
      </c>
      <c r="F23" s="794">
        <v>56700</v>
      </c>
      <c r="G23" s="795">
        <v>51931</v>
      </c>
    </row>
    <row r="24" spans="1:7" ht="14.4" customHeight="1" thickBot="1" x14ac:dyDescent="0.35">
      <c r="A24" s="789" t="s">
        <v>1509</v>
      </c>
      <c r="B24" s="670">
        <v>676</v>
      </c>
      <c r="C24" s="670">
        <v>463</v>
      </c>
      <c r="D24" s="670">
        <v>262</v>
      </c>
      <c r="E24" s="788">
        <v>48993</v>
      </c>
      <c r="F24" s="788">
        <v>35366</v>
      </c>
      <c r="G24" s="796">
        <v>37704</v>
      </c>
    </row>
    <row r="25" spans="1:7" ht="14.4" customHeight="1" x14ac:dyDescent="0.3">
      <c r="A25" s="790" t="s">
        <v>3174</v>
      </c>
    </row>
    <row r="26" spans="1:7" ht="14.4" customHeight="1" x14ac:dyDescent="0.3">
      <c r="A26" s="791" t="s">
        <v>3175</v>
      </c>
    </row>
    <row r="27" spans="1:7" ht="14.4" customHeight="1" x14ac:dyDescent="0.3">
      <c r="A27" s="790" t="s">
        <v>3176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3318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5746.3</v>
      </c>
      <c r="F3" s="212">
        <f t="shared" si="0"/>
        <v>464847.11</v>
      </c>
      <c r="G3" s="78"/>
      <c r="H3" s="78"/>
      <c r="I3" s="212">
        <f t="shared" si="0"/>
        <v>5469.7</v>
      </c>
      <c r="J3" s="212">
        <f t="shared" si="0"/>
        <v>472717.18</v>
      </c>
      <c r="K3" s="78"/>
      <c r="L3" s="78"/>
      <c r="M3" s="212">
        <f t="shared" si="0"/>
        <v>3605.6</v>
      </c>
      <c r="N3" s="212">
        <f t="shared" si="0"/>
        <v>534862.17999999993</v>
      </c>
      <c r="O3" s="79">
        <f>IF(F3=0,0,N3/F3)</f>
        <v>1.1506195660762524</v>
      </c>
      <c r="P3" s="213">
        <f>IF(M3=0,0,N3/M3)</f>
        <v>148.34207344131349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3182</v>
      </c>
      <c r="B6" s="734" t="s">
        <v>3183</v>
      </c>
      <c r="C6" s="734" t="s">
        <v>3184</v>
      </c>
      <c r="D6" s="734" t="s">
        <v>3185</v>
      </c>
      <c r="E6" s="229">
        <v>1</v>
      </c>
      <c r="F6" s="229">
        <v>186</v>
      </c>
      <c r="G6" s="734">
        <v>1</v>
      </c>
      <c r="H6" s="734">
        <v>186</v>
      </c>
      <c r="I6" s="229"/>
      <c r="J6" s="229"/>
      <c r="K6" s="734"/>
      <c r="L6" s="734"/>
      <c r="M6" s="229"/>
      <c r="N6" s="229"/>
      <c r="O6" s="739"/>
      <c r="P6" s="747"/>
    </row>
    <row r="7" spans="1:16" ht="14.4" customHeight="1" x14ac:dyDescent="0.3">
      <c r="A7" s="660" t="s">
        <v>3186</v>
      </c>
      <c r="B7" s="661" t="s">
        <v>3187</v>
      </c>
      <c r="C7" s="661" t="s">
        <v>3188</v>
      </c>
      <c r="D7" s="661" t="s">
        <v>3189</v>
      </c>
      <c r="E7" s="664">
        <v>10.299999999999999</v>
      </c>
      <c r="F7" s="664">
        <v>1626.4299999999994</v>
      </c>
      <c r="G7" s="661">
        <v>1</v>
      </c>
      <c r="H7" s="661">
        <v>157.90582524271841</v>
      </c>
      <c r="I7" s="664">
        <v>12.9</v>
      </c>
      <c r="J7" s="664">
        <v>2037.1099999999997</v>
      </c>
      <c r="K7" s="661">
        <v>1.2525039503698288</v>
      </c>
      <c r="L7" s="661">
        <v>157.91550387596897</v>
      </c>
      <c r="M7" s="664">
        <v>13.599999999999991</v>
      </c>
      <c r="N7" s="664">
        <v>2054.1899999999991</v>
      </c>
      <c r="O7" s="677">
        <v>1.2630054782560578</v>
      </c>
      <c r="P7" s="665">
        <v>151.04338235294122</v>
      </c>
    </row>
    <row r="8" spans="1:16" ht="14.4" customHeight="1" x14ac:dyDescent="0.3">
      <c r="A8" s="660" t="s">
        <v>3186</v>
      </c>
      <c r="B8" s="661" t="s">
        <v>3187</v>
      </c>
      <c r="C8" s="661" t="s">
        <v>3190</v>
      </c>
      <c r="D8" s="661" t="s">
        <v>954</v>
      </c>
      <c r="E8" s="664"/>
      <c r="F8" s="664"/>
      <c r="G8" s="661"/>
      <c r="H8" s="661"/>
      <c r="I8" s="664">
        <v>0.2</v>
      </c>
      <c r="J8" s="664">
        <v>5.37</v>
      </c>
      <c r="K8" s="661"/>
      <c r="L8" s="661">
        <v>26.849999999999998</v>
      </c>
      <c r="M8" s="664"/>
      <c r="N8" s="664"/>
      <c r="O8" s="677"/>
      <c r="P8" s="665"/>
    </row>
    <row r="9" spans="1:16" ht="14.4" customHeight="1" x14ac:dyDescent="0.3">
      <c r="A9" s="660" t="s">
        <v>3186</v>
      </c>
      <c r="B9" s="661" t="s">
        <v>3187</v>
      </c>
      <c r="C9" s="661" t="s">
        <v>3191</v>
      </c>
      <c r="D9" s="661" t="s">
        <v>3192</v>
      </c>
      <c r="E9" s="664">
        <v>0.2</v>
      </c>
      <c r="F9" s="664">
        <v>6.48</v>
      </c>
      <c r="G9" s="661">
        <v>1</v>
      </c>
      <c r="H9" s="661">
        <v>32.4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3186</v>
      </c>
      <c r="B10" s="661" t="s">
        <v>3187</v>
      </c>
      <c r="C10" s="661" t="s">
        <v>3193</v>
      </c>
      <c r="D10" s="661" t="s">
        <v>3194</v>
      </c>
      <c r="E10" s="664">
        <v>0.2</v>
      </c>
      <c r="F10" s="664">
        <v>15.42</v>
      </c>
      <c r="G10" s="661">
        <v>1</v>
      </c>
      <c r="H10" s="661">
        <v>77.099999999999994</v>
      </c>
      <c r="I10" s="664"/>
      <c r="J10" s="664"/>
      <c r="K10" s="661"/>
      <c r="L10" s="661"/>
      <c r="M10" s="664">
        <v>0.2</v>
      </c>
      <c r="N10" s="664">
        <v>14.75</v>
      </c>
      <c r="O10" s="677">
        <v>0.95654993514915698</v>
      </c>
      <c r="P10" s="665">
        <v>73.75</v>
      </c>
    </row>
    <row r="11" spans="1:16" ht="14.4" customHeight="1" x14ac:dyDescent="0.3">
      <c r="A11" s="660" t="s">
        <v>3186</v>
      </c>
      <c r="B11" s="661" t="s">
        <v>3187</v>
      </c>
      <c r="C11" s="661" t="s">
        <v>3195</v>
      </c>
      <c r="D11" s="661" t="s">
        <v>1141</v>
      </c>
      <c r="E11" s="664"/>
      <c r="F11" s="664"/>
      <c r="G11" s="661"/>
      <c r="H11" s="661"/>
      <c r="I11" s="664"/>
      <c r="J11" s="664"/>
      <c r="K11" s="661"/>
      <c r="L11" s="661"/>
      <c r="M11" s="664">
        <v>0.4</v>
      </c>
      <c r="N11" s="664">
        <v>105.62</v>
      </c>
      <c r="O11" s="677"/>
      <c r="P11" s="665">
        <v>264.05</v>
      </c>
    </row>
    <row r="12" spans="1:16" ht="14.4" customHeight="1" x14ac:dyDescent="0.3">
      <c r="A12" s="660" t="s">
        <v>3186</v>
      </c>
      <c r="B12" s="661" t="s">
        <v>3187</v>
      </c>
      <c r="C12" s="661" t="s">
        <v>3196</v>
      </c>
      <c r="D12" s="661" t="s">
        <v>3174</v>
      </c>
      <c r="E12" s="664">
        <v>1</v>
      </c>
      <c r="F12" s="664">
        <v>44.1</v>
      </c>
      <c r="G12" s="661">
        <v>1</v>
      </c>
      <c r="H12" s="661">
        <v>44.1</v>
      </c>
      <c r="I12" s="664">
        <v>3</v>
      </c>
      <c r="J12" s="664">
        <v>132.30000000000001</v>
      </c>
      <c r="K12" s="661">
        <v>3</v>
      </c>
      <c r="L12" s="661">
        <v>44.1</v>
      </c>
      <c r="M12" s="664"/>
      <c r="N12" s="664"/>
      <c r="O12" s="677"/>
      <c r="P12" s="665"/>
    </row>
    <row r="13" spans="1:16" ht="14.4" customHeight="1" x14ac:dyDescent="0.3">
      <c r="A13" s="660" t="s">
        <v>3186</v>
      </c>
      <c r="B13" s="661" t="s">
        <v>3187</v>
      </c>
      <c r="C13" s="661" t="s">
        <v>3197</v>
      </c>
      <c r="D13" s="661" t="s">
        <v>3198</v>
      </c>
      <c r="E13" s="664">
        <v>0.2</v>
      </c>
      <c r="F13" s="664">
        <v>14.38</v>
      </c>
      <c r="G13" s="661">
        <v>1</v>
      </c>
      <c r="H13" s="661">
        <v>71.900000000000006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3186</v>
      </c>
      <c r="B14" s="661" t="s">
        <v>3187</v>
      </c>
      <c r="C14" s="661" t="s">
        <v>3199</v>
      </c>
      <c r="D14" s="661" t="s">
        <v>1141</v>
      </c>
      <c r="E14" s="664">
        <v>0.4</v>
      </c>
      <c r="F14" s="664">
        <v>88.2</v>
      </c>
      <c r="G14" s="661">
        <v>1</v>
      </c>
      <c r="H14" s="661">
        <v>220.5</v>
      </c>
      <c r="I14" s="664">
        <v>0.60000000000000009</v>
      </c>
      <c r="J14" s="664">
        <v>132.30000000000001</v>
      </c>
      <c r="K14" s="661">
        <v>1.5</v>
      </c>
      <c r="L14" s="661">
        <v>220.5</v>
      </c>
      <c r="M14" s="664">
        <v>0.4</v>
      </c>
      <c r="N14" s="664">
        <v>105.62</v>
      </c>
      <c r="O14" s="677">
        <v>1.1975056689342405</v>
      </c>
      <c r="P14" s="665">
        <v>264.05</v>
      </c>
    </row>
    <row r="15" spans="1:16" ht="14.4" customHeight="1" x14ac:dyDescent="0.3">
      <c r="A15" s="660" t="s">
        <v>3186</v>
      </c>
      <c r="B15" s="661" t="s">
        <v>3187</v>
      </c>
      <c r="C15" s="661" t="s">
        <v>3200</v>
      </c>
      <c r="D15" s="661" t="s">
        <v>3174</v>
      </c>
      <c r="E15" s="664">
        <v>1</v>
      </c>
      <c r="F15" s="664">
        <v>44.1</v>
      </c>
      <c r="G15" s="661">
        <v>1</v>
      </c>
      <c r="H15" s="661">
        <v>44.1</v>
      </c>
      <c r="I15" s="664">
        <v>1</v>
      </c>
      <c r="J15" s="664">
        <v>44.1</v>
      </c>
      <c r="K15" s="661">
        <v>1</v>
      </c>
      <c r="L15" s="661">
        <v>44.1</v>
      </c>
      <c r="M15" s="664"/>
      <c r="N15" s="664"/>
      <c r="O15" s="677"/>
      <c r="P15" s="665"/>
    </row>
    <row r="16" spans="1:16" ht="14.4" customHeight="1" x14ac:dyDescent="0.3">
      <c r="A16" s="660" t="s">
        <v>3186</v>
      </c>
      <c r="B16" s="661" t="s">
        <v>3201</v>
      </c>
      <c r="C16" s="661" t="s">
        <v>3202</v>
      </c>
      <c r="D16" s="661" t="s">
        <v>3174</v>
      </c>
      <c r="E16" s="664">
        <v>8</v>
      </c>
      <c r="F16" s="664">
        <v>560</v>
      </c>
      <c r="G16" s="661">
        <v>1</v>
      </c>
      <c r="H16" s="661">
        <v>70</v>
      </c>
      <c r="I16" s="664">
        <v>3</v>
      </c>
      <c r="J16" s="664">
        <v>210</v>
      </c>
      <c r="K16" s="661">
        <v>0.375</v>
      </c>
      <c r="L16" s="661">
        <v>70</v>
      </c>
      <c r="M16" s="664"/>
      <c r="N16" s="664"/>
      <c r="O16" s="677"/>
      <c r="P16" s="665"/>
    </row>
    <row r="17" spans="1:16" ht="14.4" customHeight="1" x14ac:dyDescent="0.3">
      <c r="A17" s="660" t="s">
        <v>3186</v>
      </c>
      <c r="B17" s="661" t="s">
        <v>3201</v>
      </c>
      <c r="C17" s="661" t="s">
        <v>3203</v>
      </c>
      <c r="D17" s="661" t="s">
        <v>3174</v>
      </c>
      <c r="E17" s="664">
        <v>44</v>
      </c>
      <c r="F17" s="664">
        <v>3300</v>
      </c>
      <c r="G17" s="661">
        <v>1</v>
      </c>
      <c r="H17" s="661">
        <v>75</v>
      </c>
      <c r="I17" s="664">
        <v>14</v>
      </c>
      <c r="J17" s="664">
        <v>1050</v>
      </c>
      <c r="K17" s="661">
        <v>0.31818181818181818</v>
      </c>
      <c r="L17" s="661">
        <v>75</v>
      </c>
      <c r="M17" s="664"/>
      <c r="N17" s="664"/>
      <c r="O17" s="677"/>
      <c r="P17" s="665"/>
    </row>
    <row r="18" spans="1:16" ht="14.4" customHeight="1" x14ac:dyDescent="0.3">
      <c r="A18" s="660" t="s">
        <v>3186</v>
      </c>
      <c r="B18" s="661" t="s">
        <v>3201</v>
      </c>
      <c r="C18" s="661" t="s">
        <v>3204</v>
      </c>
      <c r="D18" s="661" t="s">
        <v>3174</v>
      </c>
      <c r="E18" s="664">
        <v>3</v>
      </c>
      <c r="F18" s="664">
        <v>225</v>
      </c>
      <c r="G18" s="661">
        <v>1</v>
      </c>
      <c r="H18" s="661">
        <v>75</v>
      </c>
      <c r="I18" s="664"/>
      <c r="J18" s="664"/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3186</v>
      </c>
      <c r="B19" s="661" t="s">
        <v>3201</v>
      </c>
      <c r="C19" s="661" t="s">
        <v>3205</v>
      </c>
      <c r="D19" s="661" t="s">
        <v>3174</v>
      </c>
      <c r="E19" s="664">
        <v>6</v>
      </c>
      <c r="F19" s="664">
        <v>882</v>
      </c>
      <c r="G19" s="661">
        <v>1</v>
      </c>
      <c r="H19" s="661">
        <v>147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3186</v>
      </c>
      <c r="B20" s="661" t="s">
        <v>3201</v>
      </c>
      <c r="C20" s="661" t="s">
        <v>3206</v>
      </c>
      <c r="D20" s="661" t="s">
        <v>3174</v>
      </c>
      <c r="E20" s="664">
        <v>1</v>
      </c>
      <c r="F20" s="664">
        <v>147</v>
      </c>
      <c r="G20" s="661">
        <v>1</v>
      </c>
      <c r="H20" s="661">
        <v>147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3186</v>
      </c>
      <c r="B21" s="661" t="s">
        <v>3201</v>
      </c>
      <c r="C21" s="661" t="s">
        <v>3207</v>
      </c>
      <c r="D21" s="661" t="s">
        <v>3174</v>
      </c>
      <c r="E21" s="664">
        <v>4</v>
      </c>
      <c r="F21" s="664">
        <v>748</v>
      </c>
      <c r="G21" s="661">
        <v>1</v>
      </c>
      <c r="H21" s="661">
        <v>187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3186</v>
      </c>
      <c r="B22" s="661" t="s">
        <v>3201</v>
      </c>
      <c r="C22" s="661" t="s">
        <v>3208</v>
      </c>
      <c r="D22" s="661" t="s">
        <v>3174</v>
      </c>
      <c r="E22" s="664">
        <v>2</v>
      </c>
      <c r="F22" s="664">
        <v>374</v>
      </c>
      <c r="G22" s="661">
        <v>1</v>
      </c>
      <c r="H22" s="661">
        <v>187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3186</v>
      </c>
      <c r="B23" s="661" t="s">
        <v>3201</v>
      </c>
      <c r="C23" s="661" t="s">
        <v>3209</v>
      </c>
      <c r="D23" s="661" t="s">
        <v>3174</v>
      </c>
      <c r="E23" s="664">
        <v>1</v>
      </c>
      <c r="F23" s="664">
        <v>149</v>
      </c>
      <c r="G23" s="661">
        <v>1</v>
      </c>
      <c r="H23" s="661">
        <v>149</v>
      </c>
      <c r="I23" s="664">
        <v>3</v>
      </c>
      <c r="J23" s="664">
        <v>447</v>
      </c>
      <c r="K23" s="661">
        <v>3</v>
      </c>
      <c r="L23" s="661">
        <v>149</v>
      </c>
      <c r="M23" s="664"/>
      <c r="N23" s="664"/>
      <c r="O23" s="677"/>
      <c r="P23" s="665"/>
    </row>
    <row r="24" spans="1:16" ht="14.4" customHeight="1" x14ac:dyDescent="0.3">
      <c r="A24" s="660" t="s">
        <v>3186</v>
      </c>
      <c r="B24" s="661" t="s">
        <v>3201</v>
      </c>
      <c r="C24" s="661" t="s">
        <v>3210</v>
      </c>
      <c r="D24" s="661" t="s">
        <v>3174</v>
      </c>
      <c r="E24" s="664">
        <v>1</v>
      </c>
      <c r="F24" s="664">
        <v>149</v>
      </c>
      <c r="G24" s="661">
        <v>1</v>
      </c>
      <c r="H24" s="661">
        <v>149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3186</v>
      </c>
      <c r="B25" s="661" t="s">
        <v>3201</v>
      </c>
      <c r="C25" s="661" t="s">
        <v>3211</v>
      </c>
      <c r="D25" s="661" t="s">
        <v>3174</v>
      </c>
      <c r="E25" s="664">
        <v>33</v>
      </c>
      <c r="F25" s="664">
        <v>6402</v>
      </c>
      <c r="G25" s="661">
        <v>1</v>
      </c>
      <c r="H25" s="661">
        <v>194</v>
      </c>
      <c r="I25" s="664">
        <v>7</v>
      </c>
      <c r="J25" s="664">
        <v>1358</v>
      </c>
      <c r="K25" s="661">
        <v>0.21212121212121213</v>
      </c>
      <c r="L25" s="661">
        <v>194</v>
      </c>
      <c r="M25" s="664"/>
      <c r="N25" s="664"/>
      <c r="O25" s="677"/>
      <c r="P25" s="665"/>
    </row>
    <row r="26" spans="1:16" ht="14.4" customHeight="1" x14ac:dyDescent="0.3">
      <c r="A26" s="660" t="s">
        <v>3186</v>
      </c>
      <c r="B26" s="661" t="s">
        <v>3201</v>
      </c>
      <c r="C26" s="661" t="s">
        <v>3212</v>
      </c>
      <c r="D26" s="661" t="s">
        <v>3174</v>
      </c>
      <c r="E26" s="664">
        <v>8</v>
      </c>
      <c r="F26" s="664">
        <v>1552</v>
      </c>
      <c r="G26" s="661">
        <v>1</v>
      </c>
      <c r="H26" s="661">
        <v>194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3186</v>
      </c>
      <c r="B27" s="661" t="s">
        <v>3201</v>
      </c>
      <c r="C27" s="661" t="s">
        <v>3213</v>
      </c>
      <c r="D27" s="661" t="s">
        <v>3174</v>
      </c>
      <c r="E27" s="664">
        <v>1</v>
      </c>
      <c r="F27" s="664">
        <v>290</v>
      </c>
      <c r="G27" s="661">
        <v>1</v>
      </c>
      <c r="H27" s="661">
        <v>290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3186</v>
      </c>
      <c r="B28" s="661" t="s">
        <v>3183</v>
      </c>
      <c r="C28" s="661" t="s">
        <v>3214</v>
      </c>
      <c r="D28" s="661" t="s">
        <v>3215</v>
      </c>
      <c r="E28" s="664">
        <v>16</v>
      </c>
      <c r="F28" s="664">
        <v>1280</v>
      </c>
      <c r="G28" s="661">
        <v>1</v>
      </c>
      <c r="H28" s="661">
        <v>80</v>
      </c>
      <c r="I28" s="664">
        <v>111</v>
      </c>
      <c r="J28" s="664">
        <v>8880</v>
      </c>
      <c r="K28" s="661">
        <v>6.9375</v>
      </c>
      <c r="L28" s="661">
        <v>80</v>
      </c>
      <c r="M28" s="664">
        <v>147</v>
      </c>
      <c r="N28" s="664">
        <v>11907</v>
      </c>
      <c r="O28" s="677">
        <v>9.3023437500000004</v>
      </c>
      <c r="P28" s="665">
        <v>81</v>
      </c>
    </row>
    <row r="29" spans="1:16" ht="14.4" customHeight="1" x14ac:dyDescent="0.3">
      <c r="A29" s="660" t="s">
        <v>3186</v>
      </c>
      <c r="B29" s="661" t="s">
        <v>3183</v>
      </c>
      <c r="C29" s="661" t="s">
        <v>3216</v>
      </c>
      <c r="D29" s="661" t="s">
        <v>3217</v>
      </c>
      <c r="E29" s="664">
        <v>82</v>
      </c>
      <c r="F29" s="664">
        <v>8446</v>
      </c>
      <c r="G29" s="661">
        <v>1</v>
      </c>
      <c r="H29" s="661">
        <v>103</v>
      </c>
      <c r="I29" s="664">
        <v>117</v>
      </c>
      <c r="J29" s="664">
        <v>12051</v>
      </c>
      <c r="K29" s="661">
        <v>1.4268292682926829</v>
      </c>
      <c r="L29" s="661">
        <v>103</v>
      </c>
      <c r="M29" s="664">
        <v>157</v>
      </c>
      <c r="N29" s="664">
        <v>16328</v>
      </c>
      <c r="O29" s="677">
        <v>1.9332228273739047</v>
      </c>
      <c r="P29" s="665">
        <v>104</v>
      </c>
    </row>
    <row r="30" spans="1:16" ht="14.4" customHeight="1" x14ac:dyDescent="0.3">
      <c r="A30" s="660" t="s">
        <v>3186</v>
      </c>
      <c r="B30" s="661" t="s">
        <v>3183</v>
      </c>
      <c r="C30" s="661" t="s">
        <v>3218</v>
      </c>
      <c r="D30" s="661" t="s">
        <v>3219</v>
      </c>
      <c r="E30" s="664">
        <v>148</v>
      </c>
      <c r="F30" s="664">
        <v>5032</v>
      </c>
      <c r="G30" s="661">
        <v>1</v>
      </c>
      <c r="H30" s="661">
        <v>34</v>
      </c>
      <c r="I30" s="664">
        <v>173</v>
      </c>
      <c r="J30" s="664">
        <v>5882</v>
      </c>
      <c r="K30" s="661">
        <v>1.1689189189189189</v>
      </c>
      <c r="L30" s="661">
        <v>34</v>
      </c>
      <c r="M30" s="664">
        <v>17</v>
      </c>
      <c r="N30" s="664">
        <v>595</v>
      </c>
      <c r="O30" s="677">
        <v>0.11824324324324324</v>
      </c>
      <c r="P30" s="665">
        <v>35</v>
      </c>
    </row>
    <row r="31" spans="1:16" ht="14.4" customHeight="1" x14ac:dyDescent="0.3">
      <c r="A31" s="660" t="s">
        <v>3186</v>
      </c>
      <c r="B31" s="661" t="s">
        <v>3183</v>
      </c>
      <c r="C31" s="661" t="s">
        <v>3220</v>
      </c>
      <c r="D31" s="661" t="s">
        <v>3221</v>
      </c>
      <c r="E31" s="664"/>
      <c r="F31" s="664"/>
      <c r="G31" s="661"/>
      <c r="H31" s="661"/>
      <c r="I31" s="664">
        <v>2</v>
      </c>
      <c r="J31" s="664">
        <v>10</v>
      </c>
      <c r="K31" s="661"/>
      <c r="L31" s="661">
        <v>5</v>
      </c>
      <c r="M31" s="664">
        <v>1</v>
      </c>
      <c r="N31" s="664">
        <v>5</v>
      </c>
      <c r="O31" s="677"/>
      <c r="P31" s="665">
        <v>5</v>
      </c>
    </row>
    <row r="32" spans="1:16" ht="14.4" customHeight="1" x14ac:dyDescent="0.3">
      <c r="A32" s="660" t="s">
        <v>3186</v>
      </c>
      <c r="B32" s="661" t="s">
        <v>3183</v>
      </c>
      <c r="C32" s="661" t="s">
        <v>3222</v>
      </c>
      <c r="D32" s="661" t="s">
        <v>3223</v>
      </c>
      <c r="E32" s="664"/>
      <c r="F32" s="664"/>
      <c r="G32" s="661"/>
      <c r="H32" s="661"/>
      <c r="I32" s="664">
        <v>2</v>
      </c>
      <c r="J32" s="664">
        <v>10</v>
      </c>
      <c r="K32" s="661"/>
      <c r="L32" s="661">
        <v>5</v>
      </c>
      <c r="M32" s="664"/>
      <c r="N32" s="664"/>
      <c r="O32" s="677"/>
      <c r="P32" s="665"/>
    </row>
    <row r="33" spans="1:16" ht="14.4" customHeight="1" x14ac:dyDescent="0.3">
      <c r="A33" s="660" t="s">
        <v>3186</v>
      </c>
      <c r="B33" s="661" t="s">
        <v>3183</v>
      </c>
      <c r="C33" s="661" t="s">
        <v>3224</v>
      </c>
      <c r="D33" s="661" t="s">
        <v>3225</v>
      </c>
      <c r="E33" s="664">
        <v>182</v>
      </c>
      <c r="F33" s="664">
        <v>42224</v>
      </c>
      <c r="G33" s="661">
        <v>1</v>
      </c>
      <c r="H33" s="661">
        <v>232</v>
      </c>
      <c r="I33" s="664"/>
      <c r="J33" s="664"/>
      <c r="K33" s="661"/>
      <c r="L33" s="661"/>
      <c r="M33" s="664"/>
      <c r="N33" s="664"/>
      <c r="O33" s="677"/>
      <c r="P33" s="665"/>
    </row>
    <row r="34" spans="1:16" ht="14.4" customHeight="1" x14ac:dyDescent="0.3">
      <c r="A34" s="660" t="s">
        <v>3186</v>
      </c>
      <c r="B34" s="661" t="s">
        <v>3183</v>
      </c>
      <c r="C34" s="661" t="s">
        <v>3226</v>
      </c>
      <c r="D34" s="661" t="s">
        <v>3227</v>
      </c>
      <c r="E34" s="664">
        <v>2371</v>
      </c>
      <c r="F34" s="664">
        <v>275036</v>
      </c>
      <c r="G34" s="661">
        <v>1</v>
      </c>
      <c r="H34" s="661">
        <v>116</v>
      </c>
      <c r="I34" s="664"/>
      <c r="J34" s="664"/>
      <c r="K34" s="661"/>
      <c r="L34" s="661"/>
      <c r="M34" s="664">
        <v>1</v>
      </c>
      <c r="N34" s="664">
        <v>118</v>
      </c>
      <c r="O34" s="677">
        <v>4.2903474454253262E-4</v>
      </c>
      <c r="P34" s="665">
        <v>118</v>
      </c>
    </row>
    <row r="35" spans="1:16" ht="14.4" customHeight="1" x14ac:dyDescent="0.3">
      <c r="A35" s="660" t="s">
        <v>3186</v>
      </c>
      <c r="B35" s="661" t="s">
        <v>3183</v>
      </c>
      <c r="C35" s="661" t="s">
        <v>3228</v>
      </c>
      <c r="D35" s="661" t="s">
        <v>3229</v>
      </c>
      <c r="E35" s="664">
        <v>50</v>
      </c>
      <c r="F35" s="664">
        <v>6200</v>
      </c>
      <c r="G35" s="661">
        <v>1</v>
      </c>
      <c r="H35" s="661">
        <v>124</v>
      </c>
      <c r="I35" s="664">
        <v>37</v>
      </c>
      <c r="J35" s="664">
        <v>4588</v>
      </c>
      <c r="K35" s="661">
        <v>0.74</v>
      </c>
      <c r="L35" s="661">
        <v>124</v>
      </c>
      <c r="M35" s="664">
        <v>21</v>
      </c>
      <c r="N35" s="664">
        <v>4221</v>
      </c>
      <c r="O35" s="677">
        <v>0.68080645161290321</v>
      </c>
      <c r="P35" s="665">
        <v>201</v>
      </c>
    </row>
    <row r="36" spans="1:16" ht="14.4" customHeight="1" x14ac:dyDescent="0.3">
      <c r="A36" s="660" t="s">
        <v>3186</v>
      </c>
      <c r="B36" s="661" t="s">
        <v>3183</v>
      </c>
      <c r="C36" s="661" t="s">
        <v>3230</v>
      </c>
      <c r="D36" s="661" t="s">
        <v>3231</v>
      </c>
      <c r="E36" s="664">
        <v>4</v>
      </c>
      <c r="F36" s="664">
        <v>596</v>
      </c>
      <c r="G36" s="661">
        <v>1</v>
      </c>
      <c r="H36" s="661">
        <v>149</v>
      </c>
      <c r="I36" s="664">
        <v>10</v>
      </c>
      <c r="J36" s="664">
        <v>1490</v>
      </c>
      <c r="K36" s="661">
        <v>2.5</v>
      </c>
      <c r="L36" s="661">
        <v>149</v>
      </c>
      <c r="M36" s="664">
        <v>6</v>
      </c>
      <c r="N36" s="664">
        <v>1806</v>
      </c>
      <c r="O36" s="677">
        <v>3.0302013422818792</v>
      </c>
      <c r="P36" s="665">
        <v>301</v>
      </c>
    </row>
    <row r="37" spans="1:16" ht="14.4" customHeight="1" x14ac:dyDescent="0.3">
      <c r="A37" s="660" t="s">
        <v>3186</v>
      </c>
      <c r="B37" s="661" t="s">
        <v>3183</v>
      </c>
      <c r="C37" s="661" t="s">
        <v>3232</v>
      </c>
      <c r="D37" s="661" t="s">
        <v>3233</v>
      </c>
      <c r="E37" s="664">
        <v>2</v>
      </c>
      <c r="F37" s="664">
        <v>448</v>
      </c>
      <c r="G37" s="661">
        <v>1</v>
      </c>
      <c r="H37" s="661">
        <v>224</v>
      </c>
      <c r="I37" s="664"/>
      <c r="J37" s="664"/>
      <c r="K37" s="661"/>
      <c r="L37" s="661"/>
      <c r="M37" s="664"/>
      <c r="N37" s="664"/>
      <c r="O37" s="677"/>
      <c r="P37" s="665"/>
    </row>
    <row r="38" spans="1:16" ht="14.4" customHeight="1" x14ac:dyDescent="0.3">
      <c r="A38" s="660" t="s">
        <v>3186</v>
      </c>
      <c r="B38" s="661" t="s">
        <v>3183</v>
      </c>
      <c r="C38" s="661" t="s">
        <v>3234</v>
      </c>
      <c r="D38" s="661" t="s">
        <v>3235</v>
      </c>
      <c r="E38" s="664">
        <v>189</v>
      </c>
      <c r="F38" s="664">
        <v>17577</v>
      </c>
      <c r="G38" s="661">
        <v>1</v>
      </c>
      <c r="H38" s="661">
        <v>93</v>
      </c>
      <c r="I38" s="664">
        <v>139</v>
      </c>
      <c r="J38" s="664">
        <v>12927</v>
      </c>
      <c r="K38" s="661">
        <v>0.73544973544973546</v>
      </c>
      <c r="L38" s="661">
        <v>93</v>
      </c>
      <c r="M38" s="664">
        <v>180</v>
      </c>
      <c r="N38" s="664">
        <v>17100</v>
      </c>
      <c r="O38" s="677">
        <v>0.97286226318484381</v>
      </c>
      <c r="P38" s="665">
        <v>95</v>
      </c>
    </row>
    <row r="39" spans="1:16" ht="14.4" customHeight="1" x14ac:dyDescent="0.3">
      <c r="A39" s="660" t="s">
        <v>3186</v>
      </c>
      <c r="B39" s="661" t="s">
        <v>3183</v>
      </c>
      <c r="C39" s="661" t="s">
        <v>3236</v>
      </c>
      <c r="D39" s="661" t="s">
        <v>3237</v>
      </c>
      <c r="E39" s="664">
        <v>43</v>
      </c>
      <c r="F39" s="664">
        <v>3913</v>
      </c>
      <c r="G39" s="661">
        <v>1</v>
      </c>
      <c r="H39" s="661">
        <v>91</v>
      </c>
      <c r="I39" s="664">
        <v>36</v>
      </c>
      <c r="J39" s="664">
        <v>3276</v>
      </c>
      <c r="K39" s="661">
        <v>0.83720930232558144</v>
      </c>
      <c r="L39" s="661">
        <v>91</v>
      </c>
      <c r="M39" s="664">
        <v>38</v>
      </c>
      <c r="N39" s="664">
        <v>3534</v>
      </c>
      <c r="O39" s="677">
        <v>0.90314336825964736</v>
      </c>
      <c r="P39" s="665">
        <v>93</v>
      </c>
    </row>
    <row r="40" spans="1:16" ht="14.4" customHeight="1" x14ac:dyDescent="0.3">
      <c r="A40" s="660" t="s">
        <v>3186</v>
      </c>
      <c r="B40" s="661" t="s">
        <v>3183</v>
      </c>
      <c r="C40" s="661" t="s">
        <v>3238</v>
      </c>
      <c r="D40" s="661" t="s">
        <v>3239</v>
      </c>
      <c r="E40" s="664"/>
      <c r="F40" s="664"/>
      <c r="G40" s="661"/>
      <c r="H40" s="661"/>
      <c r="I40" s="664">
        <v>2263</v>
      </c>
      <c r="J40" s="664">
        <v>262508</v>
      </c>
      <c r="K40" s="661"/>
      <c r="L40" s="661">
        <v>116</v>
      </c>
      <c r="M40" s="664">
        <v>2353</v>
      </c>
      <c r="N40" s="664">
        <v>277654</v>
      </c>
      <c r="O40" s="677"/>
      <c r="P40" s="665">
        <v>118</v>
      </c>
    </row>
    <row r="41" spans="1:16" ht="14.4" customHeight="1" x14ac:dyDescent="0.3">
      <c r="A41" s="660" t="s">
        <v>3186</v>
      </c>
      <c r="B41" s="661" t="s">
        <v>3183</v>
      </c>
      <c r="C41" s="661" t="s">
        <v>3240</v>
      </c>
      <c r="D41" s="661" t="s">
        <v>3241</v>
      </c>
      <c r="E41" s="664">
        <v>1</v>
      </c>
      <c r="F41" s="664">
        <v>223</v>
      </c>
      <c r="G41" s="661">
        <v>1</v>
      </c>
      <c r="H41" s="661">
        <v>223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3186</v>
      </c>
      <c r="B42" s="661" t="s">
        <v>3183</v>
      </c>
      <c r="C42" s="661" t="s">
        <v>3242</v>
      </c>
      <c r="D42" s="661" t="s">
        <v>3243</v>
      </c>
      <c r="E42" s="664"/>
      <c r="F42" s="664"/>
      <c r="G42" s="661"/>
      <c r="H42" s="661"/>
      <c r="I42" s="664">
        <v>3</v>
      </c>
      <c r="J42" s="664">
        <v>1581</v>
      </c>
      <c r="K42" s="661"/>
      <c r="L42" s="661">
        <v>527</v>
      </c>
      <c r="M42" s="664"/>
      <c r="N42" s="664"/>
      <c r="O42" s="677"/>
      <c r="P42" s="665"/>
    </row>
    <row r="43" spans="1:16" ht="14.4" customHeight="1" x14ac:dyDescent="0.3">
      <c r="A43" s="660" t="s">
        <v>3186</v>
      </c>
      <c r="B43" s="661" t="s">
        <v>3183</v>
      </c>
      <c r="C43" s="661" t="s">
        <v>3244</v>
      </c>
      <c r="D43" s="661" t="s">
        <v>3245</v>
      </c>
      <c r="E43" s="664"/>
      <c r="F43" s="664"/>
      <c r="G43" s="661"/>
      <c r="H43" s="661"/>
      <c r="I43" s="664"/>
      <c r="J43" s="664"/>
      <c r="K43" s="661"/>
      <c r="L43" s="661"/>
      <c r="M43" s="664">
        <v>1</v>
      </c>
      <c r="N43" s="664">
        <v>946</v>
      </c>
      <c r="O43" s="677"/>
      <c r="P43" s="665">
        <v>946</v>
      </c>
    </row>
    <row r="44" spans="1:16" ht="14.4" customHeight="1" x14ac:dyDescent="0.3">
      <c r="A44" s="660" t="s">
        <v>3186</v>
      </c>
      <c r="B44" s="661" t="s">
        <v>3183</v>
      </c>
      <c r="C44" s="661" t="s">
        <v>3246</v>
      </c>
      <c r="D44" s="661" t="s">
        <v>3247</v>
      </c>
      <c r="E44" s="664">
        <v>18</v>
      </c>
      <c r="F44" s="664">
        <v>29250</v>
      </c>
      <c r="G44" s="661">
        <v>1</v>
      </c>
      <c r="H44" s="661">
        <v>1625</v>
      </c>
      <c r="I44" s="664">
        <v>18</v>
      </c>
      <c r="J44" s="664">
        <v>29250</v>
      </c>
      <c r="K44" s="661">
        <v>1</v>
      </c>
      <c r="L44" s="661">
        <v>1625</v>
      </c>
      <c r="M44" s="664">
        <v>25</v>
      </c>
      <c r="N44" s="664">
        <v>40925</v>
      </c>
      <c r="O44" s="677">
        <v>1.3991452991452991</v>
      </c>
      <c r="P44" s="665">
        <v>1637</v>
      </c>
    </row>
    <row r="45" spans="1:16" ht="14.4" customHeight="1" x14ac:dyDescent="0.3">
      <c r="A45" s="660" t="s">
        <v>3186</v>
      </c>
      <c r="B45" s="661" t="s">
        <v>3183</v>
      </c>
      <c r="C45" s="661" t="s">
        <v>3248</v>
      </c>
      <c r="D45" s="661" t="s">
        <v>3249</v>
      </c>
      <c r="E45" s="664">
        <v>11</v>
      </c>
      <c r="F45" s="664">
        <v>13970</v>
      </c>
      <c r="G45" s="661">
        <v>1</v>
      </c>
      <c r="H45" s="661">
        <v>1270</v>
      </c>
      <c r="I45" s="664">
        <v>28</v>
      </c>
      <c r="J45" s="664">
        <v>35560</v>
      </c>
      <c r="K45" s="661">
        <v>2.5454545454545454</v>
      </c>
      <c r="L45" s="661">
        <v>1270</v>
      </c>
      <c r="M45" s="664">
        <v>36</v>
      </c>
      <c r="N45" s="664">
        <v>46224</v>
      </c>
      <c r="O45" s="677">
        <v>3.3088045812455262</v>
      </c>
      <c r="P45" s="665">
        <v>1284</v>
      </c>
    </row>
    <row r="46" spans="1:16" ht="14.4" customHeight="1" x14ac:dyDescent="0.3">
      <c r="A46" s="660" t="s">
        <v>3186</v>
      </c>
      <c r="B46" s="661" t="s">
        <v>3183</v>
      </c>
      <c r="C46" s="661" t="s">
        <v>3250</v>
      </c>
      <c r="D46" s="661" t="s">
        <v>3251</v>
      </c>
      <c r="E46" s="664">
        <v>6</v>
      </c>
      <c r="F46" s="664">
        <v>5592</v>
      </c>
      <c r="G46" s="661">
        <v>1</v>
      </c>
      <c r="H46" s="661">
        <v>932</v>
      </c>
      <c r="I46" s="664">
        <v>8</v>
      </c>
      <c r="J46" s="664">
        <v>7456</v>
      </c>
      <c r="K46" s="661">
        <v>1.3333333333333333</v>
      </c>
      <c r="L46" s="661">
        <v>932</v>
      </c>
      <c r="M46" s="664"/>
      <c r="N46" s="664"/>
      <c r="O46" s="677"/>
      <c r="P46" s="665"/>
    </row>
    <row r="47" spans="1:16" ht="14.4" customHeight="1" x14ac:dyDescent="0.3">
      <c r="A47" s="660" t="s">
        <v>3186</v>
      </c>
      <c r="B47" s="661" t="s">
        <v>3183</v>
      </c>
      <c r="C47" s="661" t="s">
        <v>3252</v>
      </c>
      <c r="D47" s="661" t="s">
        <v>3253</v>
      </c>
      <c r="E47" s="664"/>
      <c r="F47" s="664"/>
      <c r="G47" s="661"/>
      <c r="H47" s="661"/>
      <c r="I47" s="664">
        <v>2</v>
      </c>
      <c r="J47" s="664">
        <v>1892</v>
      </c>
      <c r="K47" s="661"/>
      <c r="L47" s="661">
        <v>946</v>
      </c>
      <c r="M47" s="664">
        <v>3</v>
      </c>
      <c r="N47" s="664">
        <v>2880</v>
      </c>
      <c r="O47" s="677"/>
      <c r="P47" s="665">
        <v>960</v>
      </c>
    </row>
    <row r="48" spans="1:16" ht="14.4" customHeight="1" x14ac:dyDescent="0.3">
      <c r="A48" s="660" t="s">
        <v>3186</v>
      </c>
      <c r="B48" s="661" t="s">
        <v>3183</v>
      </c>
      <c r="C48" s="661" t="s">
        <v>3254</v>
      </c>
      <c r="D48" s="661" t="s">
        <v>3255</v>
      </c>
      <c r="E48" s="664">
        <v>37</v>
      </c>
      <c r="F48" s="664">
        <v>5735</v>
      </c>
      <c r="G48" s="661">
        <v>1</v>
      </c>
      <c r="H48" s="661">
        <v>155</v>
      </c>
      <c r="I48" s="664">
        <v>25</v>
      </c>
      <c r="J48" s="664">
        <v>3875</v>
      </c>
      <c r="K48" s="661">
        <v>0.67567567567567566</v>
      </c>
      <c r="L48" s="661">
        <v>155</v>
      </c>
      <c r="M48" s="664">
        <v>21</v>
      </c>
      <c r="N48" s="664">
        <v>3297</v>
      </c>
      <c r="O48" s="677">
        <v>0.57489102005231041</v>
      </c>
      <c r="P48" s="665">
        <v>157</v>
      </c>
    </row>
    <row r="49" spans="1:16" ht="14.4" customHeight="1" x14ac:dyDescent="0.3">
      <c r="A49" s="660" t="s">
        <v>3186</v>
      </c>
      <c r="B49" s="661" t="s">
        <v>3183</v>
      </c>
      <c r="C49" s="661" t="s">
        <v>3256</v>
      </c>
      <c r="D49" s="661" t="s">
        <v>3257</v>
      </c>
      <c r="E49" s="664"/>
      <c r="F49" s="664"/>
      <c r="G49" s="661"/>
      <c r="H49" s="661"/>
      <c r="I49" s="664"/>
      <c r="J49" s="664"/>
      <c r="K49" s="661"/>
      <c r="L49" s="661"/>
      <c r="M49" s="664">
        <v>1</v>
      </c>
      <c r="N49" s="664">
        <v>318</v>
      </c>
      <c r="O49" s="677"/>
      <c r="P49" s="665">
        <v>318</v>
      </c>
    </row>
    <row r="50" spans="1:16" ht="14.4" customHeight="1" x14ac:dyDescent="0.3">
      <c r="A50" s="660" t="s">
        <v>3186</v>
      </c>
      <c r="B50" s="661" t="s">
        <v>3183</v>
      </c>
      <c r="C50" s="661" t="s">
        <v>3258</v>
      </c>
      <c r="D50" s="661" t="s">
        <v>3259</v>
      </c>
      <c r="E50" s="664">
        <v>14</v>
      </c>
      <c r="F50" s="664">
        <v>0</v>
      </c>
      <c r="G50" s="661"/>
      <c r="H50" s="661">
        <v>0</v>
      </c>
      <c r="I50" s="664">
        <v>3</v>
      </c>
      <c r="J50" s="664">
        <v>0</v>
      </c>
      <c r="K50" s="661"/>
      <c r="L50" s="661">
        <v>0</v>
      </c>
      <c r="M50" s="664"/>
      <c r="N50" s="664"/>
      <c r="O50" s="677"/>
      <c r="P50" s="665"/>
    </row>
    <row r="51" spans="1:16" ht="14.4" customHeight="1" x14ac:dyDescent="0.3">
      <c r="A51" s="660" t="s">
        <v>3186</v>
      </c>
      <c r="B51" s="661" t="s">
        <v>3183</v>
      </c>
      <c r="C51" s="661" t="s">
        <v>3260</v>
      </c>
      <c r="D51" s="661" t="s">
        <v>3261</v>
      </c>
      <c r="E51" s="664">
        <v>2195</v>
      </c>
      <c r="F51" s="664">
        <v>0</v>
      </c>
      <c r="G51" s="661"/>
      <c r="H51" s="661">
        <v>0</v>
      </c>
      <c r="I51" s="664">
        <v>1982</v>
      </c>
      <c r="J51" s="664">
        <v>0</v>
      </c>
      <c r="K51" s="661"/>
      <c r="L51" s="661">
        <v>0</v>
      </c>
      <c r="M51" s="664">
        <v>1</v>
      </c>
      <c r="N51" s="664">
        <v>0</v>
      </c>
      <c r="O51" s="677"/>
      <c r="P51" s="665">
        <v>0</v>
      </c>
    </row>
    <row r="52" spans="1:16" ht="14.4" customHeight="1" x14ac:dyDescent="0.3">
      <c r="A52" s="660" t="s">
        <v>3186</v>
      </c>
      <c r="B52" s="661" t="s">
        <v>3183</v>
      </c>
      <c r="C52" s="661" t="s">
        <v>3262</v>
      </c>
      <c r="D52" s="661" t="s">
        <v>3263</v>
      </c>
      <c r="E52" s="664"/>
      <c r="F52" s="664"/>
      <c r="G52" s="661"/>
      <c r="H52" s="661"/>
      <c r="I52" s="664">
        <v>44</v>
      </c>
      <c r="J52" s="664">
        <v>4664</v>
      </c>
      <c r="K52" s="661"/>
      <c r="L52" s="661">
        <v>106</v>
      </c>
      <c r="M52" s="664">
        <v>32</v>
      </c>
      <c r="N52" s="664">
        <v>3456</v>
      </c>
      <c r="O52" s="677"/>
      <c r="P52" s="665">
        <v>108</v>
      </c>
    </row>
    <row r="53" spans="1:16" ht="14.4" customHeight="1" x14ac:dyDescent="0.3">
      <c r="A53" s="660" t="s">
        <v>3186</v>
      </c>
      <c r="B53" s="661" t="s">
        <v>3183</v>
      </c>
      <c r="C53" s="661" t="s">
        <v>3264</v>
      </c>
      <c r="D53" s="661" t="s">
        <v>3265</v>
      </c>
      <c r="E53" s="664"/>
      <c r="F53" s="664"/>
      <c r="G53" s="661"/>
      <c r="H53" s="661"/>
      <c r="I53" s="664">
        <v>3</v>
      </c>
      <c r="J53" s="664">
        <v>105</v>
      </c>
      <c r="K53" s="661"/>
      <c r="L53" s="661">
        <v>35</v>
      </c>
      <c r="M53" s="664">
        <v>1</v>
      </c>
      <c r="N53" s="664">
        <v>36</v>
      </c>
      <c r="O53" s="677"/>
      <c r="P53" s="665">
        <v>36</v>
      </c>
    </row>
    <row r="54" spans="1:16" ht="14.4" customHeight="1" x14ac:dyDescent="0.3">
      <c r="A54" s="660" t="s">
        <v>3186</v>
      </c>
      <c r="B54" s="661" t="s">
        <v>3183</v>
      </c>
      <c r="C54" s="661" t="s">
        <v>3266</v>
      </c>
      <c r="D54" s="661" t="s">
        <v>3267</v>
      </c>
      <c r="E54" s="664">
        <v>68</v>
      </c>
      <c r="F54" s="664">
        <v>5508</v>
      </c>
      <c r="G54" s="661">
        <v>1</v>
      </c>
      <c r="H54" s="661">
        <v>81</v>
      </c>
      <c r="I54" s="664">
        <v>64</v>
      </c>
      <c r="J54" s="664">
        <v>5184</v>
      </c>
      <c r="K54" s="661">
        <v>0.94117647058823528</v>
      </c>
      <c r="L54" s="661">
        <v>81</v>
      </c>
      <c r="M54" s="664">
        <v>72</v>
      </c>
      <c r="N54" s="664">
        <v>5904</v>
      </c>
      <c r="O54" s="677">
        <v>1.0718954248366013</v>
      </c>
      <c r="P54" s="665">
        <v>82</v>
      </c>
    </row>
    <row r="55" spans="1:16" ht="14.4" customHeight="1" x14ac:dyDescent="0.3">
      <c r="A55" s="660" t="s">
        <v>3186</v>
      </c>
      <c r="B55" s="661" t="s">
        <v>3183</v>
      </c>
      <c r="C55" s="661" t="s">
        <v>3268</v>
      </c>
      <c r="D55" s="661" t="s">
        <v>3269</v>
      </c>
      <c r="E55" s="664">
        <v>16</v>
      </c>
      <c r="F55" s="664">
        <v>480</v>
      </c>
      <c r="G55" s="661">
        <v>1</v>
      </c>
      <c r="H55" s="661">
        <v>30</v>
      </c>
      <c r="I55" s="664">
        <v>43</v>
      </c>
      <c r="J55" s="664">
        <v>1290</v>
      </c>
      <c r="K55" s="661">
        <v>2.6875</v>
      </c>
      <c r="L55" s="661">
        <v>30</v>
      </c>
      <c r="M55" s="664">
        <v>41</v>
      </c>
      <c r="N55" s="664">
        <v>1271</v>
      </c>
      <c r="O55" s="677">
        <v>2.6479166666666667</v>
      </c>
      <c r="P55" s="665">
        <v>31</v>
      </c>
    </row>
    <row r="56" spans="1:16" ht="14.4" customHeight="1" x14ac:dyDescent="0.3">
      <c r="A56" s="660" t="s">
        <v>3186</v>
      </c>
      <c r="B56" s="661" t="s">
        <v>3183</v>
      </c>
      <c r="C56" s="661" t="s">
        <v>3270</v>
      </c>
      <c r="D56" s="661" t="s">
        <v>3271</v>
      </c>
      <c r="E56" s="664">
        <v>3</v>
      </c>
      <c r="F56" s="664">
        <v>0</v>
      </c>
      <c r="G56" s="661"/>
      <c r="H56" s="661">
        <v>0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3186</v>
      </c>
      <c r="B57" s="661" t="s">
        <v>3183</v>
      </c>
      <c r="C57" s="661" t="s">
        <v>3184</v>
      </c>
      <c r="D57" s="661" t="s">
        <v>3185</v>
      </c>
      <c r="E57" s="664">
        <v>42</v>
      </c>
      <c r="F57" s="664">
        <v>7812</v>
      </c>
      <c r="G57" s="661">
        <v>1</v>
      </c>
      <c r="H57" s="661">
        <v>186</v>
      </c>
      <c r="I57" s="664">
        <v>21</v>
      </c>
      <c r="J57" s="664">
        <v>3906</v>
      </c>
      <c r="K57" s="661">
        <v>0.5</v>
      </c>
      <c r="L57" s="661">
        <v>186</v>
      </c>
      <c r="M57" s="664">
        <v>8</v>
      </c>
      <c r="N57" s="664">
        <v>3072</v>
      </c>
      <c r="O57" s="677">
        <v>0.39324116743471582</v>
      </c>
      <c r="P57" s="665">
        <v>384</v>
      </c>
    </row>
    <row r="58" spans="1:16" ht="14.4" customHeight="1" x14ac:dyDescent="0.3">
      <c r="A58" s="660" t="s">
        <v>3186</v>
      </c>
      <c r="B58" s="661" t="s">
        <v>3183</v>
      </c>
      <c r="C58" s="661" t="s">
        <v>3272</v>
      </c>
      <c r="D58" s="661" t="s">
        <v>3243</v>
      </c>
      <c r="E58" s="664"/>
      <c r="F58" s="664"/>
      <c r="G58" s="661"/>
      <c r="H58" s="661"/>
      <c r="I58" s="664"/>
      <c r="J58" s="664"/>
      <c r="K58" s="661"/>
      <c r="L58" s="661"/>
      <c r="M58" s="664">
        <v>1</v>
      </c>
      <c r="N58" s="664">
        <v>675</v>
      </c>
      <c r="O58" s="677"/>
      <c r="P58" s="665">
        <v>675</v>
      </c>
    </row>
    <row r="59" spans="1:16" ht="14.4" customHeight="1" x14ac:dyDescent="0.3">
      <c r="A59" s="660" t="s">
        <v>3186</v>
      </c>
      <c r="B59" s="661" t="s">
        <v>3183</v>
      </c>
      <c r="C59" s="661" t="s">
        <v>3273</v>
      </c>
      <c r="D59" s="661" t="s">
        <v>3174</v>
      </c>
      <c r="E59" s="664">
        <v>5</v>
      </c>
      <c r="F59" s="664">
        <v>0</v>
      </c>
      <c r="G59" s="661"/>
      <c r="H59" s="661">
        <v>0</v>
      </c>
      <c r="I59" s="664"/>
      <c r="J59" s="664"/>
      <c r="K59" s="661"/>
      <c r="L59" s="661"/>
      <c r="M59" s="664"/>
      <c r="N59" s="664"/>
      <c r="O59" s="677"/>
      <c r="P59" s="665"/>
    </row>
    <row r="60" spans="1:16" ht="14.4" customHeight="1" x14ac:dyDescent="0.3">
      <c r="A60" s="660" t="s">
        <v>3186</v>
      </c>
      <c r="B60" s="661" t="s">
        <v>3183</v>
      </c>
      <c r="C60" s="661" t="s">
        <v>3274</v>
      </c>
      <c r="D60" s="661" t="s">
        <v>3275</v>
      </c>
      <c r="E60" s="664">
        <v>19</v>
      </c>
      <c r="F60" s="664">
        <v>1634</v>
      </c>
      <c r="G60" s="661">
        <v>1</v>
      </c>
      <c r="H60" s="661">
        <v>86</v>
      </c>
      <c r="I60" s="664">
        <v>14</v>
      </c>
      <c r="J60" s="664">
        <v>1204</v>
      </c>
      <c r="K60" s="661">
        <v>0.73684210526315785</v>
      </c>
      <c r="L60" s="661">
        <v>86</v>
      </c>
      <c r="M60" s="664">
        <v>14</v>
      </c>
      <c r="N60" s="664">
        <v>2212</v>
      </c>
      <c r="O60" s="677">
        <v>1.3537331701346389</v>
      </c>
      <c r="P60" s="665">
        <v>158</v>
      </c>
    </row>
    <row r="61" spans="1:16" ht="14.4" customHeight="1" x14ac:dyDescent="0.3">
      <c r="A61" s="660" t="s">
        <v>3186</v>
      </c>
      <c r="B61" s="661" t="s">
        <v>3183</v>
      </c>
      <c r="C61" s="661" t="s">
        <v>3276</v>
      </c>
      <c r="D61" s="661" t="s">
        <v>3277</v>
      </c>
      <c r="E61" s="664"/>
      <c r="F61" s="664"/>
      <c r="G61" s="661"/>
      <c r="H61" s="661"/>
      <c r="I61" s="664">
        <v>168</v>
      </c>
      <c r="J61" s="664">
        <v>38976</v>
      </c>
      <c r="K61" s="661"/>
      <c r="L61" s="661">
        <v>232</v>
      </c>
      <c r="M61" s="664">
        <v>269</v>
      </c>
      <c r="N61" s="664">
        <v>63215</v>
      </c>
      <c r="O61" s="677"/>
      <c r="P61" s="665">
        <v>235</v>
      </c>
    </row>
    <row r="62" spans="1:16" ht="14.4" customHeight="1" x14ac:dyDescent="0.3">
      <c r="A62" s="660" t="s">
        <v>3186</v>
      </c>
      <c r="B62" s="661" t="s">
        <v>3183</v>
      </c>
      <c r="C62" s="661" t="s">
        <v>3278</v>
      </c>
      <c r="D62" s="661" t="s">
        <v>3279</v>
      </c>
      <c r="E62" s="664">
        <v>7</v>
      </c>
      <c r="F62" s="664">
        <v>784</v>
      </c>
      <c r="G62" s="661">
        <v>1</v>
      </c>
      <c r="H62" s="661">
        <v>112</v>
      </c>
      <c r="I62" s="664">
        <v>3</v>
      </c>
      <c r="J62" s="664">
        <v>336</v>
      </c>
      <c r="K62" s="661">
        <v>0.42857142857142855</v>
      </c>
      <c r="L62" s="661">
        <v>112</v>
      </c>
      <c r="M62" s="664">
        <v>1</v>
      </c>
      <c r="N62" s="664">
        <v>114</v>
      </c>
      <c r="O62" s="677">
        <v>0.14540816326530612</v>
      </c>
      <c r="P62" s="665">
        <v>114</v>
      </c>
    </row>
    <row r="63" spans="1:16" ht="14.4" customHeight="1" x14ac:dyDescent="0.3">
      <c r="A63" s="660" t="s">
        <v>3186</v>
      </c>
      <c r="B63" s="661" t="s">
        <v>3183</v>
      </c>
      <c r="C63" s="661" t="s">
        <v>3280</v>
      </c>
      <c r="D63" s="661" t="s">
        <v>3281</v>
      </c>
      <c r="E63" s="664"/>
      <c r="F63" s="664"/>
      <c r="G63" s="661"/>
      <c r="H63" s="661"/>
      <c r="I63" s="664">
        <v>2</v>
      </c>
      <c r="J63" s="664">
        <v>688</v>
      </c>
      <c r="K63" s="661"/>
      <c r="L63" s="661">
        <v>344</v>
      </c>
      <c r="M63" s="664"/>
      <c r="N63" s="664"/>
      <c r="O63" s="677"/>
      <c r="P63" s="665"/>
    </row>
    <row r="64" spans="1:16" ht="14.4" customHeight="1" x14ac:dyDescent="0.3">
      <c r="A64" s="660" t="s">
        <v>3186</v>
      </c>
      <c r="B64" s="661" t="s">
        <v>3183</v>
      </c>
      <c r="C64" s="661" t="s">
        <v>3282</v>
      </c>
      <c r="D64" s="661" t="s">
        <v>3283</v>
      </c>
      <c r="E64" s="664">
        <v>2</v>
      </c>
      <c r="F64" s="664">
        <v>236</v>
      </c>
      <c r="G64" s="661">
        <v>1</v>
      </c>
      <c r="H64" s="661">
        <v>118</v>
      </c>
      <c r="I64" s="664">
        <v>10</v>
      </c>
      <c r="J64" s="664">
        <v>1180</v>
      </c>
      <c r="K64" s="661">
        <v>5</v>
      </c>
      <c r="L64" s="661">
        <v>118</v>
      </c>
      <c r="M64" s="664">
        <v>1</v>
      </c>
      <c r="N64" s="664">
        <v>120</v>
      </c>
      <c r="O64" s="677">
        <v>0.50847457627118642</v>
      </c>
      <c r="P64" s="665">
        <v>120</v>
      </c>
    </row>
    <row r="65" spans="1:16" ht="14.4" customHeight="1" x14ac:dyDescent="0.3">
      <c r="A65" s="660" t="s">
        <v>3186</v>
      </c>
      <c r="B65" s="661" t="s">
        <v>3183</v>
      </c>
      <c r="C65" s="661" t="s">
        <v>3284</v>
      </c>
      <c r="D65" s="661" t="s">
        <v>3285</v>
      </c>
      <c r="E65" s="664"/>
      <c r="F65" s="664"/>
      <c r="G65" s="661"/>
      <c r="H65" s="661"/>
      <c r="I65" s="664"/>
      <c r="J65" s="664"/>
      <c r="K65" s="661"/>
      <c r="L65" s="661"/>
      <c r="M65" s="664">
        <v>1</v>
      </c>
      <c r="N65" s="664">
        <v>57</v>
      </c>
      <c r="O65" s="677"/>
      <c r="P65" s="665">
        <v>57</v>
      </c>
    </row>
    <row r="66" spans="1:16" ht="14.4" customHeight="1" x14ac:dyDescent="0.3">
      <c r="A66" s="660" t="s">
        <v>3186</v>
      </c>
      <c r="B66" s="661" t="s">
        <v>3183</v>
      </c>
      <c r="C66" s="661" t="s">
        <v>3286</v>
      </c>
      <c r="D66" s="661" t="s">
        <v>3287</v>
      </c>
      <c r="E66" s="664"/>
      <c r="F66" s="664"/>
      <c r="G66" s="661"/>
      <c r="H66" s="661"/>
      <c r="I66" s="664">
        <v>3</v>
      </c>
      <c r="J66" s="664">
        <v>531</v>
      </c>
      <c r="K66" s="661"/>
      <c r="L66" s="661">
        <v>177</v>
      </c>
      <c r="M66" s="664">
        <v>3</v>
      </c>
      <c r="N66" s="664">
        <v>537</v>
      </c>
      <c r="O66" s="677"/>
      <c r="P66" s="665">
        <v>179</v>
      </c>
    </row>
    <row r="67" spans="1:16" ht="14.4" customHeight="1" x14ac:dyDescent="0.3">
      <c r="A67" s="660" t="s">
        <v>3186</v>
      </c>
      <c r="B67" s="661" t="s">
        <v>3183</v>
      </c>
      <c r="C67" s="661" t="s">
        <v>3288</v>
      </c>
      <c r="D67" s="661" t="s">
        <v>3289</v>
      </c>
      <c r="E67" s="664">
        <v>1</v>
      </c>
      <c r="F67" s="664">
        <v>628</v>
      </c>
      <c r="G67" s="661">
        <v>1</v>
      </c>
      <c r="H67" s="661">
        <v>628</v>
      </c>
      <c r="I67" s="664"/>
      <c r="J67" s="664"/>
      <c r="K67" s="661"/>
      <c r="L67" s="661"/>
      <c r="M67" s="664"/>
      <c r="N67" s="664"/>
      <c r="O67" s="677"/>
      <c r="P67" s="665"/>
    </row>
    <row r="68" spans="1:16" ht="14.4" customHeight="1" x14ac:dyDescent="0.3">
      <c r="A68" s="660" t="s">
        <v>3186</v>
      </c>
      <c r="B68" s="661" t="s">
        <v>3183</v>
      </c>
      <c r="C68" s="661" t="s">
        <v>3290</v>
      </c>
      <c r="D68" s="661" t="s">
        <v>3291</v>
      </c>
      <c r="E68" s="664">
        <v>6</v>
      </c>
      <c r="F68" s="664">
        <v>966</v>
      </c>
      <c r="G68" s="661">
        <v>1</v>
      </c>
      <c r="H68" s="661">
        <v>161</v>
      </c>
      <c r="I68" s="664">
        <v>1</v>
      </c>
      <c r="J68" s="664">
        <v>161</v>
      </c>
      <c r="K68" s="661">
        <v>0.16666666666666666</v>
      </c>
      <c r="L68" s="661">
        <v>161</v>
      </c>
      <c r="M68" s="664">
        <v>2</v>
      </c>
      <c r="N68" s="664">
        <v>622</v>
      </c>
      <c r="O68" s="677">
        <v>0.64389233954451341</v>
      </c>
      <c r="P68" s="665">
        <v>311</v>
      </c>
    </row>
    <row r="69" spans="1:16" ht="14.4" customHeight="1" x14ac:dyDescent="0.3">
      <c r="A69" s="660" t="s">
        <v>3186</v>
      </c>
      <c r="B69" s="661" t="s">
        <v>3183</v>
      </c>
      <c r="C69" s="661" t="s">
        <v>3292</v>
      </c>
      <c r="D69" s="661" t="s">
        <v>3293</v>
      </c>
      <c r="E69" s="664">
        <v>2</v>
      </c>
      <c r="F69" s="664">
        <v>960</v>
      </c>
      <c r="G69" s="661">
        <v>1</v>
      </c>
      <c r="H69" s="661">
        <v>480</v>
      </c>
      <c r="I69" s="664">
        <v>7</v>
      </c>
      <c r="J69" s="664">
        <v>3360</v>
      </c>
      <c r="K69" s="661">
        <v>3.5</v>
      </c>
      <c r="L69" s="661">
        <v>480</v>
      </c>
      <c r="M69" s="664">
        <v>3</v>
      </c>
      <c r="N69" s="664">
        <v>1461</v>
      </c>
      <c r="O69" s="677">
        <v>1.5218750000000001</v>
      </c>
      <c r="P69" s="665">
        <v>487</v>
      </c>
    </row>
    <row r="70" spans="1:16" ht="14.4" customHeight="1" x14ac:dyDescent="0.3">
      <c r="A70" s="660" t="s">
        <v>3186</v>
      </c>
      <c r="B70" s="661" t="s">
        <v>3183</v>
      </c>
      <c r="C70" s="661" t="s">
        <v>3294</v>
      </c>
      <c r="D70" s="661" t="s">
        <v>3295</v>
      </c>
      <c r="E70" s="664">
        <v>1</v>
      </c>
      <c r="F70" s="664">
        <v>124</v>
      </c>
      <c r="G70" s="661">
        <v>1</v>
      </c>
      <c r="H70" s="661">
        <v>124</v>
      </c>
      <c r="I70" s="664"/>
      <c r="J70" s="664"/>
      <c r="K70" s="661"/>
      <c r="L70" s="661"/>
      <c r="M70" s="664">
        <v>1</v>
      </c>
      <c r="N70" s="664">
        <v>126</v>
      </c>
      <c r="O70" s="677">
        <v>1.0161290322580645</v>
      </c>
      <c r="P70" s="665">
        <v>126</v>
      </c>
    </row>
    <row r="71" spans="1:16" ht="14.4" customHeight="1" x14ac:dyDescent="0.3">
      <c r="A71" s="660" t="s">
        <v>3186</v>
      </c>
      <c r="B71" s="661" t="s">
        <v>3183</v>
      </c>
      <c r="C71" s="661" t="s">
        <v>3296</v>
      </c>
      <c r="D71" s="661" t="s">
        <v>3297</v>
      </c>
      <c r="E71" s="664">
        <v>36</v>
      </c>
      <c r="F71" s="664">
        <v>3924</v>
      </c>
      <c r="G71" s="661">
        <v>1</v>
      </c>
      <c r="H71" s="661">
        <v>109</v>
      </c>
      <c r="I71" s="664">
        <v>49</v>
      </c>
      <c r="J71" s="664">
        <v>5341</v>
      </c>
      <c r="K71" s="661">
        <v>1.3611111111111112</v>
      </c>
      <c r="L71" s="661">
        <v>109</v>
      </c>
      <c r="M71" s="664">
        <v>88</v>
      </c>
      <c r="N71" s="664">
        <v>9768</v>
      </c>
      <c r="O71" s="677">
        <v>2.4892966360856268</v>
      </c>
      <c r="P71" s="665">
        <v>111</v>
      </c>
    </row>
    <row r="72" spans="1:16" ht="14.4" customHeight="1" x14ac:dyDescent="0.3">
      <c r="A72" s="660" t="s">
        <v>3186</v>
      </c>
      <c r="B72" s="661" t="s">
        <v>3183</v>
      </c>
      <c r="C72" s="661" t="s">
        <v>3298</v>
      </c>
      <c r="D72" s="661" t="s">
        <v>3299</v>
      </c>
      <c r="E72" s="664"/>
      <c r="F72" s="664"/>
      <c r="G72" s="661"/>
      <c r="H72" s="661"/>
      <c r="I72" s="664">
        <v>2</v>
      </c>
      <c r="J72" s="664">
        <v>228</v>
      </c>
      <c r="K72" s="661"/>
      <c r="L72" s="661">
        <v>114</v>
      </c>
      <c r="M72" s="664"/>
      <c r="N72" s="664"/>
      <c r="O72" s="677"/>
      <c r="P72" s="665"/>
    </row>
    <row r="73" spans="1:16" ht="14.4" customHeight="1" x14ac:dyDescent="0.3">
      <c r="A73" s="660" t="s">
        <v>3186</v>
      </c>
      <c r="B73" s="661" t="s">
        <v>3183</v>
      </c>
      <c r="C73" s="661" t="s">
        <v>3300</v>
      </c>
      <c r="D73" s="661" t="s">
        <v>3301</v>
      </c>
      <c r="E73" s="664">
        <v>1</v>
      </c>
      <c r="F73" s="664">
        <v>298</v>
      </c>
      <c r="G73" s="661">
        <v>1</v>
      </c>
      <c r="H73" s="661">
        <v>298</v>
      </c>
      <c r="I73" s="664"/>
      <c r="J73" s="664"/>
      <c r="K73" s="661"/>
      <c r="L73" s="661"/>
      <c r="M73" s="664">
        <v>1</v>
      </c>
      <c r="N73" s="664">
        <v>594</v>
      </c>
      <c r="O73" s="677">
        <v>1.9932885906040267</v>
      </c>
      <c r="P73" s="665">
        <v>594</v>
      </c>
    </row>
    <row r="74" spans="1:16" ht="14.4" customHeight="1" x14ac:dyDescent="0.3">
      <c r="A74" s="660" t="s">
        <v>3186</v>
      </c>
      <c r="B74" s="661" t="s">
        <v>3183</v>
      </c>
      <c r="C74" s="661" t="s">
        <v>3302</v>
      </c>
      <c r="D74" s="661" t="s">
        <v>3303</v>
      </c>
      <c r="E74" s="664">
        <v>1</v>
      </c>
      <c r="F74" s="664">
        <v>928</v>
      </c>
      <c r="G74" s="661">
        <v>1</v>
      </c>
      <c r="H74" s="661">
        <v>928</v>
      </c>
      <c r="I74" s="664">
        <v>2</v>
      </c>
      <c r="J74" s="664">
        <v>1856</v>
      </c>
      <c r="K74" s="661">
        <v>2</v>
      </c>
      <c r="L74" s="661">
        <v>928</v>
      </c>
      <c r="M74" s="664">
        <v>2</v>
      </c>
      <c r="N74" s="664">
        <v>1870</v>
      </c>
      <c r="O74" s="677">
        <v>2.0150862068965516</v>
      </c>
      <c r="P74" s="665">
        <v>935</v>
      </c>
    </row>
    <row r="75" spans="1:16" ht="14.4" customHeight="1" x14ac:dyDescent="0.3">
      <c r="A75" s="660" t="s">
        <v>3186</v>
      </c>
      <c r="B75" s="661" t="s">
        <v>3183</v>
      </c>
      <c r="C75" s="661" t="s">
        <v>3304</v>
      </c>
      <c r="D75" s="661" t="s">
        <v>3305</v>
      </c>
      <c r="E75" s="664">
        <v>28</v>
      </c>
      <c r="F75" s="664">
        <v>6188</v>
      </c>
      <c r="G75" s="661">
        <v>1</v>
      </c>
      <c r="H75" s="661">
        <v>221</v>
      </c>
      <c r="I75" s="664">
        <v>19</v>
      </c>
      <c r="J75" s="664">
        <v>4199</v>
      </c>
      <c r="K75" s="661">
        <v>0.6785714285714286</v>
      </c>
      <c r="L75" s="661">
        <v>221</v>
      </c>
      <c r="M75" s="664">
        <v>35</v>
      </c>
      <c r="N75" s="664">
        <v>7805</v>
      </c>
      <c r="O75" s="677">
        <v>1.2613122171945701</v>
      </c>
      <c r="P75" s="665">
        <v>223</v>
      </c>
    </row>
    <row r="76" spans="1:16" ht="14.4" customHeight="1" x14ac:dyDescent="0.3">
      <c r="A76" s="660" t="s">
        <v>3186</v>
      </c>
      <c r="B76" s="661" t="s">
        <v>3183</v>
      </c>
      <c r="C76" s="661" t="s">
        <v>3306</v>
      </c>
      <c r="D76" s="661" t="s">
        <v>3307</v>
      </c>
      <c r="E76" s="664">
        <v>2</v>
      </c>
      <c r="F76" s="664">
        <v>160</v>
      </c>
      <c r="G76" s="661">
        <v>1</v>
      </c>
      <c r="H76" s="661">
        <v>80</v>
      </c>
      <c r="I76" s="664"/>
      <c r="J76" s="664"/>
      <c r="K76" s="661"/>
      <c r="L76" s="661"/>
      <c r="M76" s="664">
        <v>1</v>
      </c>
      <c r="N76" s="664">
        <v>82</v>
      </c>
      <c r="O76" s="677">
        <v>0.51249999999999996</v>
      </c>
      <c r="P76" s="665">
        <v>82</v>
      </c>
    </row>
    <row r="77" spans="1:16" ht="14.4" customHeight="1" x14ac:dyDescent="0.3">
      <c r="A77" s="660" t="s">
        <v>3186</v>
      </c>
      <c r="B77" s="661" t="s">
        <v>3183</v>
      </c>
      <c r="C77" s="661" t="s">
        <v>3308</v>
      </c>
      <c r="D77" s="661" t="s">
        <v>3309</v>
      </c>
      <c r="E77" s="664">
        <v>7</v>
      </c>
      <c r="F77" s="664">
        <v>1386</v>
      </c>
      <c r="G77" s="661">
        <v>1</v>
      </c>
      <c r="H77" s="661">
        <v>198</v>
      </c>
      <c r="I77" s="664">
        <v>4</v>
      </c>
      <c r="J77" s="664">
        <v>792</v>
      </c>
      <c r="K77" s="661">
        <v>0.5714285714285714</v>
      </c>
      <c r="L77" s="661">
        <v>198</v>
      </c>
      <c r="M77" s="664">
        <v>4</v>
      </c>
      <c r="N77" s="664">
        <v>1556</v>
      </c>
      <c r="O77" s="677">
        <v>1.1226551226551227</v>
      </c>
      <c r="P77" s="665">
        <v>389</v>
      </c>
    </row>
    <row r="78" spans="1:16" ht="14.4" customHeight="1" x14ac:dyDescent="0.3">
      <c r="A78" s="660" t="s">
        <v>3186</v>
      </c>
      <c r="B78" s="661" t="s">
        <v>3183</v>
      </c>
      <c r="C78" s="661" t="s">
        <v>3310</v>
      </c>
      <c r="D78" s="661" t="s">
        <v>3311</v>
      </c>
      <c r="E78" s="664"/>
      <c r="F78" s="664"/>
      <c r="G78" s="661"/>
      <c r="H78" s="661"/>
      <c r="I78" s="664">
        <v>2</v>
      </c>
      <c r="J78" s="664">
        <v>622</v>
      </c>
      <c r="K78" s="661"/>
      <c r="L78" s="661">
        <v>311</v>
      </c>
      <c r="M78" s="664"/>
      <c r="N78" s="664"/>
      <c r="O78" s="677"/>
      <c r="P78" s="665"/>
    </row>
    <row r="79" spans="1:16" ht="14.4" customHeight="1" x14ac:dyDescent="0.3">
      <c r="A79" s="660" t="s">
        <v>3186</v>
      </c>
      <c r="B79" s="661" t="s">
        <v>3183</v>
      </c>
      <c r="C79" s="661" t="s">
        <v>3312</v>
      </c>
      <c r="D79" s="661" t="s">
        <v>3313</v>
      </c>
      <c r="E79" s="664"/>
      <c r="F79" s="664"/>
      <c r="G79" s="661"/>
      <c r="H79" s="661"/>
      <c r="I79" s="664">
        <v>1</v>
      </c>
      <c r="J79" s="664">
        <v>994</v>
      </c>
      <c r="K79" s="661"/>
      <c r="L79" s="661">
        <v>994</v>
      </c>
      <c r="M79" s="664"/>
      <c r="N79" s="664"/>
      <c r="O79" s="677"/>
      <c r="P79" s="665"/>
    </row>
    <row r="80" spans="1:16" ht="14.4" customHeight="1" x14ac:dyDescent="0.3">
      <c r="A80" s="660" t="s">
        <v>3186</v>
      </c>
      <c r="B80" s="661" t="s">
        <v>3183</v>
      </c>
      <c r="C80" s="661" t="s">
        <v>3314</v>
      </c>
      <c r="D80" s="661" t="s">
        <v>3315</v>
      </c>
      <c r="E80" s="664">
        <v>3</v>
      </c>
      <c r="F80" s="664">
        <v>336</v>
      </c>
      <c r="G80" s="661">
        <v>1</v>
      </c>
      <c r="H80" s="661">
        <v>112</v>
      </c>
      <c r="I80" s="664">
        <v>4</v>
      </c>
      <c r="J80" s="664">
        <v>448</v>
      </c>
      <c r="K80" s="661">
        <v>1.3333333333333333</v>
      </c>
      <c r="L80" s="661">
        <v>112</v>
      </c>
      <c r="M80" s="664"/>
      <c r="N80" s="664"/>
      <c r="O80" s="677"/>
      <c r="P80" s="665"/>
    </row>
    <row r="81" spans="1:16" ht="14.4" customHeight="1" thickBot="1" x14ac:dyDescent="0.35">
      <c r="A81" s="666" t="s">
        <v>3186</v>
      </c>
      <c r="B81" s="667" t="s">
        <v>3183</v>
      </c>
      <c r="C81" s="667" t="s">
        <v>3316</v>
      </c>
      <c r="D81" s="667" t="s">
        <v>3317</v>
      </c>
      <c r="E81" s="670">
        <v>1</v>
      </c>
      <c r="F81" s="670">
        <v>170</v>
      </c>
      <c r="G81" s="667">
        <v>1</v>
      </c>
      <c r="H81" s="667">
        <v>170</v>
      </c>
      <c r="I81" s="670"/>
      <c r="J81" s="670"/>
      <c r="K81" s="667"/>
      <c r="L81" s="667"/>
      <c r="M81" s="670">
        <v>1</v>
      </c>
      <c r="N81" s="670">
        <v>171</v>
      </c>
      <c r="O81" s="678">
        <v>1.0058823529411764</v>
      </c>
      <c r="P81" s="671">
        <v>171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4991227</v>
      </c>
      <c r="C3" s="352">
        <f t="shared" ref="C3:R3" si="0">SUBTOTAL(9,C6:C1048576)</f>
        <v>14</v>
      </c>
      <c r="D3" s="352">
        <f t="shared" si="0"/>
        <v>4486628</v>
      </c>
      <c r="E3" s="352">
        <f t="shared" si="0"/>
        <v>25.297369505218423</v>
      </c>
      <c r="F3" s="352">
        <f t="shared" si="0"/>
        <v>4866776</v>
      </c>
      <c r="G3" s="355">
        <f>IF(B3&lt;&gt;0,F3/B3,"")</f>
        <v>0.97506605089289666</v>
      </c>
      <c r="H3" s="351">
        <f t="shared" si="0"/>
        <v>2456768.4999999981</v>
      </c>
      <c r="I3" s="352">
        <f t="shared" si="0"/>
        <v>2</v>
      </c>
      <c r="J3" s="352">
        <f t="shared" si="0"/>
        <v>1887850.1900000004</v>
      </c>
      <c r="K3" s="352">
        <f t="shared" si="0"/>
        <v>0.76845165666779425</v>
      </c>
      <c r="L3" s="352">
        <f t="shared" si="0"/>
        <v>2310738.9899999993</v>
      </c>
      <c r="M3" s="353">
        <f>IF(H3&lt;&gt;0,L3/H3,"")</f>
        <v>0.9405603295548608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3319</v>
      </c>
      <c r="B6" s="787">
        <v>232</v>
      </c>
      <c r="C6" s="734">
        <v>1</v>
      </c>
      <c r="D6" s="787">
        <v>348</v>
      </c>
      <c r="E6" s="734">
        <v>1.5</v>
      </c>
      <c r="F6" s="787">
        <v>824</v>
      </c>
      <c r="G6" s="739">
        <v>3.5517241379310347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3320</v>
      </c>
      <c r="B7" s="794">
        <v>812</v>
      </c>
      <c r="C7" s="661">
        <v>1</v>
      </c>
      <c r="D7" s="794"/>
      <c r="E7" s="661"/>
      <c r="F7" s="794">
        <v>389</v>
      </c>
      <c r="G7" s="677">
        <v>0.47906403940886699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9" t="s">
        <v>3321</v>
      </c>
      <c r="B8" s="794">
        <v>116</v>
      </c>
      <c r="C8" s="661">
        <v>1</v>
      </c>
      <c r="D8" s="794">
        <v>464</v>
      </c>
      <c r="E8" s="661">
        <v>4</v>
      </c>
      <c r="F8" s="794">
        <v>236</v>
      </c>
      <c r="G8" s="677">
        <v>2.0344827586206895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9" t="s">
        <v>3322</v>
      </c>
      <c r="B9" s="794">
        <v>588</v>
      </c>
      <c r="C9" s="661">
        <v>1</v>
      </c>
      <c r="D9" s="794">
        <v>116</v>
      </c>
      <c r="E9" s="661">
        <v>0.19727891156462585</v>
      </c>
      <c r="F9" s="794">
        <v>118</v>
      </c>
      <c r="G9" s="677">
        <v>0.20068027210884354</v>
      </c>
      <c r="H9" s="794">
        <v>75</v>
      </c>
      <c r="I9" s="661">
        <v>1</v>
      </c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9" t="s">
        <v>3323</v>
      </c>
      <c r="B10" s="794">
        <v>232</v>
      </c>
      <c r="C10" s="661">
        <v>1</v>
      </c>
      <c r="D10" s="794">
        <v>232</v>
      </c>
      <c r="E10" s="661">
        <v>1</v>
      </c>
      <c r="F10" s="794">
        <v>354</v>
      </c>
      <c r="G10" s="677">
        <v>1.5258620689655173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9" t="s">
        <v>3324</v>
      </c>
      <c r="B11" s="794">
        <v>232</v>
      </c>
      <c r="C11" s="661">
        <v>1</v>
      </c>
      <c r="D11" s="794">
        <v>2402</v>
      </c>
      <c r="E11" s="661">
        <v>10.353448275862069</v>
      </c>
      <c r="F11" s="794">
        <v>118</v>
      </c>
      <c r="G11" s="677">
        <v>0.50862068965517238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9" t="s">
        <v>3325</v>
      </c>
      <c r="B12" s="794"/>
      <c r="C12" s="661"/>
      <c r="D12" s="794">
        <v>116</v>
      </c>
      <c r="E12" s="661"/>
      <c r="F12" s="794"/>
      <c r="G12" s="677"/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9" t="s">
        <v>3326</v>
      </c>
      <c r="B13" s="794">
        <v>2496</v>
      </c>
      <c r="C13" s="661">
        <v>1</v>
      </c>
      <c r="D13" s="794">
        <v>1984</v>
      </c>
      <c r="E13" s="661">
        <v>0.79487179487179482</v>
      </c>
      <c r="F13" s="794">
        <v>9741</v>
      </c>
      <c r="G13" s="677">
        <v>3.9026442307692308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9" t="s">
        <v>3327</v>
      </c>
      <c r="B14" s="794">
        <v>232</v>
      </c>
      <c r="C14" s="661">
        <v>1</v>
      </c>
      <c r="D14" s="794"/>
      <c r="E14" s="661"/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9" t="s">
        <v>3328</v>
      </c>
      <c r="B15" s="794"/>
      <c r="C15" s="661"/>
      <c r="D15" s="794"/>
      <c r="E15" s="661"/>
      <c r="F15" s="794">
        <v>118</v>
      </c>
      <c r="G15" s="677"/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9" t="s">
        <v>3329</v>
      </c>
      <c r="B16" s="794"/>
      <c r="C16" s="661"/>
      <c r="D16" s="794">
        <v>116</v>
      </c>
      <c r="E16" s="661"/>
      <c r="F16" s="794">
        <v>235</v>
      </c>
      <c r="G16" s="677"/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9" t="s">
        <v>3330</v>
      </c>
      <c r="B17" s="794"/>
      <c r="C17" s="661"/>
      <c r="D17" s="794">
        <v>116</v>
      </c>
      <c r="E17" s="661"/>
      <c r="F17" s="794">
        <v>235</v>
      </c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9" t="s">
        <v>3331</v>
      </c>
      <c r="B18" s="794">
        <v>580</v>
      </c>
      <c r="C18" s="661">
        <v>1</v>
      </c>
      <c r="D18" s="794">
        <v>464</v>
      </c>
      <c r="E18" s="661">
        <v>0.8</v>
      </c>
      <c r="F18" s="794">
        <v>825</v>
      </c>
      <c r="G18" s="677">
        <v>1.4224137931034482</v>
      </c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9" t="s">
        <v>3332</v>
      </c>
      <c r="B19" s="794">
        <v>116</v>
      </c>
      <c r="C19" s="661">
        <v>1</v>
      </c>
      <c r="D19" s="794"/>
      <c r="E19" s="661"/>
      <c r="F19" s="794">
        <v>118</v>
      </c>
      <c r="G19" s="677">
        <v>1.0172413793103448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9" t="s">
        <v>3333</v>
      </c>
      <c r="B20" s="794"/>
      <c r="C20" s="661"/>
      <c r="D20" s="794">
        <v>116</v>
      </c>
      <c r="E20" s="661"/>
      <c r="F20" s="794"/>
      <c r="G20" s="677"/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9" t="s">
        <v>3334</v>
      </c>
      <c r="B21" s="794">
        <v>1392</v>
      </c>
      <c r="C21" s="661">
        <v>1</v>
      </c>
      <c r="D21" s="794">
        <v>2149</v>
      </c>
      <c r="E21" s="661">
        <v>1.5438218390804597</v>
      </c>
      <c r="F21" s="794">
        <v>1616</v>
      </c>
      <c r="G21" s="677">
        <v>1.1609195402298851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9" t="s">
        <v>3335</v>
      </c>
      <c r="B22" s="794">
        <v>3112</v>
      </c>
      <c r="C22" s="661">
        <v>1</v>
      </c>
      <c r="D22" s="794">
        <v>2208</v>
      </c>
      <c r="E22" s="661">
        <v>0.70951156812339333</v>
      </c>
      <c r="F22" s="794">
        <v>2101</v>
      </c>
      <c r="G22" s="677">
        <v>0.67512853470437018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9" t="s">
        <v>1482</v>
      </c>
      <c r="B23" s="794">
        <v>4980855</v>
      </c>
      <c r="C23" s="661">
        <v>1</v>
      </c>
      <c r="D23" s="794">
        <v>4474985</v>
      </c>
      <c r="E23" s="661">
        <v>0.89843711571607687</v>
      </c>
      <c r="F23" s="794">
        <v>4849630</v>
      </c>
      <c r="G23" s="677">
        <v>0.97365412163172793</v>
      </c>
      <c r="H23" s="794">
        <v>2456693.4999999981</v>
      </c>
      <c r="I23" s="661">
        <v>1</v>
      </c>
      <c r="J23" s="794">
        <v>1887850.1900000004</v>
      </c>
      <c r="K23" s="661">
        <v>0.76845165666779425</v>
      </c>
      <c r="L23" s="794">
        <v>2310738.9899999993</v>
      </c>
      <c r="M23" s="677">
        <v>0.94058904376960373</v>
      </c>
      <c r="N23" s="794"/>
      <c r="O23" s="661"/>
      <c r="P23" s="794"/>
      <c r="Q23" s="661"/>
      <c r="R23" s="794"/>
      <c r="S23" s="700"/>
    </row>
    <row r="24" spans="1:19" ht="14.4" customHeight="1" x14ac:dyDescent="0.3">
      <c r="A24" s="689" t="s">
        <v>3336</v>
      </c>
      <c r="B24" s="794"/>
      <c r="C24" s="661"/>
      <c r="D24" s="794"/>
      <c r="E24" s="661"/>
      <c r="F24" s="794">
        <v>118</v>
      </c>
      <c r="G24" s="677"/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thickBot="1" x14ac:dyDescent="0.35">
      <c r="A25" s="789" t="s">
        <v>3337</v>
      </c>
      <c r="B25" s="788">
        <v>232</v>
      </c>
      <c r="C25" s="667">
        <v>1</v>
      </c>
      <c r="D25" s="788">
        <v>812</v>
      </c>
      <c r="E25" s="667">
        <v>3.5</v>
      </c>
      <c r="F25" s="788"/>
      <c r="G25" s="678"/>
      <c r="H25" s="788"/>
      <c r="I25" s="667"/>
      <c r="J25" s="788"/>
      <c r="K25" s="667"/>
      <c r="L25" s="788"/>
      <c r="M25" s="678"/>
      <c r="N25" s="788"/>
      <c r="O25" s="667"/>
      <c r="P25" s="788"/>
      <c r="Q25" s="667"/>
      <c r="R25" s="788"/>
      <c r="S25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4245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6567.84</v>
      </c>
      <c r="G3" s="212">
        <f t="shared" si="0"/>
        <v>7447995.5000000019</v>
      </c>
      <c r="H3" s="212"/>
      <c r="I3" s="212"/>
      <c r="J3" s="212">
        <f t="shared" si="0"/>
        <v>4410.16</v>
      </c>
      <c r="K3" s="212">
        <f t="shared" si="0"/>
        <v>6374478.1900000013</v>
      </c>
      <c r="L3" s="212"/>
      <c r="M3" s="212"/>
      <c r="N3" s="212">
        <f t="shared" si="0"/>
        <v>5624.0399999999991</v>
      </c>
      <c r="O3" s="212">
        <f t="shared" si="0"/>
        <v>7177514.9899999946</v>
      </c>
      <c r="P3" s="79">
        <f>IF(G3=0,0,O3/G3)</f>
        <v>0.96368412010989979</v>
      </c>
      <c r="Q3" s="213">
        <f>IF(N3=0,0,O3/N3)</f>
        <v>1276.2204731829781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3338</v>
      </c>
      <c r="B6" s="734" t="s">
        <v>3186</v>
      </c>
      <c r="C6" s="734" t="s">
        <v>3183</v>
      </c>
      <c r="D6" s="734" t="s">
        <v>3226</v>
      </c>
      <c r="E6" s="734" t="s">
        <v>3227</v>
      </c>
      <c r="F6" s="229">
        <v>2</v>
      </c>
      <c r="G6" s="229">
        <v>232</v>
      </c>
      <c r="H6" s="229">
        <v>1</v>
      </c>
      <c r="I6" s="229">
        <v>116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3338</v>
      </c>
      <c r="B7" s="661" t="s">
        <v>3186</v>
      </c>
      <c r="C7" s="661" t="s">
        <v>3183</v>
      </c>
      <c r="D7" s="661" t="s">
        <v>3238</v>
      </c>
      <c r="E7" s="661" t="s">
        <v>3239</v>
      </c>
      <c r="F7" s="664"/>
      <c r="G7" s="664"/>
      <c r="H7" s="664"/>
      <c r="I7" s="664"/>
      <c r="J7" s="664">
        <v>3</v>
      </c>
      <c r="K7" s="664">
        <v>348</v>
      </c>
      <c r="L7" s="664"/>
      <c r="M7" s="664">
        <v>116</v>
      </c>
      <c r="N7" s="664">
        <v>3</v>
      </c>
      <c r="O7" s="664">
        <v>354</v>
      </c>
      <c r="P7" s="677"/>
      <c r="Q7" s="665">
        <v>118</v>
      </c>
    </row>
    <row r="8" spans="1:17" ht="14.4" customHeight="1" x14ac:dyDescent="0.3">
      <c r="A8" s="660" t="s">
        <v>3338</v>
      </c>
      <c r="B8" s="661" t="s">
        <v>3186</v>
      </c>
      <c r="C8" s="661" t="s">
        <v>3183</v>
      </c>
      <c r="D8" s="661" t="s">
        <v>3276</v>
      </c>
      <c r="E8" s="661" t="s">
        <v>3277</v>
      </c>
      <c r="F8" s="664"/>
      <c r="G8" s="664"/>
      <c r="H8" s="664"/>
      <c r="I8" s="664"/>
      <c r="J8" s="664"/>
      <c r="K8" s="664"/>
      <c r="L8" s="664"/>
      <c r="M8" s="664"/>
      <c r="N8" s="664">
        <v>2</v>
      </c>
      <c r="O8" s="664">
        <v>470</v>
      </c>
      <c r="P8" s="677"/>
      <c r="Q8" s="665">
        <v>235</v>
      </c>
    </row>
    <row r="9" spans="1:17" ht="14.4" customHeight="1" x14ac:dyDescent="0.3">
      <c r="A9" s="660" t="s">
        <v>3339</v>
      </c>
      <c r="B9" s="661" t="s">
        <v>3186</v>
      </c>
      <c r="C9" s="661" t="s">
        <v>3183</v>
      </c>
      <c r="D9" s="661" t="s">
        <v>3218</v>
      </c>
      <c r="E9" s="661" t="s">
        <v>3219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35</v>
      </c>
      <c r="P9" s="677"/>
      <c r="Q9" s="665">
        <v>35</v>
      </c>
    </row>
    <row r="10" spans="1:17" ht="14.4" customHeight="1" x14ac:dyDescent="0.3">
      <c r="A10" s="660" t="s">
        <v>3339</v>
      </c>
      <c r="B10" s="661" t="s">
        <v>3186</v>
      </c>
      <c r="C10" s="661" t="s">
        <v>3183</v>
      </c>
      <c r="D10" s="661" t="s">
        <v>3224</v>
      </c>
      <c r="E10" s="661" t="s">
        <v>3225</v>
      </c>
      <c r="F10" s="664">
        <v>2</v>
      </c>
      <c r="G10" s="664">
        <v>464</v>
      </c>
      <c r="H10" s="664">
        <v>1</v>
      </c>
      <c r="I10" s="664">
        <v>232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3339</v>
      </c>
      <c r="B11" s="661" t="s">
        <v>3186</v>
      </c>
      <c r="C11" s="661" t="s">
        <v>3183</v>
      </c>
      <c r="D11" s="661" t="s">
        <v>3226</v>
      </c>
      <c r="E11" s="661" t="s">
        <v>3227</v>
      </c>
      <c r="F11" s="664">
        <v>3</v>
      </c>
      <c r="G11" s="664">
        <v>348</v>
      </c>
      <c r="H11" s="664">
        <v>1</v>
      </c>
      <c r="I11" s="664">
        <v>116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3339</v>
      </c>
      <c r="B12" s="661" t="s">
        <v>3186</v>
      </c>
      <c r="C12" s="661" t="s">
        <v>3183</v>
      </c>
      <c r="D12" s="661" t="s">
        <v>3238</v>
      </c>
      <c r="E12" s="661" t="s">
        <v>3239</v>
      </c>
      <c r="F12" s="664"/>
      <c r="G12" s="664"/>
      <c r="H12" s="664"/>
      <c r="I12" s="664"/>
      <c r="J12" s="664"/>
      <c r="K12" s="664"/>
      <c r="L12" s="664"/>
      <c r="M12" s="664"/>
      <c r="N12" s="664">
        <v>3</v>
      </c>
      <c r="O12" s="664">
        <v>354</v>
      </c>
      <c r="P12" s="677"/>
      <c r="Q12" s="665">
        <v>118</v>
      </c>
    </row>
    <row r="13" spans="1:17" ht="14.4" customHeight="1" x14ac:dyDescent="0.3">
      <c r="A13" s="660" t="s">
        <v>3340</v>
      </c>
      <c r="B13" s="661" t="s">
        <v>3186</v>
      </c>
      <c r="C13" s="661" t="s">
        <v>3183</v>
      </c>
      <c r="D13" s="661" t="s">
        <v>3226</v>
      </c>
      <c r="E13" s="661" t="s">
        <v>3227</v>
      </c>
      <c r="F13" s="664">
        <v>1</v>
      </c>
      <c r="G13" s="664">
        <v>116</v>
      </c>
      <c r="H13" s="664">
        <v>1</v>
      </c>
      <c r="I13" s="664">
        <v>116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3340</v>
      </c>
      <c r="B14" s="661" t="s">
        <v>3186</v>
      </c>
      <c r="C14" s="661" t="s">
        <v>3183</v>
      </c>
      <c r="D14" s="661" t="s">
        <v>3238</v>
      </c>
      <c r="E14" s="661" t="s">
        <v>3239</v>
      </c>
      <c r="F14" s="664"/>
      <c r="G14" s="664"/>
      <c r="H14" s="664"/>
      <c r="I14" s="664"/>
      <c r="J14" s="664">
        <v>2</v>
      </c>
      <c r="K14" s="664">
        <v>232</v>
      </c>
      <c r="L14" s="664"/>
      <c r="M14" s="664">
        <v>116</v>
      </c>
      <c r="N14" s="664">
        <v>2</v>
      </c>
      <c r="O14" s="664">
        <v>236</v>
      </c>
      <c r="P14" s="677"/>
      <c r="Q14" s="665">
        <v>118</v>
      </c>
    </row>
    <row r="15" spans="1:17" ht="14.4" customHeight="1" x14ac:dyDescent="0.3">
      <c r="A15" s="660" t="s">
        <v>3340</v>
      </c>
      <c r="B15" s="661" t="s">
        <v>3186</v>
      </c>
      <c r="C15" s="661" t="s">
        <v>3183</v>
      </c>
      <c r="D15" s="661" t="s">
        <v>3276</v>
      </c>
      <c r="E15" s="661" t="s">
        <v>3277</v>
      </c>
      <c r="F15" s="664"/>
      <c r="G15" s="664"/>
      <c r="H15" s="664"/>
      <c r="I15" s="664"/>
      <c r="J15" s="664">
        <v>1</v>
      </c>
      <c r="K15" s="664">
        <v>232</v>
      </c>
      <c r="L15" s="664"/>
      <c r="M15" s="664">
        <v>232</v>
      </c>
      <c r="N15" s="664"/>
      <c r="O15" s="664"/>
      <c r="P15" s="677"/>
      <c r="Q15" s="665"/>
    </row>
    <row r="16" spans="1:17" ht="14.4" customHeight="1" x14ac:dyDescent="0.3">
      <c r="A16" s="660" t="s">
        <v>3341</v>
      </c>
      <c r="B16" s="661" t="s">
        <v>3186</v>
      </c>
      <c r="C16" s="661" t="s">
        <v>3201</v>
      </c>
      <c r="D16" s="661" t="s">
        <v>3203</v>
      </c>
      <c r="E16" s="661" t="s">
        <v>3174</v>
      </c>
      <c r="F16" s="664">
        <v>1</v>
      </c>
      <c r="G16" s="664">
        <v>75</v>
      </c>
      <c r="H16" s="664">
        <v>1</v>
      </c>
      <c r="I16" s="664">
        <v>75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3341</v>
      </c>
      <c r="B17" s="661" t="s">
        <v>3186</v>
      </c>
      <c r="C17" s="661" t="s">
        <v>3183</v>
      </c>
      <c r="D17" s="661" t="s">
        <v>3226</v>
      </c>
      <c r="E17" s="661" t="s">
        <v>3227</v>
      </c>
      <c r="F17" s="664">
        <v>4</v>
      </c>
      <c r="G17" s="664">
        <v>464</v>
      </c>
      <c r="H17" s="664">
        <v>1</v>
      </c>
      <c r="I17" s="664">
        <v>116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3341</v>
      </c>
      <c r="B18" s="661" t="s">
        <v>3186</v>
      </c>
      <c r="C18" s="661" t="s">
        <v>3183</v>
      </c>
      <c r="D18" s="661" t="s">
        <v>3228</v>
      </c>
      <c r="E18" s="661" t="s">
        <v>3229</v>
      </c>
      <c r="F18" s="664">
        <v>1</v>
      </c>
      <c r="G18" s="664">
        <v>124</v>
      </c>
      <c r="H18" s="664">
        <v>1</v>
      </c>
      <c r="I18" s="664">
        <v>124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3341</v>
      </c>
      <c r="B19" s="661" t="s">
        <v>3186</v>
      </c>
      <c r="C19" s="661" t="s">
        <v>3183</v>
      </c>
      <c r="D19" s="661" t="s">
        <v>3238</v>
      </c>
      <c r="E19" s="661" t="s">
        <v>3239</v>
      </c>
      <c r="F19" s="664"/>
      <c r="G19" s="664"/>
      <c r="H19" s="664"/>
      <c r="I19" s="664"/>
      <c r="J19" s="664">
        <v>1</v>
      </c>
      <c r="K19" s="664">
        <v>116</v>
      </c>
      <c r="L19" s="664"/>
      <c r="M19" s="664">
        <v>116</v>
      </c>
      <c r="N19" s="664">
        <v>1</v>
      </c>
      <c r="O19" s="664">
        <v>118</v>
      </c>
      <c r="P19" s="677"/>
      <c r="Q19" s="665">
        <v>118</v>
      </c>
    </row>
    <row r="20" spans="1:17" ht="14.4" customHeight="1" x14ac:dyDescent="0.3">
      <c r="A20" s="660" t="s">
        <v>3341</v>
      </c>
      <c r="B20" s="661" t="s">
        <v>3186</v>
      </c>
      <c r="C20" s="661" t="s">
        <v>3183</v>
      </c>
      <c r="D20" s="661" t="s">
        <v>3260</v>
      </c>
      <c r="E20" s="661" t="s">
        <v>3261</v>
      </c>
      <c r="F20" s="664">
        <v>1</v>
      </c>
      <c r="G20" s="664">
        <v>0</v>
      </c>
      <c r="H20" s="664"/>
      <c r="I20" s="664">
        <v>0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3342</v>
      </c>
      <c r="B21" s="661" t="s">
        <v>3186</v>
      </c>
      <c r="C21" s="661" t="s">
        <v>3183</v>
      </c>
      <c r="D21" s="661" t="s">
        <v>3226</v>
      </c>
      <c r="E21" s="661" t="s">
        <v>3227</v>
      </c>
      <c r="F21" s="664">
        <v>2</v>
      </c>
      <c r="G21" s="664">
        <v>232</v>
      </c>
      <c r="H21" s="664">
        <v>1</v>
      </c>
      <c r="I21" s="664">
        <v>116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3342</v>
      </c>
      <c r="B22" s="661" t="s">
        <v>3186</v>
      </c>
      <c r="C22" s="661" t="s">
        <v>3183</v>
      </c>
      <c r="D22" s="661" t="s">
        <v>3238</v>
      </c>
      <c r="E22" s="661" t="s">
        <v>3239</v>
      </c>
      <c r="F22" s="664"/>
      <c r="G22" s="664"/>
      <c r="H22" s="664"/>
      <c r="I22" s="664"/>
      <c r="J22" s="664">
        <v>2</v>
      </c>
      <c r="K22" s="664">
        <v>232</v>
      </c>
      <c r="L22" s="664"/>
      <c r="M22" s="664">
        <v>116</v>
      </c>
      <c r="N22" s="664">
        <v>3</v>
      </c>
      <c r="O22" s="664">
        <v>354</v>
      </c>
      <c r="P22" s="677"/>
      <c r="Q22" s="665">
        <v>118</v>
      </c>
    </row>
    <row r="23" spans="1:17" ht="14.4" customHeight="1" x14ac:dyDescent="0.3">
      <c r="A23" s="660" t="s">
        <v>3343</v>
      </c>
      <c r="B23" s="661" t="s">
        <v>3186</v>
      </c>
      <c r="C23" s="661" t="s">
        <v>3183</v>
      </c>
      <c r="D23" s="661" t="s">
        <v>3224</v>
      </c>
      <c r="E23" s="661" t="s">
        <v>3225</v>
      </c>
      <c r="F23" s="664">
        <v>1</v>
      </c>
      <c r="G23" s="664">
        <v>232</v>
      </c>
      <c r="H23" s="664">
        <v>1</v>
      </c>
      <c r="I23" s="664">
        <v>232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3343</v>
      </c>
      <c r="B24" s="661" t="s">
        <v>3186</v>
      </c>
      <c r="C24" s="661" t="s">
        <v>3183</v>
      </c>
      <c r="D24" s="661" t="s">
        <v>3238</v>
      </c>
      <c r="E24" s="661" t="s">
        <v>3239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118</v>
      </c>
      <c r="P24" s="677"/>
      <c r="Q24" s="665">
        <v>118</v>
      </c>
    </row>
    <row r="25" spans="1:17" ht="14.4" customHeight="1" x14ac:dyDescent="0.3">
      <c r="A25" s="660" t="s">
        <v>3343</v>
      </c>
      <c r="B25" s="661" t="s">
        <v>3186</v>
      </c>
      <c r="C25" s="661" t="s">
        <v>3183</v>
      </c>
      <c r="D25" s="661" t="s">
        <v>3246</v>
      </c>
      <c r="E25" s="661" t="s">
        <v>3247</v>
      </c>
      <c r="F25" s="664"/>
      <c r="G25" s="664"/>
      <c r="H25" s="664"/>
      <c r="I25" s="664"/>
      <c r="J25" s="664">
        <v>1</v>
      </c>
      <c r="K25" s="664">
        <v>1625</v>
      </c>
      <c r="L25" s="664"/>
      <c r="M25" s="664">
        <v>1625</v>
      </c>
      <c r="N25" s="664"/>
      <c r="O25" s="664"/>
      <c r="P25" s="677"/>
      <c r="Q25" s="665"/>
    </row>
    <row r="26" spans="1:17" ht="14.4" customHeight="1" x14ac:dyDescent="0.3">
      <c r="A26" s="660" t="s">
        <v>3343</v>
      </c>
      <c r="B26" s="661" t="s">
        <v>3186</v>
      </c>
      <c r="C26" s="661" t="s">
        <v>3183</v>
      </c>
      <c r="D26" s="661" t="s">
        <v>3266</v>
      </c>
      <c r="E26" s="661" t="s">
        <v>3267</v>
      </c>
      <c r="F26" s="664"/>
      <c r="G26" s="664"/>
      <c r="H26" s="664"/>
      <c r="I26" s="664"/>
      <c r="J26" s="664">
        <v>1</v>
      </c>
      <c r="K26" s="664">
        <v>81</v>
      </c>
      <c r="L26" s="664"/>
      <c r="M26" s="664">
        <v>81</v>
      </c>
      <c r="N26" s="664"/>
      <c r="O26" s="664"/>
      <c r="P26" s="677"/>
      <c r="Q26" s="665"/>
    </row>
    <row r="27" spans="1:17" ht="14.4" customHeight="1" x14ac:dyDescent="0.3">
      <c r="A27" s="660" t="s">
        <v>3343</v>
      </c>
      <c r="B27" s="661" t="s">
        <v>3186</v>
      </c>
      <c r="C27" s="661" t="s">
        <v>3183</v>
      </c>
      <c r="D27" s="661" t="s">
        <v>3276</v>
      </c>
      <c r="E27" s="661" t="s">
        <v>3277</v>
      </c>
      <c r="F27" s="664"/>
      <c r="G27" s="664"/>
      <c r="H27" s="664"/>
      <c r="I27" s="664"/>
      <c r="J27" s="664">
        <v>3</v>
      </c>
      <c r="K27" s="664">
        <v>696</v>
      </c>
      <c r="L27" s="664"/>
      <c r="M27" s="664">
        <v>232</v>
      </c>
      <c r="N27" s="664"/>
      <c r="O27" s="664"/>
      <c r="P27" s="677"/>
      <c r="Q27" s="665"/>
    </row>
    <row r="28" spans="1:17" ht="14.4" customHeight="1" x14ac:dyDescent="0.3">
      <c r="A28" s="660" t="s">
        <v>3344</v>
      </c>
      <c r="B28" s="661" t="s">
        <v>3186</v>
      </c>
      <c r="C28" s="661" t="s">
        <v>3183</v>
      </c>
      <c r="D28" s="661" t="s">
        <v>3238</v>
      </c>
      <c r="E28" s="661" t="s">
        <v>3239</v>
      </c>
      <c r="F28" s="664"/>
      <c r="G28" s="664"/>
      <c r="H28" s="664"/>
      <c r="I28" s="664"/>
      <c r="J28" s="664">
        <v>1</v>
      </c>
      <c r="K28" s="664">
        <v>116</v>
      </c>
      <c r="L28" s="664"/>
      <c r="M28" s="664">
        <v>116</v>
      </c>
      <c r="N28" s="664"/>
      <c r="O28" s="664"/>
      <c r="P28" s="677"/>
      <c r="Q28" s="665"/>
    </row>
    <row r="29" spans="1:17" ht="14.4" customHeight="1" x14ac:dyDescent="0.3">
      <c r="A29" s="660" t="s">
        <v>3345</v>
      </c>
      <c r="B29" s="661" t="s">
        <v>3186</v>
      </c>
      <c r="C29" s="661" t="s">
        <v>3183</v>
      </c>
      <c r="D29" s="661" t="s">
        <v>3218</v>
      </c>
      <c r="E29" s="661" t="s">
        <v>3219</v>
      </c>
      <c r="F29" s="664">
        <v>1</v>
      </c>
      <c r="G29" s="664">
        <v>34</v>
      </c>
      <c r="H29" s="664">
        <v>1</v>
      </c>
      <c r="I29" s="664">
        <v>34</v>
      </c>
      <c r="J29" s="664">
        <v>1</v>
      </c>
      <c r="K29" s="664">
        <v>34</v>
      </c>
      <c r="L29" s="664">
        <v>1</v>
      </c>
      <c r="M29" s="664">
        <v>34</v>
      </c>
      <c r="N29" s="664">
        <v>1</v>
      </c>
      <c r="O29" s="664">
        <v>35</v>
      </c>
      <c r="P29" s="677">
        <v>1.0294117647058822</v>
      </c>
      <c r="Q29" s="665">
        <v>35</v>
      </c>
    </row>
    <row r="30" spans="1:17" ht="14.4" customHeight="1" x14ac:dyDescent="0.3">
      <c r="A30" s="660" t="s">
        <v>3345</v>
      </c>
      <c r="B30" s="661" t="s">
        <v>3186</v>
      </c>
      <c r="C30" s="661" t="s">
        <v>3183</v>
      </c>
      <c r="D30" s="661" t="s">
        <v>3224</v>
      </c>
      <c r="E30" s="661" t="s">
        <v>3225</v>
      </c>
      <c r="F30" s="664">
        <v>2</v>
      </c>
      <c r="G30" s="664">
        <v>464</v>
      </c>
      <c r="H30" s="664">
        <v>1</v>
      </c>
      <c r="I30" s="664">
        <v>232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3345</v>
      </c>
      <c r="B31" s="661" t="s">
        <v>3186</v>
      </c>
      <c r="C31" s="661" t="s">
        <v>3183</v>
      </c>
      <c r="D31" s="661" t="s">
        <v>3226</v>
      </c>
      <c r="E31" s="661" t="s">
        <v>3227</v>
      </c>
      <c r="F31" s="664">
        <v>15</v>
      </c>
      <c r="G31" s="664">
        <v>1740</v>
      </c>
      <c r="H31" s="664">
        <v>1</v>
      </c>
      <c r="I31" s="664">
        <v>116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3345</v>
      </c>
      <c r="B32" s="661" t="s">
        <v>3186</v>
      </c>
      <c r="C32" s="661" t="s">
        <v>3183</v>
      </c>
      <c r="D32" s="661" t="s">
        <v>3228</v>
      </c>
      <c r="E32" s="661" t="s">
        <v>3229</v>
      </c>
      <c r="F32" s="664"/>
      <c r="G32" s="664"/>
      <c r="H32" s="664"/>
      <c r="I32" s="664"/>
      <c r="J32" s="664">
        <v>1</v>
      </c>
      <c r="K32" s="664">
        <v>124</v>
      </c>
      <c r="L32" s="664"/>
      <c r="M32" s="664">
        <v>124</v>
      </c>
      <c r="N32" s="664"/>
      <c r="O32" s="664"/>
      <c r="P32" s="677"/>
      <c r="Q32" s="665"/>
    </row>
    <row r="33" spans="1:17" ht="14.4" customHeight="1" x14ac:dyDescent="0.3">
      <c r="A33" s="660" t="s">
        <v>3345</v>
      </c>
      <c r="B33" s="661" t="s">
        <v>3186</v>
      </c>
      <c r="C33" s="661" t="s">
        <v>3183</v>
      </c>
      <c r="D33" s="661" t="s">
        <v>3230</v>
      </c>
      <c r="E33" s="661" t="s">
        <v>3231</v>
      </c>
      <c r="F33" s="664">
        <v>1</v>
      </c>
      <c r="G33" s="664">
        <v>149</v>
      </c>
      <c r="H33" s="664">
        <v>1</v>
      </c>
      <c r="I33" s="664">
        <v>149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3345</v>
      </c>
      <c r="B34" s="661" t="s">
        <v>3186</v>
      </c>
      <c r="C34" s="661" t="s">
        <v>3183</v>
      </c>
      <c r="D34" s="661" t="s">
        <v>3234</v>
      </c>
      <c r="E34" s="661" t="s">
        <v>3235</v>
      </c>
      <c r="F34" s="664"/>
      <c r="G34" s="664"/>
      <c r="H34" s="664"/>
      <c r="I34" s="664"/>
      <c r="J34" s="664">
        <v>1</v>
      </c>
      <c r="K34" s="664">
        <v>93</v>
      </c>
      <c r="L34" s="664"/>
      <c r="M34" s="664">
        <v>93</v>
      </c>
      <c r="N34" s="664"/>
      <c r="O34" s="664"/>
      <c r="P34" s="677"/>
      <c r="Q34" s="665"/>
    </row>
    <row r="35" spans="1:17" ht="14.4" customHeight="1" x14ac:dyDescent="0.3">
      <c r="A35" s="660" t="s">
        <v>3345</v>
      </c>
      <c r="B35" s="661" t="s">
        <v>3186</v>
      </c>
      <c r="C35" s="661" t="s">
        <v>3183</v>
      </c>
      <c r="D35" s="661" t="s">
        <v>3238</v>
      </c>
      <c r="E35" s="661" t="s">
        <v>3239</v>
      </c>
      <c r="F35" s="664"/>
      <c r="G35" s="664"/>
      <c r="H35" s="664"/>
      <c r="I35" s="664"/>
      <c r="J35" s="664">
        <v>12</v>
      </c>
      <c r="K35" s="664">
        <v>1392</v>
      </c>
      <c r="L35" s="664"/>
      <c r="M35" s="664">
        <v>116</v>
      </c>
      <c r="N35" s="664">
        <v>26</v>
      </c>
      <c r="O35" s="664">
        <v>3068</v>
      </c>
      <c r="P35" s="677"/>
      <c r="Q35" s="665">
        <v>118</v>
      </c>
    </row>
    <row r="36" spans="1:17" ht="14.4" customHeight="1" x14ac:dyDescent="0.3">
      <c r="A36" s="660" t="s">
        <v>3345</v>
      </c>
      <c r="B36" s="661" t="s">
        <v>3186</v>
      </c>
      <c r="C36" s="661" t="s">
        <v>3183</v>
      </c>
      <c r="D36" s="661" t="s">
        <v>3248</v>
      </c>
      <c r="E36" s="661" t="s">
        <v>3249</v>
      </c>
      <c r="F36" s="664"/>
      <c r="G36" s="664"/>
      <c r="H36" s="664"/>
      <c r="I36" s="664"/>
      <c r="J36" s="664"/>
      <c r="K36" s="664"/>
      <c r="L36" s="664"/>
      <c r="M36" s="664"/>
      <c r="N36" s="664">
        <v>4</v>
      </c>
      <c r="O36" s="664">
        <v>5136</v>
      </c>
      <c r="P36" s="677"/>
      <c r="Q36" s="665">
        <v>1284</v>
      </c>
    </row>
    <row r="37" spans="1:17" ht="14.4" customHeight="1" x14ac:dyDescent="0.3">
      <c r="A37" s="660" t="s">
        <v>3345</v>
      </c>
      <c r="B37" s="661" t="s">
        <v>3186</v>
      </c>
      <c r="C37" s="661" t="s">
        <v>3183</v>
      </c>
      <c r="D37" s="661" t="s">
        <v>3184</v>
      </c>
      <c r="E37" s="661" t="s">
        <v>3185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384</v>
      </c>
      <c r="P37" s="677"/>
      <c r="Q37" s="665">
        <v>384</v>
      </c>
    </row>
    <row r="38" spans="1:17" ht="14.4" customHeight="1" x14ac:dyDescent="0.3">
      <c r="A38" s="660" t="s">
        <v>3345</v>
      </c>
      <c r="B38" s="661" t="s">
        <v>3186</v>
      </c>
      <c r="C38" s="661" t="s">
        <v>3183</v>
      </c>
      <c r="D38" s="661" t="s">
        <v>3276</v>
      </c>
      <c r="E38" s="661" t="s">
        <v>3277</v>
      </c>
      <c r="F38" s="664"/>
      <c r="G38" s="664"/>
      <c r="H38" s="664"/>
      <c r="I38" s="664"/>
      <c r="J38" s="664">
        <v>1</v>
      </c>
      <c r="K38" s="664">
        <v>232</v>
      </c>
      <c r="L38" s="664"/>
      <c r="M38" s="664">
        <v>232</v>
      </c>
      <c r="N38" s="664">
        <v>2</v>
      </c>
      <c r="O38" s="664">
        <v>470</v>
      </c>
      <c r="P38" s="677"/>
      <c r="Q38" s="665">
        <v>235</v>
      </c>
    </row>
    <row r="39" spans="1:17" ht="14.4" customHeight="1" x14ac:dyDescent="0.3">
      <c r="A39" s="660" t="s">
        <v>3345</v>
      </c>
      <c r="B39" s="661" t="s">
        <v>3186</v>
      </c>
      <c r="C39" s="661" t="s">
        <v>3183</v>
      </c>
      <c r="D39" s="661" t="s">
        <v>3346</v>
      </c>
      <c r="E39" s="661" t="s">
        <v>3347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114</v>
      </c>
      <c r="P39" s="677"/>
      <c r="Q39" s="665">
        <v>114</v>
      </c>
    </row>
    <row r="40" spans="1:17" ht="14.4" customHeight="1" x14ac:dyDescent="0.3">
      <c r="A40" s="660" t="s">
        <v>3345</v>
      </c>
      <c r="B40" s="661" t="s">
        <v>3186</v>
      </c>
      <c r="C40" s="661" t="s">
        <v>3183</v>
      </c>
      <c r="D40" s="661" t="s">
        <v>3290</v>
      </c>
      <c r="E40" s="661" t="s">
        <v>3291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311</v>
      </c>
      <c r="P40" s="677"/>
      <c r="Q40" s="665">
        <v>311</v>
      </c>
    </row>
    <row r="41" spans="1:17" ht="14.4" customHeight="1" x14ac:dyDescent="0.3">
      <c r="A41" s="660" t="s">
        <v>3345</v>
      </c>
      <c r="B41" s="661" t="s">
        <v>3186</v>
      </c>
      <c r="C41" s="661" t="s">
        <v>3183</v>
      </c>
      <c r="D41" s="661" t="s">
        <v>3296</v>
      </c>
      <c r="E41" s="661" t="s">
        <v>3297</v>
      </c>
      <c r="F41" s="664">
        <v>1</v>
      </c>
      <c r="G41" s="664">
        <v>109</v>
      </c>
      <c r="H41" s="664">
        <v>1</v>
      </c>
      <c r="I41" s="664">
        <v>109</v>
      </c>
      <c r="J41" s="664">
        <v>1</v>
      </c>
      <c r="K41" s="664">
        <v>109</v>
      </c>
      <c r="L41" s="664">
        <v>1</v>
      </c>
      <c r="M41" s="664">
        <v>109</v>
      </c>
      <c r="N41" s="664"/>
      <c r="O41" s="664"/>
      <c r="P41" s="677"/>
      <c r="Q41" s="665"/>
    </row>
    <row r="42" spans="1:17" ht="14.4" customHeight="1" x14ac:dyDescent="0.3">
      <c r="A42" s="660" t="s">
        <v>3345</v>
      </c>
      <c r="B42" s="661" t="s">
        <v>3186</v>
      </c>
      <c r="C42" s="661" t="s">
        <v>3183</v>
      </c>
      <c r="D42" s="661" t="s">
        <v>3304</v>
      </c>
      <c r="E42" s="661" t="s">
        <v>3305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223</v>
      </c>
      <c r="P42" s="677"/>
      <c r="Q42" s="665">
        <v>223</v>
      </c>
    </row>
    <row r="43" spans="1:17" ht="14.4" customHeight="1" x14ac:dyDescent="0.3">
      <c r="A43" s="660" t="s">
        <v>3348</v>
      </c>
      <c r="B43" s="661" t="s">
        <v>3186</v>
      </c>
      <c r="C43" s="661" t="s">
        <v>3183</v>
      </c>
      <c r="D43" s="661" t="s">
        <v>3224</v>
      </c>
      <c r="E43" s="661" t="s">
        <v>3225</v>
      </c>
      <c r="F43" s="664">
        <v>1</v>
      </c>
      <c r="G43" s="664">
        <v>232</v>
      </c>
      <c r="H43" s="664">
        <v>1</v>
      </c>
      <c r="I43" s="664">
        <v>232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3349</v>
      </c>
      <c r="B44" s="661" t="s">
        <v>3186</v>
      </c>
      <c r="C44" s="661" t="s">
        <v>3183</v>
      </c>
      <c r="D44" s="661" t="s">
        <v>3238</v>
      </c>
      <c r="E44" s="661" t="s">
        <v>3239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118</v>
      </c>
      <c r="P44" s="677"/>
      <c r="Q44" s="665">
        <v>118</v>
      </c>
    </row>
    <row r="45" spans="1:17" ht="14.4" customHeight="1" x14ac:dyDescent="0.3">
      <c r="A45" s="660" t="s">
        <v>3350</v>
      </c>
      <c r="B45" s="661" t="s">
        <v>3186</v>
      </c>
      <c r="C45" s="661" t="s">
        <v>3183</v>
      </c>
      <c r="D45" s="661" t="s">
        <v>3238</v>
      </c>
      <c r="E45" s="661" t="s">
        <v>3239</v>
      </c>
      <c r="F45" s="664"/>
      <c r="G45" s="664"/>
      <c r="H45" s="664"/>
      <c r="I45" s="664"/>
      <c r="J45" s="664">
        <v>1</v>
      </c>
      <c r="K45" s="664">
        <v>116</v>
      </c>
      <c r="L45" s="664"/>
      <c r="M45" s="664">
        <v>116</v>
      </c>
      <c r="N45" s="664"/>
      <c r="O45" s="664"/>
      <c r="P45" s="677"/>
      <c r="Q45" s="665"/>
    </row>
    <row r="46" spans="1:17" ht="14.4" customHeight="1" x14ac:dyDescent="0.3">
      <c r="A46" s="660" t="s">
        <v>3350</v>
      </c>
      <c r="B46" s="661" t="s">
        <v>3186</v>
      </c>
      <c r="C46" s="661" t="s">
        <v>3183</v>
      </c>
      <c r="D46" s="661" t="s">
        <v>3276</v>
      </c>
      <c r="E46" s="661" t="s">
        <v>3277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235</v>
      </c>
      <c r="P46" s="677"/>
      <c r="Q46" s="665">
        <v>235</v>
      </c>
    </row>
    <row r="47" spans="1:17" ht="14.4" customHeight="1" x14ac:dyDescent="0.3">
      <c r="A47" s="660" t="s">
        <v>3351</v>
      </c>
      <c r="B47" s="661" t="s">
        <v>3186</v>
      </c>
      <c r="C47" s="661" t="s">
        <v>3183</v>
      </c>
      <c r="D47" s="661" t="s">
        <v>3238</v>
      </c>
      <c r="E47" s="661" t="s">
        <v>3239</v>
      </c>
      <c r="F47" s="664"/>
      <c r="G47" s="664"/>
      <c r="H47" s="664"/>
      <c r="I47" s="664"/>
      <c r="J47" s="664">
        <v>1</v>
      </c>
      <c r="K47" s="664">
        <v>116</v>
      </c>
      <c r="L47" s="664"/>
      <c r="M47" s="664">
        <v>116</v>
      </c>
      <c r="N47" s="664"/>
      <c r="O47" s="664"/>
      <c r="P47" s="677"/>
      <c r="Q47" s="665"/>
    </row>
    <row r="48" spans="1:17" ht="14.4" customHeight="1" x14ac:dyDescent="0.3">
      <c r="A48" s="660" t="s">
        <v>3351</v>
      </c>
      <c r="B48" s="661" t="s">
        <v>3186</v>
      </c>
      <c r="C48" s="661" t="s">
        <v>3183</v>
      </c>
      <c r="D48" s="661" t="s">
        <v>3276</v>
      </c>
      <c r="E48" s="661" t="s">
        <v>3277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235</v>
      </c>
      <c r="P48" s="677"/>
      <c r="Q48" s="665">
        <v>235</v>
      </c>
    </row>
    <row r="49" spans="1:17" ht="14.4" customHeight="1" x14ac:dyDescent="0.3">
      <c r="A49" s="660" t="s">
        <v>3352</v>
      </c>
      <c r="B49" s="661" t="s">
        <v>3186</v>
      </c>
      <c r="C49" s="661" t="s">
        <v>3183</v>
      </c>
      <c r="D49" s="661" t="s">
        <v>3224</v>
      </c>
      <c r="E49" s="661" t="s">
        <v>3225</v>
      </c>
      <c r="F49" s="664">
        <v>1</v>
      </c>
      <c r="G49" s="664">
        <v>232</v>
      </c>
      <c r="H49" s="664">
        <v>1</v>
      </c>
      <c r="I49" s="664">
        <v>232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3352</v>
      </c>
      <c r="B50" s="661" t="s">
        <v>3186</v>
      </c>
      <c r="C50" s="661" t="s">
        <v>3183</v>
      </c>
      <c r="D50" s="661" t="s">
        <v>3226</v>
      </c>
      <c r="E50" s="661" t="s">
        <v>3227</v>
      </c>
      <c r="F50" s="664">
        <v>3</v>
      </c>
      <c r="G50" s="664">
        <v>348</v>
      </c>
      <c r="H50" s="664">
        <v>1</v>
      </c>
      <c r="I50" s="664">
        <v>116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3352</v>
      </c>
      <c r="B51" s="661" t="s">
        <v>3186</v>
      </c>
      <c r="C51" s="661" t="s">
        <v>3183</v>
      </c>
      <c r="D51" s="661" t="s">
        <v>3238</v>
      </c>
      <c r="E51" s="661" t="s">
        <v>3239</v>
      </c>
      <c r="F51" s="664"/>
      <c r="G51" s="664"/>
      <c r="H51" s="664"/>
      <c r="I51" s="664"/>
      <c r="J51" s="664">
        <v>2</v>
      </c>
      <c r="K51" s="664">
        <v>232</v>
      </c>
      <c r="L51" s="664"/>
      <c r="M51" s="664">
        <v>116</v>
      </c>
      <c r="N51" s="664">
        <v>5</v>
      </c>
      <c r="O51" s="664">
        <v>590</v>
      </c>
      <c r="P51" s="677"/>
      <c r="Q51" s="665">
        <v>118</v>
      </c>
    </row>
    <row r="52" spans="1:17" ht="14.4" customHeight="1" x14ac:dyDescent="0.3">
      <c r="A52" s="660" t="s">
        <v>3352</v>
      </c>
      <c r="B52" s="661" t="s">
        <v>3186</v>
      </c>
      <c r="C52" s="661" t="s">
        <v>3183</v>
      </c>
      <c r="D52" s="661" t="s">
        <v>3276</v>
      </c>
      <c r="E52" s="661" t="s">
        <v>3277</v>
      </c>
      <c r="F52" s="664"/>
      <c r="G52" s="664"/>
      <c r="H52" s="664"/>
      <c r="I52" s="664"/>
      <c r="J52" s="664">
        <v>1</v>
      </c>
      <c r="K52" s="664">
        <v>232</v>
      </c>
      <c r="L52" s="664"/>
      <c r="M52" s="664">
        <v>232</v>
      </c>
      <c r="N52" s="664">
        <v>1</v>
      </c>
      <c r="O52" s="664">
        <v>235</v>
      </c>
      <c r="P52" s="677"/>
      <c r="Q52" s="665">
        <v>235</v>
      </c>
    </row>
    <row r="53" spans="1:17" ht="14.4" customHeight="1" x14ac:dyDescent="0.3">
      <c r="A53" s="660" t="s">
        <v>3353</v>
      </c>
      <c r="B53" s="661" t="s">
        <v>3186</v>
      </c>
      <c r="C53" s="661" t="s">
        <v>3183</v>
      </c>
      <c r="D53" s="661" t="s">
        <v>3226</v>
      </c>
      <c r="E53" s="661" t="s">
        <v>3227</v>
      </c>
      <c r="F53" s="664">
        <v>1</v>
      </c>
      <c r="G53" s="664">
        <v>116</v>
      </c>
      <c r="H53" s="664">
        <v>1</v>
      </c>
      <c r="I53" s="664">
        <v>116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3353</v>
      </c>
      <c r="B54" s="661" t="s">
        <v>3186</v>
      </c>
      <c r="C54" s="661" t="s">
        <v>3183</v>
      </c>
      <c r="D54" s="661" t="s">
        <v>3238</v>
      </c>
      <c r="E54" s="661" t="s">
        <v>3239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118</v>
      </c>
      <c r="P54" s="677"/>
      <c r="Q54" s="665">
        <v>118</v>
      </c>
    </row>
    <row r="55" spans="1:17" ht="14.4" customHeight="1" x14ac:dyDescent="0.3">
      <c r="A55" s="660" t="s">
        <v>3354</v>
      </c>
      <c r="B55" s="661" t="s">
        <v>3186</v>
      </c>
      <c r="C55" s="661" t="s">
        <v>3183</v>
      </c>
      <c r="D55" s="661" t="s">
        <v>3238</v>
      </c>
      <c r="E55" s="661" t="s">
        <v>3239</v>
      </c>
      <c r="F55" s="664"/>
      <c r="G55" s="664"/>
      <c r="H55" s="664"/>
      <c r="I55" s="664"/>
      <c r="J55" s="664">
        <v>1</v>
      </c>
      <c r="K55" s="664">
        <v>116</v>
      </c>
      <c r="L55" s="664"/>
      <c r="M55" s="664">
        <v>116</v>
      </c>
      <c r="N55" s="664"/>
      <c r="O55" s="664"/>
      <c r="P55" s="677"/>
      <c r="Q55" s="665"/>
    </row>
    <row r="56" spans="1:17" ht="14.4" customHeight="1" x14ac:dyDescent="0.3">
      <c r="A56" s="660" t="s">
        <v>3355</v>
      </c>
      <c r="B56" s="661" t="s">
        <v>3186</v>
      </c>
      <c r="C56" s="661" t="s">
        <v>3183</v>
      </c>
      <c r="D56" s="661" t="s">
        <v>3218</v>
      </c>
      <c r="E56" s="661" t="s">
        <v>3219</v>
      </c>
      <c r="F56" s="664"/>
      <c r="G56" s="664"/>
      <c r="H56" s="664"/>
      <c r="I56" s="664"/>
      <c r="J56" s="664">
        <v>3</v>
      </c>
      <c r="K56" s="664">
        <v>102</v>
      </c>
      <c r="L56" s="664"/>
      <c r="M56" s="664">
        <v>34</v>
      </c>
      <c r="N56" s="664"/>
      <c r="O56" s="664"/>
      <c r="P56" s="677"/>
      <c r="Q56" s="665"/>
    </row>
    <row r="57" spans="1:17" ht="14.4" customHeight="1" x14ac:dyDescent="0.3">
      <c r="A57" s="660" t="s">
        <v>3355</v>
      </c>
      <c r="B57" s="661" t="s">
        <v>3186</v>
      </c>
      <c r="C57" s="661" t="s">
        <v>3183</v>
      </c>
      <c r="D57" s="661" t="s">
        <v>3224</v>
      </c>
      <c r="E57" s="661" t="s">
        <v>3225</v>
      </c>
      <c r="F57" s="664">
        <v>1</v>
      </c>
      <c r="G57" s="664">
        <v>232</v>
      </c>
      <c r="H57" s="664">
        <v>1</v>
      </c>
      <c r="I57" s="664">
        <v>232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3355</v>
      </c>
      <c r="B58" s="661" t="s">
        <v>3186</v>
      </c>
      <c r="C58" s="661" t="s">
        <v>3183</v>
      </c>
      <c r="D58" s="661" t="s">
        <v>3226</v>
      </c>
      <c r="E58" s="661" t="s">
        <v>3227</v>
      </c>
      <c r="F58" s="664">
        <v>10</v>
      </c>
      <c r="G58" s="664">
        <v>1160</v>
      </c>
      <c r="H58" s="664">
        <v>1</v>
      </c>
      <c r="I58" s="664">
        <v>116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3355</v>
      </c>
      <c r="B59" s="661" t="s">
        <v>3186</v>
      </c>
      <c r="C59" s="661" t="s">
        <v>3183</v>
      </c>
      <c r="D59" s="661" t="s">
        <v>3234</v>
      </c>
      <c r="E59" s="661" t="s">
        <v>3235</v>
      </c>
      <c r="F59" s="664"/>
      <c r="G59" s="664"/>
      <c r="H59" s="664"/>
      <c r="I59" s="664"/>
      <c r="J59" s="664"/>
      <c r="K59" s="664"/>
      <c r="L59" s="664"/>
      <c r="M59" s="664"/>
      <c r="N59" s="664">
        <v>2</v>
      </c>
      <c r="O59" s="664">
        <v>190</v>
      </c>
      <c r="P59" s="677"/>
      <c r="Q59" s="665">
        <v>95</v>
      </c>
    </row>
    <row r="60" spans="1:17" ht="14.4" customHeight="1" x14ac:dyDescent="0.3">
      <c r="A60" s="660" t="s">
        <v>3355</v>
      </c>
      <c r="B60" s="661" t="s">
        <v>3186</v>
      </c>
      <c r="C60" s="661" t="s">
        <v>3183</v>
      </c>
      <c r="D60" s="661" t="s">
        <v>3236</v>
      </c>
      <c r="E60" s="661" t="s">
        <v>3237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93</v>
      </c>
      <c r="P60" s="677"/>
      <c r="Q60" s="665">
        <v>93</v>
      </c>
    </row>
    <row r="61" spans="1:17" ht="14.4" customHeight="1" x14ac:dyDescent="0.3">
      <c r="A61" s="660" t="s">
        <v>3355</v>
      </c>
      <c r="B61" s="661" t="s">
        <v>3186</v>
      </c>
      <c r="C61" s="661" t="s">
        <v>3183</v>
      </c>
      <c r="D61" s="661" t="s">
        <v>3238</v>
      </c>
      <c r="E61" s="661" t="s">
        <v>3239</v>
      </c>
      <c r="F61" s="664"/>
      <c r="G61" s="664"/>
      <c r="H61" s="664"/>
      <c r="I61" s="664"/>
      <c r="J61" s="664">
        <v>4</v>
      </c>
      <c r="K61" s="664">
        <v>464</v>
      </c>
      <c r="L61" s="664"/>
      <c r="M61" s="664">
        <v>116</v>
      </c>
      <c r="N61" s="664">
        <v>8</v>
      </c>
      <c r="O61" s="664">
        <v>944</v>
      </c>
      <c r="P61" s="677"/>
      <c r="Q61" s="665">
        <v>118</v>
      </c>
    </row>
    <row r="62" spans="1:17" ht="14.4" customHeight="1" x14ac:dyDescent="0.3">
      <c r="A62" s="660" t="s">
        <v>3355</v>
      </c>
      <c r="B62" s="661" t="s">
        <v>3186</v>
      </c>
      <c r="C62" s="661" t="s">
        <v>3183</v>
      </c>
      <c r="D62" s="661" t="s">
        <v>3248</v>
      </c>
      <c r="E62" s="661" t="s">
        <v>3249</v>
      </c>
      <c r="F62" s="664"/>
      <c r="G62" s="664"/>
      <c r="H62" s="664"/>
      <c r="I62" s="664"/>
      <c r="J62" s="664">
        <v>1</v>
      </c>
      <c r="K62" s="664">
        <v>1270</v>
      </c>
      <c r="L62" s="664"/>
      <c r="M62" s="664">
        <v>1270</v>
      </c>
      <c r="N62" s="664"/>
      <c r="O62" s="664"/>
      <c r="P62" s="677"/>
      <c r="Q62" s="665"/>
    </row>
    <row r="63" spans="1:17" ht="14.4" customHeight="1" x14ac:dyDescent="0.3">
      <c r="A63" s="660" t="s">
        <v>3355</v>
      </c>
      <c r="B63" s="661" t="s">
        <v>3186</v>
      </c>
      <c r="C63" s="661" t="s">
        <v>3183</v>
      </c>
      <c r="D63" s="661" t="s">
        <v>3260</v>
      </c>
      <c r="E63" s="661" t="s">
        <v>3261</v>
      </c>
      <c r="F63" s="664">
        <v>4</v>
      </c>
      <c r="G63" s="664">
        <v>0</v>
      </c>
      <c r="H63" s="664"/>
      <c r="I63" s="664">
        <v>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3355</v>
      </c>
      <c r="B64" s="661" t="s">
        <v>3186</v>
      </c>
      <c r="C64" s="661" t="s">
        <v>3183</v>
      </c>
      <c r="D64" s="661" t="s">
        <v>3266</v>
      </c>
      <c r="E64" s="661" t="s">
        <v>3267</v>
      </c>
      <c r="F64" s="664"/>
      <c r="G64" s="664"/>
      <c r="H64" s="664"/>
      <c r="I64" s="664"/>
      <c r="J64" s="664">
        <v>1</v>
      </c>
      <c r="K64" s="664">
        <v>81</v>
      </c>
      <c r="L64" s="664"/>
      <c r="M64" s="664">
        <v>81</v>
      </c>
      <c r="N64" s="664"/>
      <c r="O64" s="664"/>
      <c r="P64" s="677"/>
      <c r="Q64" s="665"/>
    </row>
    <row r="65" spans="1:17" ht="14.4" customHeight="1" x14ac:dyDescent="0.3">
      <c r="A65" s="660" t="s">
        <v>3355</v>
      </c>
      <c r="B65" s="661" t="s">
        <v>3186</v>
      </c>
      <c r="C65" s="661" t="s">
        <v>3183</v>
      </c>
      <c r="D65" s="661" t="s">
        <v>3276</v>
      </c>
      <c r="E65" s="661" t="s">
        <v>3277</v>
      </c>
      <c r="F65" s="664"/>
      <c r="G65" s="664"/>
      <c r="H65" s="664"/>
      <c r="I65" s="664"/>
      <c r="J65" s="664">
        <v>1</v>
      </c>
      <c r="K65" s="664">
        <v>232</v>
      </c>
      <c r="L65" s="664"/>
      <c r="M65" s="664">
        <v>232</v>
      </c>
      <c r="N65" s="664"/>
      <c r="O65" s="664"/>
      <c r="P65" s="677"/>
      <c r="Q65" s="665"/>
    </row>
    <row r="66" spans="1:17" ht="14.4" customHeight="1" x14ac:dyDescent="0.3">
      <c r="A66" s="660" t="s">
        <v>3355</v>
      </c>
      <c r="B66" s="661" t="s">
        <v>3186</v>
      </c>
      <c r="C66" s="661" t="s">
        <v>3183</v>
      </c>
      <c r="D66" s="661" t="s">
        <v>3308</v>
      </c>
      <c r="E66" s="661" t="s">
        <v>3309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389</v>
      </c>
      <c r="P66" s="677"/>
      <c r="Q66" s="665">
        <v>389</v>
      </c>
    </row>
    <row r="67" spans="1:17" ht="14.4" customHeight="1" x14ac:dyDescent="0.3">
      <c r="A67" s="660" t="s">
        <v>3356</v>
      </c>
      <c r="B67" s="661" t="s">
        <v>3186</v>
      </c>
      <c r="C67" s="661" t="s">
        <v>3183</v>
      </c>
      <c r="D67" s="661" t="s">
        <v>3218</v>
      </c>
      <c r="E67" s="661" t="s">
        <v>3219</v>
      </c>
      <c r="F67" s="664"/>
      <c r="G67" s="664"/>
      <c r="H67" s="664"/>
      <c r="I67" s="664"/>
      <c r="J67" s="664">
        <v>1</v>
      </c>
      <c r="K67" s="664">
        <v>34</v>
      </c>
      <c r="L67" s="664"/>
      <c r="M67" s="664">
        <v>34</v>
      </c>
      <c r="N67" s="664"/>
      <c r="O67" s="664"/>
      <c r="P67" s="677"/>
      <c r="Q67" s="665"/>
    </row>
    <row r="68" spans="1:17" ht="14.4" customHeight="1" x14ac:dyDescent="0.3">
      <c r="A68" s="660" t="s">
        <v>3356</v>
      </c>
      <c r="B68" s="661" t="s">
        <v>3186</v>
      </c>
      <c r="C68" s="661" t="s">
        <v>3183</v>
      </c>
      <c r="D68" s="661" t="s">
        <v>3224</v>
      </c>
      <c r="E68" s="661" t="s">
        <v>3225</v>
      </c>
      <c r="F68" s="664">
        <v>1</v>
      </c>
      <c r="G68" s="664">
        <v>232</v>
      </c>
      <c r="H68" s="664">
        <v>1</v>
      </c>
      <c r="I68" s="664">
        <v>232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3356</v>
      </c>
      <c r="B69" s="661" t="s">
        <v>3186</v>
      </c>
      <c r="C69" s="661" t="s">
        <v>3183</v>
      </c>
      <c r="D69" s="661" t="s">
        <v>3226</v>
      </c>
      <c r="E69" s="661" t="s">
        <v>3227</v>
      </c>
      <c r="F69" s="664">
        <v>20</v>
      </c>
      <c r="G69" s="664">
        <v>2320</v>
      </c>
      <c r="H69" s="664">
        <v>1</v>
      </c>
      <c r="I69" s="664">
        <v>116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3356</v>
      </c>
      <c r="B70" s="661" t="s">
        <v>3186</v>
      </c>
      <c r="C70" s="661" t="s">
        <v>3183</v>
      </c>
      <c r="D70" s="661" t="s">
        <v>3230</v>
      </c>
      <c r="E70" s="661" t="s">
        <v>3231</v>
      </c>
      <c r="F70" s="664">
        <v>1</v>
      </c>
      <c r="G70" s="664">
        <v>149</v>
      </c>
      <c r="H70" s="664">
        <v>1</v>
      </c>
      <c r="I70" s="664">
        <v>149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3356</v>
      </c>
      <c r="B71" s="661" t="s">
        <v>3186</v>
      </c>
      <c r="C71" s="661" t="s">
        <v>3183</v>
      </c>
      <c r="D71" s="661" t="s">
        <v>3234</v>
      </c>
      <c r="E71" s="661" t="s">
        <v>3235</v>
      </c>
      <c r="F71" s="664"/>
      <c r="G71" s="664"/>
      <c r="H71" s="664"/>
      <c r="I71" s="664"/>
      <c r="J71" s="664">
        <v>1</v>
      </c>
      <c r="K71" s="664">
        <v>93</v>
      </c>
      <c r="L71" s="664"/>
      <c r="M71" s="664">
        <v>93</v>
      </c>
      <c r="N71" s="664">
        <v>1</v>
      </c>
      <c r="O71" s="664">
        <v>95</v>
      </c>
      <c r="P71" s="677"/>
      <c r="Q71" s="665">
        <v>95</v>
      </c>
    </row>
    <row r="72" spans="1:17" ht="14.4" customHeight="1" x14ac:dyDescent="0.3">
      <c r="A72" s="660" t="s">
        <v>3356</v>
      </c>
      <c r="B72" s="661" t="s">
        <v>3186</v>
      </c>
      <c r="C72" s="661" t="s">
        <v>3183</v>
      </c>
      <c r="D72" s="661" t="s">
        <v>3238</v>
      </c>
      <c r="E72" s="661" t="s">
        <v>3239</v>
      </c>
      <c r="F72" s="664"/>
      <c r="G72" s="664"/>
      <c r="H72" s="664"/>
      <c r="I72" s="664"/>
      <c r="J72" s="664">
        <v>17</v>
      </c>
      <c r="K72" s="664">
        <v>1972</v>
      </c>
      <c r="L72" s="664"/>
      <c r="M72" s="664">
        <v>116</v>
      </c>
      <c r="N72" s="664">
        <v>17</v>
      </c>
      <c r="O72" s="664">
        <v>2006</v>
      </c>
      <c r="P72" s="677"/>
      <c r="Q72" s="665">
        <v>118</v>
      </c>
    </row>
    <row r="73" spans="1:17" ht="14.4" customHeight="1" x14ac:dyDescent="0.3">
      <c r="A73" s="660" t="s">
        <v>3356</v>
      </c>
      <c r="B73" s="661" t="s">
        <v>3186</v>
      </c>
      <c r="C73" s="661" t="s">
        <v>3183</v>
      </c>
      <c r="D73" s="661" t="s">
        <v>3260</v>
      </c>
      <c r="E73" s="661" t="s">
        <v>3261</v>
      </c>
      <c r="F73" s="664">
        <v>1</v>
      </c>
      <c r="G73" s="664">
        <v>0</v>
      </c>
      <c r="H73" s="664"/>
      <c r="I73" s="664">
        <v>0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3356</v>
      </c>
      <c r="B74" s="661" t="s">
        <v>3186</v>
      </c>
      <c r="C74" s="661" t="s">
        <v>3183</v>
      </c>
      <c r="D74" s="661" t="s">
        <v>3266</v>
      </c>
      <c r="E74" s="661" t="s">
        <v>3267</v>
      </c>
      <c r="F74" s="664">
        <v>1</v>
      </c>
      <c r="G74" s="664">
        <v>81</v>
      </c>
      <c r="H74" s="664">
        <v>1</v>
      </c>
      <c r="I74" s="664">
        <v>81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3356</v>
      </c>
      <c r="B75" s="661" t="s">
        <v>3186</v>
      </c>
      <c r="C75" s="661" t="s">
        <v>3183</v>
      </c>
      <c r="D75" s="661" t="s">
        <v>3296</v>
      </c>
      <c r="E75" s="661" t="s">
        <v>3297</v>
      </c>
      <c r="F75" s="664">
        <v>1</v>
      </c>
      <c r="G75" s="664">
        <v>109</v>
      </c>
      <c r="H75" s="664">
        <v>1</v>
      </c>
      <c r="I75" s="664">
        <v>109</v>
      </c>
      <c r="J75" s="664">
        <v>1</v>
      </c>
      <c r="K75" s="664">
        <v>109</v>
      </c>
      <c r="L75" s="664">
        <v>1</v>
      </c>
      <c r="M75" s="664">
        <v>109</v>
      </c>
      <c r="N75" s="664"/>
      <c r="O75" s="664"/>
      <c r="P75" s="677"/>
      <c r="Q75" s="665"/>
    </row>
    <row r="76" spans="1:17" ht="14.4" customHeight="1" x14ac:dyDescent="0.3">
      <c r="A76" s="660" t="s">
        <v>3356</v>
      </c>
      <c r="B76" s="661" t="s">
        <v>3186</v>
      </c>
      <c r="C76" s="661" t="s">
        <v>3183</v>
      </c>
      <c r="D76" s="661" t="s">
        <v>3304</v>
      </c>
      <c r="E76" s="661" t="s">
        <v>3305</v>
      </c>
      <c r="F76" s="664">
        <v>1</v>
      </c>
      <c r="G76" s="664">
        <v>221</v>
      </c>
      <c r="H76" s="664">
        <v>1</v>
      </c>
      <c r="I76" s="664">
        <v>221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551</v>
      </c>
      <c r="B77" s="661" t="s">
        <v>3357</v>
      </c>
      <c r="C77" s="661" t="s">
        <v>3183</v>
      </c>
      <c r="D77" s="661" t="s">
        <v>3358</v>
      </c>
      <c r="E77" s="661" t="s">
        <v>3359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92</v>
      </c>
      <c r="P77" s="677"/>
      <c r="Q77" s="665">
        <v>92</v>
      </c>
    </row>
    <row r="78" spans="1:17" ht="14.4" customHeight="1" x14ac:dyDescent="0.3">
      <c r="A78" s="660" t="s">
        <v>551</v>
      </c>
      <c r="B78" s="661" t="s">
        <v>3186</v>
      </c>
      <c r="C78" s="661" t="s">
        <v>3183</v>
      </c>
      <c r="D78" s="661" t="s">
        <v>3218</v>
      </c>
      <c r="E78" s="661" t="s">
        <v>3219</v>
      </c>
      <c r="F78" s="664">
        <v>10</v>
      </c>
      <c r="G78" s="664">
        <v>340</v>
      </c>
      <c r="H78" s="664">
        <v>1</v>
      </c>
      <c r="I78" s="664">
        <v>34</v>
      </c>
      <c r="J78" s="664">
        <v>89</v>
      </c>
      <c r="K78" s="664">
        <v>3026</v>
      </c>
      <c r="L78" s="664">
        <v>8.9</v>
      </c>
      <c r="M78" s="664">
        <v>34</v>
      </c>
      <c r="N78" s="664">
        <v>1</v>
      </c>
      <c r="O78" s="664">
        <v>35</v>
      </c>
      <c r="P78" s="677">
        <v>0.10294117647058823</v>
      </c>
      <c r="Q78" s="665">
        <v>35</v>
      </c>
    </row>
    <row r="79" spans="1:17" ht="14.4" customHeight="1" x14ac:dyDescent="0.3">
      <c r="A79" s="660" t="s">
        <v>551</v>
      </c>
      <c r="B79" s="661" t="s">
        <v>3186</v>
      </c>
      <c r="C79" s="661" t="s">
        <v>3183</v>
      </c>
      <c r="D79" s="661" t="s">
        <v>3220</v>
      </c>
      <c r="E79" s="661" t="s">
        <v>3221</v>
      </c>
      <c r="F79" s="664"/>
      <c r="G79" s="664"/>
      <c r="H79" s="664"/>
      <c r="I79" s="664"/>
      <c r="J79" s="664">
        <v>29</v>
      </c>
      <c r="K79" s="664">
        <v>145</v>
      </c>
      <c r="L79" s="664"/>
      <c r="M79" s="664">
        <v>5</v>
      </c>
      <c r="N79" s="664"/>
      <c r="O79" s="664"/>
      <c r="P79" s="677"/>
      <c r="Q79" s="665"/>
    </row>
    <row r="80" spans="1:17" ht="14.4" customHeight="1" x14ac:dyDescent="0.3">
      <c r="A80" s="660" t="s">
        <v>551</v>
      </c>
      <c r="B80" s="661" t="s">
        <v>3186</v>
      </c>
      <c r="C80" s="661" t="s">
        <v>3183</v>
      </c>
      <c r="D80" s="661" t="s">
        <v>3224</v>
      </c>
      <c r="E80" s="661" t="s">
        <v>3225</v>
      </c>
      <c r="F80" s="664">
        <v>15</v>
      </c>
      <c r="G80" s="664">
        <v>3480</v>
      </c>
      <c r="H80" s="664">
        <v>1</v>
      </c>
      <c r="I80" s="664">
        <v>232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551</v>
      </c>
      <c r="B81" s="661" t="s">
        <v>3186</v>
      </c>
      <c r="C81" s="661" t="s">
        <v>3183</v>
      </c>
      <c r="D81" s="661" t="s">
        <v>3226</v>
      </c>
      <c r="E81" s="661" t="s">
        <v>3227</v>
      </c>
      <c r="F81" s="664">
        <v>5</v>
      </c>
      <c r="G81" s="664">
        <v>580</v>
      </c>
      <c r="H81" s="664">
        <v>1</v>
      </c>
      <c r="I81" s="664">
        <v>116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551</v>
      </c>
      <c r="B82" s="661" t="s">
        <v>3186</v>
      </c>
      <c r="C82" s="661" t="s">
        <v>3183</v>
      </c>
      <c r="D82" s="661" t="s">
        <v>3230</v>
      </c>
      <c r="E82" s="661" t="s">
        <v>3231</v>
      </c>
      <c r="F82" s="664">
        <v>1</v>
      </c>
      <c r="G82" s="664">
        <v>149</v>
      </c>
      <c r="H82" s="664">
        <v>1</v>
      </c>
      <c r="I82" s="664">
        <v>149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551</v>
      </c>
      <c r="B83" s="661" t="s">
        <v>3186</v>
      </c>
      <c r="C83" s="661" t="s">
        <v>3183</v>
      </c>
      <c r="D83" s="661" t="s">
        <v>3238</v>
      </c>
      <c r="E83" s="661" t="s">
        <v>3239</v>
      </c>
      <c r="F83" s="664"/>
      <c r="G83" s="664"/>
      <c r="H83" s="664"/>
      <c r="I83" s="664"/>
      <c r="J83" s="664">
        <v>8</v>
      </c>
      <c r="K83" s="664">
        <v>928</v>
      </c>
      <c r="L83" s="664"/>
      <c r="M83" s="664">
        <v>116</v>
      </c>
      <c r="N83" s="664">
        <v>20</v>
      </c>
      <c r="O83" s="664">
        <v>2360</v>
      </c>
      <c r="P83" s="677"/>
      <c r="Q83" s="665">
        <v>118</v>
      </c>
    </row>
    <row r="84" spans="1:17" ht="14.4" customHeight="1" x14ac:dyDescent="0.3">
      <c r="A84" s="660" t="s">
        <v>551</v>
      </c>
      <c r="B84" s="661" t="s">
        <v>3186</v>
      </c>
      <c r="C84" s="661" t="s">
        <v>3183</v>
      </c>
      <c r="D84" s="661" t="s">
        <v>3260</v>
      </c>
      <c r="E84" s="661" t="s">
        <v>3261</v>
      </c>
      <c r="F84" s="664"/>
      <c r="G84" s="664"/>
      <c r="H84" s="664"/>
      <c r="I84" s="664"/>
      <c r="J84" s="664">
        <v>1</v>
      </c>
      <c r="K84" s="664">
        <v>0</v>
      </c>
      <c r="L84" s="664"/>
      <c r="M84" s="664">
        <v>0</v>
      </c>
      <c r="N84" s="664"/>
      <c r="O84" s="664"/>
      <c r="P84" s="677"/>
      <c r="Q84" s="665"/>
    </row>
    <row r="85" spans="1:17" ht="14.4" customHeight="1" x14ac:dyDescent="0.3">
      <c r="A85" s="660" t="s">
        <v>551</v>
      </c>
      <c r="B85" s="661" t="s">
        <v>3186</v>
      </c>
      <c r="C85" s="661" t="s">
        <v>3183</v>
      </c>
      <c r="D85" s="661" t="s">
        <v>3276</v>
      </c>
      <c r="E85" s="661" t="s">
        <v>3277</v>
      </c>
      <c r="F85" s="664"/>
      <c r="G85" s="664"/>
      <c r="H85" s="664"/>
      <c r="I85" s="664"/>
      <c r="J85" s="664">
        <v>3</v>
      </c>
      <c r="K85" s="664">
        <v>696</v>
      </c>
      <c r="L85" s="664"/>
      <c r="M85" s="664">
        <v>232</v>
      </c>
      <c r="N85" s="664">
        <v>2</v>
      </c>
      <c r="O85" s="664">
        <v>470</v>
      </c>
      <c r="P85" s="677"/>
      <c r="Q85" s="665">
        <v>235</v>
      </c>
    </row>
    <row r="86" spans="1:17" ht="14.4" customHeight="1" x14ac:dyDescent="0.3">
      <c r="A86" s="660" t="s">
        <v>551</v>
      </c>
      <c r="B86" s="661" t="s">
        <v>3186</v>
      </c>
      <c r="C86" s="661" t="s">
        <v>3183</v>
      </c>
      <c r="D86" s="661" t="s">
        <v>3360</v>
      </c>
      <c r="E86" s="661" t="s">
        <v>3361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1050</v>
      </c>
      <c r="P86" s="677"/>
      <c r="Q86" s="665">
        <v>1050</v>
      </c>
    </row>
    <row r="87" spans="1:17" ht="14.4" customHeight="1" x14ac:dyDescent="0.3">
      <c r="A87" s="660" t="s">
        <v>551</v>
      </c>
      <c r="B87" s="661" t="s">
        <v>3186</v>
      </c>
      <c r="C87" s="661" t="s">
        <v>3183</v>
      </c>
      <c r="D87" s="661" t="s">
        <v>3362</v>
      </c>
      <c r="E87" s="661" t="s">
        <v>3363</v>
      </c>
      <c r="F87" s="664"/>
      <c r="G87" s="664"/>
      <c r="H87" s="664"/>
      <c r="I87" s="664"/>
      <c r="J87" s="664"/>
      <c r="K87" s="664"/>
      <c r="L87" s="664"/>
      <c r="M87" s="664"/>
      <c r="N87" s="664">
        <v>2</v>
      </c>
      <c r="O87" s="664">
        <v>711</v>
      </c>
      <c r="P87" s="677"/>
      <c r="Q87" s="665">
        <v>355.5</v>
      </c>
    </row>
    <row r="88" spans="1:17" ht="14.4" customHeight="1" x14ac:dyDescent="0.3">
      <c r="A88" s="660" t="s">
        <v>551</v>
      </c>
      <c r="B88" s="661" t="s">
        <v>3186</v>
      </c>
      <c r="C88" s="661" t="s">
        <v>3183</v>
      </c>
      <c r="D88" s="661" t="s">
        <v>3364</v>
      </c>
      <c r="E88" s="661" t="s">
        <v>3365</v>
      </c>
      <c r="F88" s="664">
        <v>1</v>
      </c>
      <c r="G88" s="664">
        <v>241</v>
      </c>
      <c r="H88" s="664">
        <v>1</v>
      </c>
      <c r="I88" s="664">
        <v>241</v>
      </c>
      <c r="J88" s="664">
        <v>1</v>
      </c>
      <c r="K88" s="664">
        <v>241</v>
      </c>
      <c r="L88" s="664">
        <v>1</v>
      </c>
      <c r="M88" s="664">
        <v>241</v>
      </c>
      <c r="N88" s="664">
        <v>1</v>
      </c>
      <c r="O88" s="664">
        <v>243</v>
      </c>
      <c r="P88" s="677">
        <v>1.008298755186722</v>
      </c>
      <c r="Q88" s="665">
        <v>243</v>
      </c>
    </row>
    <row r="89" spans="1:17" ht="14.4" customHeight="1" x14ac:dyDescent="0.3">
      <c r="A89" s="660" t="s">
        <v>551</v>
      </c>
      <c r="B89" s="661" t="s">
        <v>3366</v>
      </c>
      <c r="C89" s="661" t="s">
        <v>3183</v>
      </c>
      <c r="D89" s="661" t="s">
        <v>3367</v>
      </c>
      <c r="E89" s="661" t="s">
        <v>3368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2450</v>
      </c>
      <c r="P89" s="677"/>
      <c r="Q89" s="665">
        <v>2450</v>
      </c>
    </row>
    <row r="90" spans="1:17" ht="14.4" customHeight="1" x14ac:dyDescent="0.3">
      <c r="A90" s="660" t="s">
        <v>551</v>
      </c>
      <c r="B90" s="661" t="s">
        <v>3366</v>
      </c>
      <c r="C90" s="661" t="s">
        <v>3183</v>
      </c>
      <c r="D90" s="661" t="s">
        <v>3369</v>
      </c>
      <c r="E90" s="661" t="s">
        <v>3370</v>
      </c>
      <c r="F90" s="664">
        <v>1</v>
      </c>
      <c r="G90" s="664">
        <v>4887</v>
      </c>
      <c r="H90" s="664">
        <v>1</v>
      </c>
      <c r="I90" s="664">
        <v>4887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551</v>
      </c>
      <c r="B91" s="661" t="s">
        <v>3366</v>
      </c>
      <c r="C91" s="661" t="s">
        <v>3183</v>
      </c>
      <c r="D91" s="661" t="s">
        <v>3371</v>
      </c>
      <c r="E91" s="661" t="s">
        <v>3372</v>
      </c>
      <c r="F91" s="664">
        <v>1</v>
      </c>
      <c r="G91" s="664">
        <v>0</v>
      </c>
      <c r="H91" s="664"/>
      <c r="I91" s="664">
        <v>0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551</v>
      </c>
      <c r="B92" s="661" t="s">
        <v>3366</v>
      </c>
      <c r="C92" s="661" t="s">
        <v>3183</v>
      </c>
      <c r="D92" s="661" t="s">
        <v>3373</v>
      </c>
      <c r="E92" s="661" t="s">
        <v>3374</v>
      </c>
      <c r="F92" s="664">
        <v>1</v>
      </c>
      <c r="G92" s="664">
        <v>0</v>
      </c>
      <c r="H92" s="664"/>
      <c r="I92" s="664">
        <v>0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551</v>
      </c>
      <c r="B93" s="661" t="s">
        <v>3366</v>
      </c>
      <c r="C93" s="661" t="s">
        <v>3183</v>
      </c>
      <c r="D93" s="661" t="s">
        <v>3375</v>
      </c>
      <c r="E93" s="661" t="s">
        <v>3376</v>
      </c>
      <c r="F93" s="664">
        <v>1</v>
      </c>
      <c r="G93" s="664">
        <v>9034</v>
      </c>
      <c r="H93" s="664">
        <v>1</v>
      </c>
      <c r="I93" s="664">
        <v>9034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551</v>
      </c>
      <c r="B94" s="661" t="s">
        <v>3366</v>
      </c>
      <c r="C94" s="661" t="s">
        <v>3183</v>
      </c>
      <c r="D94" s="661" t="s">
        <v>3360</v>
      </c>
      <c r="E94" s="661" t="s">
        <v>3361</v>
      </c>
      <c r="F94" s="664">
        <v>1</v>
      </c>
      <c r="G94" s="664">
        <v>1040</v>
      </c>
      <c r="H94" s="664">
        <v>1</v>
      </c>
      <c r="I94" s="664">
        <v>1040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551</v>
      </c>
      <c r="B95" s="661" t="s">
        <v>3366</v>
      </c>
      <c r="C95" s="661" t="s">
        <v>3183</v>
      </c>
      <c r="D95" s="661" t="s">
        <v>583</v>
      </c>
      <c r="E95" s="661" t="s">
        <v>3377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1912</v>
      </c>
      <c r="P95" s="677"/>
      <c r="Q95" s="665">
        <v>1912</v>
      </c>
    </row>
    <row r="96" spans="1:17" ht="14.4" customHeight="1" x14ac:dyDescent="0.3">
      <c r="A96" s="660" t="s">
        <v>551</v>
      </c>
      <c r="B96" s="661" t="s">
        <v>3366</v>
      </c>
      <c r="C96" s="661" t="s">
        <v>3183</v>
      </c>
      <c r="D96" s="661" t="s">
        <v>3378</v>
      </c>
      <c r="E96" s="661" t="s">
        <v>3379</v>
      </c>
      <c r="F96" s="664">
        <v>1</v>
      </c>
      <c r="G96" s="664">
        <v>0</v>
      </c>
      <c r="H96" s="664"/>
      <c r="I96" s="664">
        <v>0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551</v>
      </c>
      <c r="B97" s="661" t="s">
        <v>3366</v>
      </c>
      <c r="C97" s="661" t="s">
        <v>3183</v>
      </c>
      <c r="D97" s="661" t="s">
        <v>3380</v>
      </c>
      <c r="E97" s="661" t="s">
        <v>3381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8684</v>
      </c>
      <c r="P97" s="677"/>
      <c r="Q97" s="665">
        <v>8684</v>
      </c>
    </row>
    <row r="98" spans="1:17" ht="14.4" customHeight="1" x14ac:dyDescent="0.3">
      <c r="A98" s="660" t="s">
        <v>551</v>
      </c>
      <c r="B98" s="661" t="s">
        <v>3366</v>
      </c>
      <c r="C98" s="661" t="s">
        <v>3183</v>
      </c>
      <c r="D98" s="661" t="s">
        <v>3382</v>
      </c>
      <c r="E98" s="661" t="s">
        <v>3383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551</v>
      </c>
      <c r="B99" s="661" t="s">
        <v>3366</v>
      </c>
      <c r="C99" s="661" t="s">
        <v>3183</v>
      </c>
      <c r="D99" s="661" t="s">
        <v>3384</v>
      </c>
      <c r="E99" s="661" t="s">
        <v>3385</v>
      </c>
      <c r="F99" s="664">
        <v>1</v>
      </c>
      <c r="G99" s="664">
        <v>0</v>
      </c>
      <c r="H99" s="664"/>
      <c r="I99" s="664">
        <v>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551</v>
      </c>
      <c r="B100" s="661" t="s">
        <v>3366</v>
      </c>
      <c r="C100" s="661" t="s">
        <v>3183</v>
      </c>
      <c r="D100" s="661" t="s">
        <v>3386</v>
      </c>
      <c r="E100" s="661" t="s">
        <v>3387</v>
      </c>
      <c r="F100" s="664">
        <v>1</v>
      </c>
      <c r="G100" s="664">
        <v>0</v>
      </c>
      <c r="H100" s="664"/>
      <c r="I100" s="664">
        <v>0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551</v>
      </c>
      <c r="B101" s="661" t="s">
        <v>3366</v>
      </c>
      <c r="C101" s="661" t="s">
        <v>3183</v>
      </c>
      <c r="D101" s="661" t="s">
        <v>3388</v>
      </c>
      <c r="E101" s="661" t="s">
        <v>3389</v>
      </c>
      <c r="F101" s="664">
        <v>1</v>
      </c>
      <c r="G101" s="664">
        <v>4617</v>
      </c>
      <c r="H101" s="664">
        <v>1</v>
      </c>
      <c r="I101" s="664">
        <v>4617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551</v>
      </c>
      <c r="B102" s="661" t="s">
        <v>3390</v>
      </c>
      <c r="C102" s="661" t="s">
        <v>3187</v>
      </c>
      <c r="D102" s="661" t="s">
        <v>3391</v>
      </c>
      <c r="E102" s="661" t="s">
        <v>1437</v>
      </c>
      <c r="F102" s="664">
        <v>111</v>
      </c>
      <c r="G102" s="664">
        <v>15368.77</v>
      </c>
      <c r="H102" s="664">
        <v>1</v>
      </c>
      <c r="I102" s="664">
        <v>138.4573873873874</v>
      </c>
      <c r="J102" s="664">
        <v>122</v>
      </c>
      <c r="K102" s="664">
        <v>14391.12</v>
      </c>
      <c r="L102" s="664">
        <v>0.93638723202962892</v>
      </c>
      <c r="M102" s="664">
        <v>117.96000000000001</v>
      </c>
      <c r="N102" s="664">
        <v>149</v>
      </c>
      <c r="O102" s="664">
        <v>16811.669999999998</v>
      </c>
      <c r="P102" s="677">
        <v>1.0938851970587105</v>
      </c>
      <c r="Q102" s="665">
        <v>112.82999999999998</v>
      </c>
    </row>
    <row r="103" spans="1:17" ht="14.4" customHeight="1" x14ac:dyDescent="0.3">
      <c r="A103" s="660" t="s">
        <v>551</v>
      </c>
      <c r="B103" s="661" t="s">
        <v>3390</v>
      </c>
      <c r="C103" s="661" t="s">
        <v>3187</v>
      </c>
      <c r="D103" s="661" t="s">
        <v>3392</v>
      </c>
      <c r="E103" s="661" t="s">
        <v>1052</v>
      </c>
      <c r="F103" s="664"/>
      <c r="G103" s="664"/>
      <c r="H103" s="664"/>
      <c r="I103" s="664"/>
      <c r="J103" s="664"/>
      <c r="K103" s="664"/>
      <c r="L103" s="664"/>
      <c r="M103" s="664"/>
      <c r="N103" s="664">
        <v>2.6</v>
      </c>
      <c r="O103" s="664">
        <v>822.11</v>
      </c>
      <c r="P103" s="677"/>
      <c r="Q103" s="665">
        <v>316.19615384615383</v>
      </c>
    </row>
    <row r="104" spans="1:17" ht="14.4" customHeight="1" x14ac:dyDescent="0.3">
      <c r="A104" s="660" t="s">
        <v>551</v>
      </c>
      <c r="B104" s="661" t="s">
        <v>3390</v>
      </c>
      <c r="C104" s="661" t="s">
        <v>3187</v>
      </c>
      <c r="D104" s="661" t="s">
        <v>3393</v>
      </c>
      <c r="E104" s="661" t="s">
        <v>3394</v>
      </c>
      <c r="F104" s="664"/>
      <c r="G104" s="664"/>
      <c r="H104" s="664"/>
      <c r="I104" s="664"/>
      <c r="J104" s="664"/>
      <c r="K104" s="664"/>
      <c r="L104" s="664"/>
      <c r="M104" s="664"/>
      <c r="N104" s="664">
        <v>6</v>
      </c>
      <c r="O104" s="664">
        <v>482.58</v>
      </c>
      <c r="P104" s="677"/>
      <c r="Q104" s="665">
        <v>80.429999999999993</v>
      </c>
    </row>
    <row r="105" spans="1:17" ht="14.4" customHeight="1" x14ac:dyDescent="0.3">
      <c r="A105" s="660" t="s">
        <v>551</v>
      </c>
      <c r="B105" s="661" t="s">
        <v>3390</v>
      </c>
      <c r="C105" s="661" t="s">
        <v>3187</v>
      </c>
      <c r="D105" s="661" t="s">
        <v>3395</v>
      </c>
      <c r="E105" s="661" t="s">
        <v>1025</v>
      </c>
      <c r="F105" s="664">
        <v>113</v>
      </c>
      <c r="G105" s="664">
        <v>7768.92</v>
      </c>
      <c r="H105" s="664">
        <v>1</v>
      </c>
      <c r="I105" s="664">
        <v>68.751504424778759</v>
      </c>
      <c r="J105" s="664">
        <v>81</v>
      </c>
      <c r="K105" s="664">
        <v>4945.05</v>
      </c>
      <c r="L105" s="664">
        <v>0.63651704484020943</v>
      </c>
      <c r="M105" s="664">
        <v>61.050000000000004</v>
      </c>
      <c r="N105" s="664">
        <v>155</v>
      </c>
      <c r="O105" s="664">
        <v>9065.25</v>
      </c>
      <c r="P105" s="677">
        <v>1.1668610308768785</v>
      </c>
      <c r="Q105" s="665">
        <v>58.485483870967741</v>
      </c>
    </row>
    <row r="106" spans="1:17" ht="14.4" customHeight="1" x14ac:dyDescent="0.3">
      <c r="A106" s="660" t="s">
        <v>551</v>
      </c>
      <c r="B106" s="661" t="s">
        <v>3390</v>
      </c>
      <c r="C106" s="661" t="s">
        <v>3187</v>
      </c>
      <c r="D106" s="661" t="s">
        <v>3396</v>
      </c>
      <c r="E106" s="661" t="s">
        <v>1094</v>
      </c>
      <c r="F106" s="664"/>
      <c r="G106" s="664"/>
      <c r="H106" s="664"/>
      <c r="I106" s="664"/>
      <c r="J106" s="664"/>
      <c r="K106" s="664"/>
      <c r="L106" s="664"/>
      <c r="M106" s="664"/>
      <c r="N106" s="664">
        <v>4</v>
      </c>
      <c r="O106" s="664">
        <v>4427.2</v>
      </c>
      <c r="P106" s="677"/>
      <c r="Q106" s="665">
        <v>1106.8</v>
      </c>
    </row>
    <row r="107" spans="1:17" ht="14.4" customHeight="1" x14ac:dyDescent="0.3">
      <c r="A107" s="660" t="s">
        <v>551</v>
      </c>
      <c r="B107" s="661" t="s">
        <v>3390</v>
      </c>
      <c r="C107" s="661" t="s">
        <v>3187</v>
      </c>
      <c r="D107" s="661" t="s">
        <v>3397</v>
      </c>
      <c r="E107" s="661" t="s">
        <v>3174</v>
      </c>
      <c r="F107" s="664">
        <v>1</v>
      </c>
      <c r="G107" s="664">
        <v>2454.84</v>
      </c>
      <c r="H107" s="664">
        <v>1</v>
      </c>
      <c r="I107" s="664">
        <v>2454.84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551</v>
      </c>
      <c r="B108" s="661" t="s">
        <v>3390</v>
      </c>
      <c r="C108" s="661" t="s">
        <v>3187</v>
      </c>
      <c r="D108" s="661" t="s">
        <v>3398</v>
      </c>
      <c r="E108" s="661" t="s">
        <v>1072</v>
      </c>
      <c r="F108" s="664">
        <v>27.9</v>
      </c>
      <c r="G108" s="664">
        <v>11254.779999999999</v>
      </c>
      <c r="H108" s="664">
        <v>1</v>
      </c>
      <c r="I108" s="664">
        <v>403.39713261648745</v>
      </c>
      <c r="J108" s="664">
        <v>22.5</v>
      </c>
      <c r="K108" s="664">
        <v>9094.5</v>
      </c>
      <c r="L108" s="664">
        <v>0.80805666570115109</v>
      </c>
      <c r="M108" s="664">
        <v>404.2</v>
      </c>
      <c r="N108" s="664">
        <v>20.6</v>
      </c>
      <c r="O108" s="664">
        <v>7967.5</v>
      </c>
      <c r="P108" s="677">
        <v>0.7079214342705944</v>
      </c>
      <c r="Q108" s="665">
        <v>386.77184466019418</v>
      </c>
    </row>
    <row r="109" spans="1:17" ht="14.4" customHeight="1" x14ac:dyDescent="0.3">
      <c r="A109" s="660" t="s">
        <v>551</v>
      </c>
      <c r="B109" s="661" t="s">
        <v>3390</v>
      </c>
      <c r="C109" s="661" t="s">
        <v>3187</v>
      </c>
      <c r="D109" s="661" t="s">
        <v>3399</v>
      </c>
      <c r="E109" s="661" t="s">
        <v>3400</v>
      </c>
      <c r="F109" s="664">
        <v>2.1</v>
      </c>
      <c r="G109" s="664">
        <v>859.95</v>
      </c>
      <c r="H109" s="664">
        <v>1</v>
      </c>
      <c r="I109" s="664">
        <v>409.5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551</v>
      </c>
      <c r="B110" s="661" t="s">
        <v>3390</v>
      </c>
      <c r="C110" s="661" t="s">
        <v>3187</v>
      </c>
      <c r="D110" s="661" t="s">
        <v>3401</v>
      </c>
      <c r="E110" s="661" t="s">
        <v>1417</v>
      </c>
      <c r="F110" s="664"/>
      <c r="G110" s="664"/>
      <c r="H110" s="664"/>
      <c r="I110" s="664"/>
      <c r="J110" s="664"/>
      <c r="K110" s="664"/>
      <c r="L110" s="664"/>
      <c r="M110" s="664"/>
      <c r="N110" s="664">
        <v>0.4</v>
      </c>
      <c r="O110" s="664">
        <v>108.06</v>
      </c>
      <c r="P110" s="677"/>
      <c r="Q110" s="665">
        <v>270.14999999999998</v>
      </c>
    </row>
    <row r="111" spans="1:17" ht="14.4" customHeight="1" x14ac:dyDescent="0.3">
      <c r="A111" s="660" t="s">
        <v>551</v>
      </c>
      <c r="B111" s="661" t="s">
        <v>3390</v>
      </c>
      <c r="C111" s="661" t="s">
        <v>3187</v>
      </c>
      <c r="D111" s="661" t="s">
        <v>3402</v>
      </c>
      <c r="E111" s="661" t="s">
        <v>1424</v>
      </c>
      <c r="F111" s="664">
        <v>14.8</v>
      </c>
      <c r="G111" s="664">
        <v>5602.48</v>
      </c>
      <c r="H111" s="664">
        <v>1</v>
      </c>
      <c r="I111" s="664">
        <v>378.5459459459459</v>
      </c>
      <c r="J111" s="664">
        <v>25.400000000000002</v>
      </c>
      <c r="K111" s="664">
        <v>9645.6500000000015</v>
      </c>
      <c r="L111" s="664">
        <v>1.7216750439091264</v>
      </c>
      <c r="M111" s="664">
        <v>379.75</v>
      </c>
      <c r="N111" s="664">
        <v>20.400000000000002</v>
      </c>
      <c r="O111" s="664">
        <v>7410.3</v>
      </c>
      <c r="P111" s="677">
        <v>1.3226820979280605</v>
      </c>
      <c r="Q111" s="665">
        <v>363.24999999999994</v>
      </c>
    </row>
    <row r="112" spans="1:17" ht="14.4" customHeight="1" x14ac:dyDescent="0.3">
      <c r="A112" s="660" t="s">
        <v>551</v>
      </c>
      <c r="B112" s="661" t="s">
        <v>3390</v>
      </c>
      <c r="C112" s="661" t="s">
        <v>3187</v>
      </c>
      <c r="D112" s="661" t="s">
        <v>3403</v>
      </c>
      <c r="E112" s="661" t="s">
        <v>3404</v>
      </c>
      <c r="F112" s="664"/>
      <c r="G112" s="664"/>
      <c r="H112" s="664"/>
      <c r="I112" s="664"/>
      <c r="J112" s="664"/>
      <c r="K112" s="664"/>
      <c r="L112" s="664"/>
      <c r="M112" s="664"/>
      <c r="N112" s="664">
        <v>20</v>
      </c>
      <c r="O112" s="664">
        <v>2629.6</v>
      </c>
      <c r="P112" s="677"/>
      <c r="Q112" s="665">
        <v>131.47999999999999</v>
      </c>
    </row>
    <row r="113" spans="1:17" ht="14.4" customHeight="1" x14ac:dyDescent="0.3">
      <c r="A113" s="660" t="s">
        <v>551</v>
      </c>
      <c r="B113" s="661" t="s">
        <v>3390</v>
      </c>
      <c r="C113" s="661" t="s">
        <v>3187</v>
      </c>
      <c r="D113" s="661" t="s">
        <v>3405</v>
      </c>
      <c r="E113" s="661" t="s">
        <v>3406</v>
      </c>
      <c r="F113" s="664">
        <v>4</v>
      </c>
      <c r="G113" s="664">
        <v>163.80000000000001</v>
      </c>
      <c r="H113" s="664">
        <v>1</v>
      </c>
      <c r="I113" s="664">
        <v>40.950000000000003</v>
      </c>
      <c r="J113" s="664">
        <v>8</v>
      </c>
      <c r="K113" s="664">
        <v>569.76</v>
      </c>
      <c r="L113" s="664">
        <v>3.478388278388278</v>
      </c>
      <c r="M113" s="664">
        <v>71.22</v>
      </c>
      <c r="N113" s="664">
        <v>65</v>
      </c>
      <c r="O113" s="664">
        <v>2546.6999999999998</v>
      </c>
      <c r="P113" s="677">
        <v>15.547619047619046</v>
      </c>
      <c r="Q113" s="665">
        <v>39.18</v>
      </c>
    </row>
    <row r="114" spans="1:17" ht="14.4" customHeight="1" x14ac:dyDescent="0.3">
      <c r="A114" s="660" t="s">
        <v>551</v>
      </c>
      <c r="B114" s="661" t="s">
        <v>3390</v>
      </c>
      <c r="C114" s="661" t="s">
        <v>3187</v>
      </c>
      <c r="D114" s="661" t="s">
        <v>3407</v>
      </c>
      <c r="E114" s="661" t="s">
        <v>3408</v>
      </c>
      <c r="F114" s="664"/>
      <c r="G114" s="664"/>
      <c r="H114" s="664"/>
      <c r="I114" s="664"/>
      <c r="J114" s="664"/>
      <c r="K114" s="664"/>
      <c r="L114" s="664"/>
      <c r="M114" s="664"/>
      <c r="N114" s="664">
        <v>23</v>
      </c>
      <c r="O114" s="664">
        <v>1512.25</v>
      </c>
      <c r="P114" s="677"/>
      <c r="Q114" s="665">
        <v>65.75</v>
      </c>
    </row>
    <row r="115" spans="1:17" ht="14.4" customHeight="1" x14ac:dyDescent="0.3">
      <c r="A115" s="660" t="s">
        <v>551</v>
      </c>
      <c r="B115" s="661" t="s">
        <v>3390</v>
      </c>
      <c r="C115" s="661" t="s">
        <v>3187</v>
      </c>
      <c r="D115" s="661" t="s">
        <v>3409</v>
      </c>
      <c r="E115" s="661" t="s">
        <v>1342</v>
      </c>
      <c r="F115" s="664"/>
      <c r="G115" s="664"/>
      <c r="H115" s="664"/>
      <c r="I115" s="664"/>
      <c r="J115" s="664">
        <v>66</v>
      </c>
      <c r="K115" s="664">
        <v>15124.56</v>
      </c>
      <c r="L115" s="664"/>
      <c r="M115" s="664">
        <v>229.16</v>
      </c>
      <c r="N115" s="664">
        <v>16</v>
      </c>
      <c r="O115" s="664">
        <v>3606.8</v>
      </c>
      <c r="P115" s="677"/>
      <c r="Q115" s="665">
        <v>225.42500000000001</v>
      </c>
    </row>
    <row r="116" spans="1:17" ht="14.4" customHeight="1" x14ac:dyDescent="0.3">
      <c r="A116" s="660" t="s">
        <v>551</v>
      </c>
      <c r="B116" s="661" t="s">
        <v>3390</v>
      </c>
      <c r="C116" s="661" t="s">
        <v>3187</v>
      </c>
      <c r="D116" s="661" t="s">
        <v>3410</v>
      </c>
      <c r="E116" s="661" t="s">
        <v>1101</v>
      </c>
      <c r="F116" s="664"/>
      <c r="G116" s="664"/>
      <c r="H116" s="664"/>
      <c r="I116" s="664"/>
      <c r="J116" s="664"/>
      <c r="K116" s="664"/>
      <c r="L116" s="664"/>
      <c r="M116" s="664"/>
      <c r="N116" s="664">
        <v>9</v>
      </c>
      <c r="O116" s="664">
        <v>591.75</v>
      </c>
      <c r="P116" s="677"/>
      <c r="Q116" s="665">
        <v>65.75</v>
      </c>
    </row>
    <row r="117" spans="1:17" ht="14.4" customHeight="1" x14ac:dyDescent="0.3">
      <c r="A117" s="660" t="s">
        <v>551</v>
      </c>
      <c r="B117" s="661" t="s">
        <v>3390</v>
      </c>
      <c r="C117" s="661" t="s">
        <v>3187</v>
      </c>
      <c r="D117" s="661" t="s">
        <v>3411</v>
      </c>
      <c r="E117" s="661" t="s">
        <v>1058</v>
      </c>
      <c r="F117" s="664">
        <v>1.6</v>
      </c>
      <c r="G117" s="664">
        <v>155.12</v>
      </c>
      <c r="H117" s="664">
        <v>1</v>
      </c>
      <c r="I117" s="664">
        <v>96.95</v>
      </c>
      <c r="J117" s="664">
        <v>0.60000000000000009</v>
      </c>
      <c r="K117" s="664">
        <v>58.14</v>
      </c>
      <c r="L117" s="664">
        <v>0.37480660134089738</v>
      </c>
      <c r="M117" s="664">
        <v>96.899999999999991</v>
      </c>
      <c r="N117" s="664">
        <v>0.4</v>
      </c>
      <c r="O117" s="664">
        <v>37.08</v>
      </c>
      <c r="P117" s="677">
        <v>0.23904074265085093</v>
      </c>
      <c r="Q117" s="665">
        <v>92.699999999999989</v>
      </c>
    </row>
    <row r="118" spans="1:17" ht="14.4" customHeight="1" x14ac:dyDescent="0.3">
      <c r="A118" s="660" t="s">
        <v>551</v>
      </c>
      <c r="B118" s="661" t="s">
        <v>3390</v>
      </c>
      <c r="C118" s="661" t="s">
        <v>3187</v>
      </c>
      <c r="D118" s="661" t="s">
        <v>3412</v>
      </c>
      <c r="E118" s="661" t="s">
        <v>3413</v>
      </c>
      <c r="F118" s="664"/>
      <c r="G118" s="664"/>
      <c r="H118" s="664"/>
      <c r="I118" s="664"/>
      <c r="J118" s="664">
        <v>84</v>
      </c>
      <c r="K118" s="664">
        <v>5376</v>
      </c>
      <c r="L118" s="664"/>
      <c r="M118" s="664">
        <v>64</v>
      </c>
      <c r="N118" s="664">
        <v>12</v>
      </c>
      <c r="O118" s="664">
        <v>768</v>
      </c>
      <c r="P118" s="677"/>
      <c r="Q118" s="665">
        <v>64</v>
      </c>
    </row>
    <row r="119" spans="1:17" ht="14.4" customHeight="1" x14ac:dyDescent="0.3">
      <c r="A119" s="660" t="s">
        <v>551</v>
      </c>
      <c r="B119" s="661" t="s">
        <v>3390</v>
      </c>
      <c r="C119" s="661" t="s">
        <v>3187</v>
      </c>
      <c r="D119" s="661" t="s">
        <v>3414</v>
      </c>
      <c r="E119" s="661" t="s">
        <v>3415</v>
      </c>
      <c r="F119" s="664"/>
      <c r="G119" s="664"/>
      <c r="H119" s="664"/>
      <c r="I119" s="664"/>
      <c r="J119" s="664">
        <v>2</v>
      </c>
      <c r="K119" s="664">
        <v>1659</v>
      </c>
      <c r="L119" s="664"/>
      <c r="M119" s="664">
        <v>829.5</v>
      </c>
      <c r="N119" s="664"/>
      <c r="O119" s="664"/>
      <c r="P119" s="677"/>
      <c r="Q119" s="665"/>
    </row>
    <row r="120" spans="1:17" ht="14.4" customHeight="1" x14ac:dyDescent="0.3">
      <c r="A120" s="660" t="s">
        <v>551</v>
      </c>
      <c r="B120" s="661" t="s">
        <v>3390</v>
      </c>
      <c r="C120" s="661" t="s">
        <v>3187</v>
      </c>
      <c r="D120" s="661" t="s">
        <v>3416</v>
      </c>
      <c r="E120" s="661" t="s">
        <v>1055</v>
      </c>
      <c r="F120" s="664"/>
      <c r="G120" s="664"/>
      <c r="H120" s="664"/>
      <c r="I120" s="664"/>
      <c r="J120" s="664">
        <v>0.9</v>
      </c>
      <c r="K120" s="664">
        <v>726.52</v>
      </c>
      <c r="L120" s="664"/>
      <c r="M120" s="664">
        <v>807.24444444444441</v>
      </c>
      <c r="N120" s="664">
        <v>4.9000000000000004</v>
      </c>
      <c r="O120" s="664">
        <v>3783.51</v>
      </c>
      <c r="P120" s="677"/>
      <c r="Q120" s="665">
        <v>772.14489795918371</v>
      </c>
    </row>
    <row r="121" spans="1:17" ht="14.4" customHeight="1" x14ac:dyDescent="0.3">
      <c r="A121" s="660" t="s">
        <v>551</v>
      </c>
      <c r="B121" s="661" t="s">
        <v>3390</v>
      </c>
      <c r="C121" s="661" t="s">
        <v>3187</v>
      </c>
      <c r="D121" s="661" t="s">
        <v>3417</v>
      </c>
      <c r="E121" s="661" t="s">
        <v>3418</v>
      </c>
      <c r="F121" s="664"/>
      <c r="G121" s="664"/>
      <c r="H121" s="664"/>
      <c r="I121" s="664"/>
      <c r="J121" s="664"/>
      <c r="K121" s="664"/>
      <c r="L121" s="664"/>
      <c r="M121" s="664"/>
      <c r="N121" s="664">
        <v>1.44</v>
      </c>
      <c r="O121" s="664">
        <v>5224.38</v>
      </c>
      <c r="P121" s="677"/>
      <c r="Q121" s="665">
        <v>3628.041666666667</v>
      </c>
    </row>
    <row r="122" spans="1:17" ht="14.4" customHeight="1" x14ac:dyDescent="0.3">
      <c r="A122" s="660" t="s">
        <v>551</v>
      </c>
      <c r="B122" s="661" t="s">
        <v>3390</v>
      </c>
      <c r="C122" s="661" t="s">
        <v>3187</v>
      </c>
      <c r="D122" s="661" t="s">
        <v>3419</v>
      </c>
      <c r="E122" s="661" t="s">
        <v>3420</v>
      </c>
      <c r="F122" s="664"/>
      <c r="G122" s="664"/>
      <c r="H122" s="664"/>
      <c r="I122" s="664"/>
      <c r="J122" s="664">
        <v>1</v>
      </c>
      <c r="K122" s="664">
        <v>16231.54</v>
      </c>
      <c r="L122" s="664"/>
      <c r="M122" s="664">
        <v>16231.54</v>
      </c>
      <c r="N122" s="664"/>
      <c r="O122" s="664"/>
      <c r="P122" s="677"/>
      <c r="Q122" s="665"/>
    </row>
    <row r="123" spans="1:17" ht="14.4" customHeight="1" x14ac:dyDescent="0.3">
      <c r="A123" s="660" t="s">
        <v>551</v>
      </c>
      <c r="B123" s="661" t="s">
        <v>3390</v>
      </c>
      <c r="C123" s="661" t="s">
        <v>3187</v>
      </c>
      <c r="D123" s="661" t="s">
        <v>3421</v>
      </c>
      <c r="E123" s="661" t="s">
        <v>3420</v>
      </c>
      <c r="F123" s="664"/>
      <c r="G123" s="664"/>
      <c r="H123" s="664"/>
      <c r="I123" s="664"/>
      <c r="J123" s="664">
        <v>2</v>
      </c>
      <c r="K123" s="664">
        <v>16264.46</v>
      </c>
      <c r="L123" s="664"/>
      <c r="M123" s="664">
        <v>8132.23</v>
      </c>
      <c r="N123" s="664"/>
      <c r="O123" s="664"/>
      <c r="P123" s="677"/>
      <c r="Q123" s="665"/>
    </row>
    <row r="124" spans="1:17" ht="14.4" customHeight="1" x14ac:dyDescent="0.3">
      <c r="A124" s="660" t="s">
        <v>551</v>
      </c>
      <c r="B124" s="661" t="s">
        <v>3390</v>
      </c>
      <c r="C124" s="661" t="s">
        <v>3422</v>
      </c>
      <c r="D124" s="661" t="s">
        <v>3423</v>
      </c>
      <c r="E124" s="661" t="s">
        <v>3424</v>
      </c>
      <c r="F124" s="664">
        <v>8</v>
      </c>
      <c r="G124" s="664">
        <v>14444</v>
      </c>
      <c r="H124" s="664">
        <v>1</v>
      </c>
      <c r="I124" s="664">
        <v>1805.5</v>
      </c>
      <c r="J124" s="664">
        <v>12</v>
      </c>
      <c r="K124" s="664">
        <v>22386.959999999999</v>
      </c>
      <c r="L124" s="664">
        <v>1.5499141512046524</v>
      </c>
      <c r="M124" s="664">
        <v>1865.58</v>
      </c>
      <c r="N124" s="664">
        <v>8</v>
      </c>
      <c r="O124" s="664">
        <v>14924.64</v>
      </c>
      <c r="P124" s="677">
        <v>1.0332761008031015</v>
      </c>
      <c r="Q124" s="665">
        <v>1865.58</v>
      </c>
    </row>
    <row r="125" spans="1:17" ht="14.4" customHeight="1" x14ac:dyDescent="0.3">
      <c r="A125" s="660" t="s">
        <v>551</v>
      </c>
      <c r="B125" s="661" t="s">
        <v>3390</v>
      </c>
      <c r="C125" s="661" t="s">
        <v>3422</v>
      </c>
      <c r="D125" s="661" t="s">
        <v>3425</v>
      </c>
      <c r="E125" s="661" t="s">
        <v>3426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2728.71</v>
      </c>
      <c r="P125" s="677"/>
      <c r="Q125" s="665">
        <v>2728.71</v>
      </c>
    </row>
    <row r="126" spans="1:17" ht="14.4" customHeight="1" x14ac:dyDescent="0.3">
      <c r="A126" s="660" t="s">
        <v>551</v>
      </c>
      <c r="B126" s="661" t="s">
        <v>3390</v>
      </c>
      <c r="C126" s="661" t="s">
        <v>3422</v>
      </c>
      <c r="D126" s="661" t="s">
        <v>3427</v>
      </c>
      <c r="E126" s="661" t="s">
        <v>3428</v>
      </c>
      <c r="F126" s="664">
        <v>6</v>
      </c>
      <c r="G126" s="664">
        <v>5333.46</v>
      </c>
      <c r="H126" s="664">
        <v>1</v>
      </c>
      <c r="I126" s="664">
        <v>888.91</v>
      </c>
      <c r="J126" s="664">
        <v>2</v>
      </c>
      <c r="K126" s="664">
        <v>1851.14</v>
      </c>
      <c r="L126" s="664">
        <v>0.3470805068379626</v>
      </c>
      <c r="M126" s="664">
        <v>925.57</v>
      </c>
      <c r="N126" s="664">
        <v>2</v>
      </c>
      <c r="O126" s="664">
        <v>1851.14</v>
      </c>
      <c r="P126" s="677">
        <v>0.3470805068379626</v>
      </c>
      <c r="Q126" s="665">
        <v>925.57</v>
      </c>
    </row>
    <row r="127" spans="1:17" ht="14.4" customHeight="1" x14ac:dyDescent="0.3">
      <c r="A127" s="660" t="s">
        <v>551</v>
      </c>
      <c r="B127" s="661" t="s">
        <v>3390</v>
      </c>
      <c r="C127" s="661" t="s">
        <v>3201</v>
      </c>
      <c r="D127" s="661" t="s">
        <v>3429</v>
      </c>
      <c r="E127" s="661" t="s">
        <v>3430</v>
      </c>
      <c r="F127" s="664">
        <v>233</v>
      </c>
      <c r="G127" s="664">
        <v>76885.340000000011</v>
      </c>
      <c r="H127" s="664">
        <v>1</v>
      </c>
      <c r="I127" s="664">
        <v>329.98000000000008</v>
      </c>
      <c r="J127" s="664">
        <v>80</v>
      </c>
      <c r="K127" s="664">
        <v>26398.400000000001</v>
      </c>
      <c r="L127" s="664">
        <v>0.34334763948497848</v>
      </c>
      <c r="M127" s="664">
        <v>329.98</v>
      </c>
      <c r="N127" s="664">
        <v>183</v>
      </c>
      <c r="O127" s="664">
        <v>60386.34</v>
      </c>
      <c r="P127" s="677">
        <v>0.78540772532188829</v>
      </c>
      <c r="Q127" s="665">
        <v>329.97999999999996</v>
      </c>
    </row>
    <row r="128" spans="1:17" ht="14.4" customHeight="1" x14ac:dyDescent="0.3">
      <c r="A128" s="660" t="s">
        <v>551</v>
      </c>
      <c r="B128" s="661" t="s">
        <v>3390</v>
      </c>
      <c r="C128" s="661" t="s">
        <v>3201</v>
      </c>
      <c r="D128" s="661" t="s">
        <v>3431</v>
      </c>
      <c r="E128" s="661" t="s">
        <v>3430</v>
      </c>
      <c r="F128" s="664">
        <v>13</v>
      </c>
      <c r="G128" s="664">
        <v>5634.33</v>
      </c>
      <c r="H128" s="664">
        <v>1</v>
      </c>
      <c r="I128" s="664">
        <v>433.40999999999997</v>
      </c>
      <c r="J128" s="664">
        <v>3</v>
      </c>
      <c r="K128" s="664">
        <v>1300.23</v>
      </c>
      <c r="L128" s="664">
        <v>0.23076923076923078</v>
      </c>
      <c r="M128" s="664">
        <v>433.41</v>
      </c>
      <c r="N128" s="664">
        <v>11</v>
      </c>
      <c r="O128" s="664">
        <v>4767.51</v>
      </c>
      <c r="P128" s="677">
        <v>0.84615384615384626</v>
      </c>
      <c r="Q128" s="665">
        <v>433.41</v>
      </c>
    </row>
    <row r="129" spans="1:17" ht="14.4" customHeight="1" x14ac:dyDescent="0.3">
      <c r="A129" s="660" t="s">
        <v>551</v>
      </c>
      <c r="B129" s="661" t="s">
        <v>3390</v>
      </c>
      <c r="C129" s="661" t="s">
        <v>3201</v>
      </c>
      <c r="D129" s="661" t="s">
        <v>3432</v>
      </c>
      <c r="E129" s="661" t="s">
        <v>3433</v>
      </c>
      <c r="F129" s="664">
        <v>8</v>
      </c>
      <c r="G129" s="664">
        <v>11482.880000000001</v>
      </c>
      <c r="H129" s="664">
        <v>1</v>
      </c>
      <c r="I129" s="664">
        <v>1435.3600000000001</v>
      </c>
      <c r="J129" s="664">
        <v>2</v>
      </c>
      <c r="K129" s="664">
        <v>2870.72</v>
      </c>
      <c r="L129" s="664">
        <v>0.24999999999999997</v>
      </c>
      <c r="M129" s="664">
        <v>1435.36</v>
      </c>
      <c r="N129" s="664">
        <v>7</v>
      </c>
      <c r="O129" s="664">
        <v>10047.519999999999</v>
      </c>
      <c r="P129" s="677">
        <v>0.87499999999999978</v>
      </c>
      <c r="Q129" s="665">
        <v>1435.36</v>
      </c>
    </row>
    <row r="130" spans="1:17" ht="14.4" customHeight="1" x14ac:dyDescent="0.3">
      <c r="A130" s="660" t="s">
        <v>551</v>
      </c>
      <c r="B130" s="661" t="s">
        <v>3390</v>
      </c>
      <c r="C130" s="661" t="s">
        <v>3201</v>
      </c>
      <c r="D130" s="661" t="s">
        <v>3434</v>
      </c>
      <c r="E130" s="661" t="s">
        <v>3435</v>
      </c>
      <c r="F130" s="664">
        <v>9</v>
      </c>
      <c r="G130" s="664">
        <v>6506.7300000000005</v>
      </c>
      <c r="H130" s="664">
        <v>1</v>
      </c>
      <c r="I130" s="664">
        <v>722.97</v>
      </c>
      <c r="J130" s="664"/>
      <c r="K130" s="664"/>
      <c r="L130" s="664"/>
      <c r="M130" s="664"/>
      <c r="N130" s="664">
        <v>9</v>
      </c>
      <c r="O130" s="664">
        <v>6506.7300000000005</v>
      </c>
      <c r="P130" s="677">
        <v>1</v>
      </c>
      <c r="Q130" s="665">
        <v>722.97</v>
      </c>
    </row>
    <row r="131" spans="1:17" ht="14.4" customHeight="1" x14ac:dyDescent="0.3">
      <c r="A131" s="660" t="s">
        <v>551</v>
      </c>
      <c r="B131" s="661" t="s">
        <v>3390</v>
      </c>
      <c r="C131" s="661" t="s">
        <v>3201</v>
      </c>
      <c r="D131" s="661" t="s">
        <v>3436</v>
      </c>
      <c r="E131" s="661" t="s">
        <v>3435</v>
      </c>
      <c r="F131" s="664">
        <v>18</v>
      </c>
      <c r="G131" s="664">
        <v>8504.64</v>
      </c>
      <c r="H131" s="664">
        <v>1</v>
      </c>
      <c r="I131" s="664">
        <v>472.47999999999996</v>
      </c>
      <c r="J131" s="664">
        <v>19</v>
      </c>
      <c r="K131" s="664">
        <v>8977.1200000000008</v>
      </c>
      <c r="L131" s="664">
        <v>1.0555555555555558</v>
      </c>
      <c r="M131" s="664">
        <v>472.48</v>
      </c>
      <c r="N131" s="664">
        <v>31</v>
      </c>
      <c r="O131" s="664">
        <v>14646.880000000001</v>
      </c>
      <c r="P131" s="677">
        <v>1.7222222222222225</v>
      </c>
      <c r="Q131" s="665">
        <v>472.48</v>
      </c>
    </row>
    <row r="132" spans="1:17" ht="14.4" customHeight="1" x14ac:dyDescent="0.3">
      <c r="A132" s="660" t="s">
        <v>551</v>
      </c>
      <c r="B132" s="661" t="s">
        <v>3390</v>
      </c>
      <c r="C132" s="661" t="s">
        <v>3201</v>
      </c>
      <c r="D132" s="661" t="s">
        <v>3437</v>
      </c>
      <c r="E132" s="661" t="s">
        <v>3435</v>
      </c>
      <c r="F132" s="664"/>
      <c r="G132" s="664"/>
      <c r="H132" s="664"/>
      <c r="I132" s="664"/>
      <c r="J132" s="664">
        <v>10</v>
      </c>
      <c r="K132" s="664">
        <v>4664.7</v>
      </c>
      <c r="L132" s="664"/>
      <c r="M132" s="664">
        <v>466.46999999999997</v>
      </c>
      <c r="N132" s="664">
        <v>4</v>
      </c>
      <c r="O132" s="664">
        <v>1865.88</v>
      </c>
      <c r="P132" s="677"/>
      <c r="Q132" s="665">
        <v>466.47</v>
      </c>
    </row>
    <row r="133" spans="1:17" ht="14.4" customHeight="1" x14ac:dyDescent="0.3">
      <c r="A133" s="660" t="s">
        <v>551</v>
      </c>
      <c r="B133" s="661" t="s">
        <v>3390</v>
      </c>
      <c r="C133" s="661" t="s">
        <v>3201</v>
      </c>
      <c r="D133" s="661" t="s">
        <v>3438</v>
      </c>
      <c r="E133" s="661" t="s">
        <v>3439</v>
      </c>
      <c r="F133" s="664"/>
      <c r="G133" s="664"/>
      <c r="H133" s="664"/>
      <c r="I133" s="664"/>
      <c r="J133" s="664"/>
      <c r="K133" s="664"/>
      <c r="L133" s="664"/>
      <c r="M133" s="664"/>
      <c r="N133" s="664">
        <v>2</v>
      </c>
      <c r="O133" s="664">
        <v>8624</v>
      </c>
      <c r="P133" s="677"/>
      <c r="Q133" s="665">
        <v>4312</v>
      </c>
    </row>
    <row r="134" spans="1:17" ht="14.4" customHeight="1" x14ac:dyDescent="0.3">
      <c r="A134" s="660" t="s">
        <v>551</v>
      </c>
      <c r="B134" s="661" t="s">
        <v>3390</v>
      </c>
      <c r="C134" s="661" t="s">
        <v>3201</v>
      </c>
      <c r="D134" s="661" t="s">
        <v>3440</v>
      </c>
      <c r="E134" s="661" t="s">
        <v>3441</v>
      </c>
      <c r="F134" s="664"/>
      <c r="G134" s="664"/>
      <c r="H134" s="664"/>
      <c r="I134" s="664"/>
      <c r="J134" s="664">
        <v>2</v>
      </c>
      <c r="K134" s="664">
        <v>8872.94</v>
      </c>
      <c r="L134" s="664"/>
      <c r="M134" s="664">
        <v>4436.47</v>
      </c>
      <c r="N134" s="664">
        <v>1</v>
      </c>
      <c r="O134" s="664">
        <v>4436.47</v>
      </c>
      <c r="P134" s="677"/>
      <c r="Q134" s="665">
        <v>4436.47</v>
      </c>
    </row>
    <row r="135" spans="1:17" ht="14.4" customHeight="1" x14ac:dyDescent="0.3">
      <c r="A135" s="660" t="s">
        <v>551</v>
      </c>
      <c r="B135" s="661" t="s">
        <v>3390</v>
      </c>
      <c r="C135" s="661" t="s">
        <v>3201</v>
      </c>
      <c r="D135" s="661" t="s">
        <v>3442</v>
      </c>
      <c r="E135" s="661" t="s">
        <v>3443</v>
      </c>
      <c r="F135" s="664">
        <v>1</v>
      </c>
      <c r="G135" s="664">
        <v>4124.5200000000004</v>
      </c>
      <c r="H135" s="664">
        <v>1</v>
      </c>
      <c r="I135" s="664">
        <v>4124.5200000000004</v>
      </c>
      <c r="J135" s="664">
        <v>2</v>
      </c>
      <c r="K135" s="664">
        <v>8249.0400000000009</v>
      </c>
      <c r="L135" s="664">
        <v>2</v>
      </c>
      <c r="M135" s="664">
        <v>4124.5200000000004</v>
      </c>
      <c r="N135" s="664"/>
      <c r="O135" s="664"/>
      <c r="P135" s="677"/>
      <c r="Q135" s="665"/>
    </row>
    <row r="136" spans="1:17" ht="14.4" customHeight="1" x14ac:dyDescent="0.3">
      <c r="A136" s="660" t="s">
        <v>551</v>
      </c>
      <c r="B136" s="661" t="s">
        <v>3390</v>
      </c>
      <c r="C136" s="661" t="s">
        <v>3201</v>
      </c>
      <c r="D136" s="661" t="s">
        <v>3444</v>
      </c>
      <c r="E136" s="661" t="s">
        <v>3445</v>
      </c>
      <c r="F136" s="664">
        <v>3</v>
      </c>
      <c r="G136" s="664">
        <v>1786.17</v>
      </c>
      <c r="H136" s="664">
        <v>1</v>
      </c>
      <c r="I136" s="664">
        <v>595.39</v>
      </c>
      <c r="J136" s="664">
        <v>1</v>
      </c>
      <c r="K136" s="664">
        <v>595.39</v>
      </c>
      <c r="L136" s="664">
        <v>0.33333333333333331</v>
      </c>
      <c r="M136" s="664">
        <v>595.39</v>
      </c>
      <c r="N136" s="664"/>
      <c r="O136" s="664"/>
      <c r="P136" s="677"/>
      <c r="Q136" s="665"/>
    </row>
    <row r="137" spans="1:17" ht="14.4" customHeight="1" x14ac:dyDescent="0.3">
      <c r="A137" s="660" t="s">
        <v>551</v>
      </c>
      <c r="B137" s="661" t="s">
        <v>3390</v>
      </c>
      <c r="C137" s="661" t="s">
        <v>3201</v>
      </c>
      <c r="D137" s="661" t="s">
        <v>3446</v>
      </c>
      <c r="E137" s="661" t="s">
        <v>3447</v>
      </c>
      <c r="F137" s="664">
        <v>3</v>
      </c>
      <c r="G137" s="664">
        <v>1822.23</v>
      </c>
      <c r="H137" s="664">
        <v>1</v>
      </c>
      <c r="I137" s="664">
        <v>607.41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551</v>
      </c>
      <c r="B138" s="661" t="s">
        <v>3390</v>
      </c>
      <c r="C138" s="661" t="s">
        <v>3201</v>
      </c>
      <c r="D138" s="661" t="s">
        <v>3448</v>
      </c>
      <c r="E138" s="661" t="s">
        <v>3449</v>
      </c>
      <c r="F138" s="664">
        <v>0.7</v>
      </c>
      <c r="G138" s="664">
        <v>886.06</v>
      </c>
      <c r="H138" s="664">
        <v>1</v>
      </c>
      <c r="I138" s="664">
        <v>1265.8</v>
      </c>
      <c r="J138" s="664">
        <v>0.9</v>
      </c>
      <c r="K138" s="664">
        <v>1139.22</v>
      </c>
      <c r="L138" s="664">
        <v>1.2857142857142858</v>
      </c>
      <c r="M138" s="664">
        <v>1265.8</v>
      </c>
      <c r="N138" s="664">
        <v>1.3</v>
      </c>
      <c r="O138" s="664">
        <v>1645.55</v>
      </c>
      <c r="P138" s="677">
        <v>1.8571541430602894</v>
      </c>
      <c r="Q138" s="665">
        <v>1265.8076923076922</v>
      </c>
    </row>
    <row r="139" spans="1:17" ht="14.4" customHeight="1" x14ac:dyDescent="0.3">
      <c r="A139" s="660" t="s">
        <v>551</v>
      </c>
      <c r="B139" s="661" t="s">
        <v>3390</v>
      </c>
      <c r="C139" s="661" t="s">
        <v>3201</v>
      </c>
      <c r="D139" s="661" t="s">
        <v>3450</v>
      </c>
      <c r="E139" s="661" t="s">
        <v>3451</v>
      </c>
      <c r="F139" s="664">
        <v>1</v>
      </c>
      <c r="G139" s="664">
        <v>114</v>
      </c>
      <c r="H139" s="664">
        <v>1</v>
      </c>
      <c r="I139" s="664">
        <v>114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551</v>
      </c>
      <c r="B140" s="661" t="s">
        <v>3390</v>
      </c>
      <c r="C140" s="661" t="s">
        <v>3201</v>
      </c>
      <c r="D140" s="661" t="s">
        <v>3452</v>
      </c>
      <c r="E140" s="661" t="s">
        <v>3451</v>
      </c>
      <c r="F140" s="664">
        <v>46</v>
      </c>
      <c r="G140" s="664">
        <v>4004.3</v>
      </c>
      <c r="H140" s="664">
        <v>1</v>
      </c>
      <c r="I140" s="664">
        <v>87.05</v>
      </c>
      <c r="J140" s="664">
        <v>16</v>
      </c>
      <c r="K140" s="664">
        <v>1392.8</v>
      </c>
      <c r="L140" s="664">
        <v>0.34782608695652173</v>
      </c>
      <c r="M140" s="664">
        <v>87.05</v>
      </c>
      <c r="N140" s="664">
        <v>29</v>
      </c>
      <c r="O140" s="664">
        <v>2524.4499999999998</v>
      </c>
      <c r="P140" s="677">
        <v>0.63043478260869557</v>
      </c>
      <c r="Q140" s="665">
        <v>87.05</v>
      </c>
    </row>
    <row r="141" spans="1:17" ht="14.4" customHeight="1" x14ac:dyDescent="0.3">
      <c r="A141" s="660" t="s">
        <v>551</v>
      </c>
      <c r="B141" s="661" t="s">
        <v>3390</v>
      </c>
      <c r="C141" s="661" t="s">
        <v>3201</v>
      </c>
      <c r="D141" s="661" t="s">
        <v>3453</v>
      </c>
      <c r="E141" s="661" t="s">
        <v>3451</v>
      </c>
      <c r="F141" s="664"/>
      <c r="G141" s="664"/>
      <c r="H141" s="664"/>
      <c r="I141" s="664"/>
      <c r="J141" s="664">
        <v>9</v>
      </c>
      <c r="K141" s="664">
        <v>1161.27</v>
      </c>
      <c r="L141" s="664"/>
      <c r="M141" s="664">
        <v>129.03</v>
      </c>
      <c r="N141" s="664">
        <v>2</v>
      </c>
      <c r="O141" s="664">
        <v>258.06</v>
      </c>
      <c r="P141" s="677"/>
      <c r="Q141" s="665">
        <v>129.03</v>
      </c>
    </row>
    <row r="142" spans="1:17" ht="14.4" customHeight="1" x14ac:dyDescent="0.3">
      <c r="A142" s="660" t="s">
        <v>551</v>
      </c>
      <c r="B142" s="661" t="s">
        <v>3390</v>
      </c>
      <c r="C142" s="661" t="s">
        <v>3201</v>
      </c>
      <c r="D142" s="661" t="s">
        <v>3454</v>
      </c>
      <c r="E142" s="661" t="s">
        <v>3451</v>
      </c>
      <c r="F142" s="664">
        <v>2</v>
      </c>
      <c r="G142" s="664">
        <v>337.86</v>
      </c>
      <c r="H142" s="664">
        <v>1</v>
      </c>
      <c r="I142" s="664">
        <v>168.93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551</v>
      </c>
      <c r="B143" s="661" t="s">
        <v>3390</v>
      </c>
      <c r="C143" s="661" t="s">
        <v>3201</v>
      </c>
      <c r="D143" s="661" t="s">
        <v>3455</v>
      </c>
      <c r="E143" s="661" t="s">
        <v>3456</v>
      </c>
      <c r="F143" s="664">
        <v>2</v>
      </c>
      <c r="G143" s="664">
        <v>1751.86</v>
      </c>
      <c r="H143" s="664">
        <v>1</v>
      </c>
      <c r="I143" s="664">
        <v>875.93</v>
      </c>
      <c r="J143" s="664"/>
      <c r="K143" s="664"/>
      <c r="L143" s="664"/>
      <c r="M143" s="664"/>
      <c r="N143" s="664">
        <v>1</v>
      </c>
      <c r="O143" s="664">
        <v>875.93</v>
      </c>
      <c r="P143" s="677">
        <v>0.5</v>
      </c>
      <c r="Q143" s="665">
        <v>875.93</v>
      </c>
    </row>
    <row r="144" spans="1:17" ht="14.4" customHeight="1" x14ac:dyDescent="0.3">
      <c r="A144" s="660" t="s">
        <v>551</v>
      </c>
      <c r="B144" s="661" t="s">
        <v>3390</v>
      </c>
      <c r="C144" s="661" t="s">
        <v>3201</v>
      </c>
      <c r="D144" s="661" t="s">
        <v>3457</v>
      </c>
      <c r="E144" s="661" t="s">
        <v>3458</v>
      </c>
      <c r="F144" s="664">
        <v>4</v>
      </c>
      <c r="G144" s="664">
        <v>2045.8</v>
      </c>
      <c r="H144" s="664">
        <v>1</v>
      </c>
      <c r="I144" s="664">
        <v>511.45</v>
      </c>
      <c r="J144" s="664"/>
      <c r="K144" s="664"/>
      <c r="L144" s="664"/>
      <c r="M144" s="664"/>
      <c r="N144" s="664">
        <v>1</v>
      </c>
      <c r="O144" s="664">
        <v>511.45</v>
      </c>
      <c r="P144" s="677">
        <v>0.25</v>
      </c>
      <c r="Q144" s="665">
        <v>511.45</v>
      </c>
    </row>
    <row r="145" spans="1:17" ht="14.4" customHeight="1" x14ac:dyDescent="0.3">
      <c r="A145" s="660" t="s">
        <v>551</v>
      </c>
      <c r="B145" s="661" t="s">
        <v>3390</v>
      </c>
      <c r="C145" s="661" t="s">
        <v>3201</v>
      </c>
      <c r="D145" s="661" t="s">
        <v>3459</v>
      </c>
      <c r="E145" s="661" t="s">
        <v>3460</v>
      </c>
      <c r="F145" s="664">
        <v>0.2</v>
      </c>
      <c r="G145" s="664">
        <v>192.55</v>
      </c>
      <c r="H145" s="664">
        <v>1</v>
      </c>
      <c r="I145" s="664">
        <v>962.75</v>
      </c>
      <c r="J145" s="664">
        <v>0.89999999999999991</v>
      </c>
      <c r="K145" s="664">
        <v>866.49</v>
      </c>
      <c r="L145" s="664">
        <v>4.5000779018436772</v>
      </c>
      <c r="M145" s="664">
        <v>962.76666666666677</v>
      </c>
      <c r="N145" s="664">
        <v>0.7</v>
      </c>
      <c r="O145" s="664">
        <v>673.93000000000006</v>
      </c>
      <c r="P145" s="677">
        <v>3.5000259672812257</v>
      </c>
      <c r="Q145" s="665">
        <v>962.75714285714298</v>
      </c>
    </row>
    <row r="146" spans="1:17" ht="14.4" customHeight="1" x14ac:dyDescent="0.3">
      <c r="A146" s="660" t="s">
        <v>551</v>
      </c>
      <c r="B146" s="661" t="s">
        <v>3390</v>
      </c>
      <c r="C146" s="661" t="s">
        <v>3201</v>
      </c>
      <c r="D146" s="661" t="s">
        <v>3461</v>
      </c>
      <c r="E146" s="661" t="s">
        <v>3460</v>
      </c>
      <c r="F146" s="664">
        <v>0.6</v>
      </c>
      <c r="G146" s="664">
        <v>68.760000000000005</v>
      </c>
      <c r="H146" s="664">
        <v>1</v>
      </c>
      <c r="I146" s="664">
        <v>114.60000000000001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551</v>
      </c>
      <c r="B147" s="661" t="s">
        <v>3390</v>
      </c>
      <c r="C147" s="661" t="s">
        <v>3201</v>
      </c>
      <c r="D147" s="661" t="s">
        <v>3462</v>
      </c>
      <c r="E147" s="661" t="s">
        <v>3460</v>
      </c>
      <c r="F147" s="664">
        <v>0.2</v>
      </c>
      <c r="G147" s="664">
        <v>27.58</v>
      </c>
      <c r="H147" s="664">
        <v>1</v>
      </c>
      <c r="I147" s="664">
        <v>137.89999999999998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551</v>
      </c>
      <c r="B148" s="661" t="s">
        <v>3390</v>
      </c>
      <c r="C148" s="661" t="s">
        <v>3201</v>
      </c>
      <c r="D148" s="661" t="s">
        <v>3463</v>
      </c>
      <c r="E148" s="661" t="s">
        <v>3460</v>
      </c>
      <c r="F148" s="664">
        <v>3.2</v>
      </c>
      <c r="G148" s="664">
        <v>2014.67</v>
      </c>
      <c r="H148" s="664">
        <v>1</v>
      </c>
      <c r="I148" s="664">
        <v>629.58437500000002</v>
      </c>
      <c r="J148" s="664">
        <v>1.5</v>
      </c>
      <c r="K148" s="664">
        <v>944.36</v>
      </c>
      <c r="L148" s="664">
        <v>0.46874177905066339</v>
      </c>
      <c r="M148" s="664">
        <v>629.57333333333338</v>
      </c>
      <c r="N148" s="664">
        <v>1.7999999999999998</v>
      </c>
      <c r="O148" s="664">
        <v>1133.25</v>
      </c>
      <c r="P148" s="677">
        <v>0.56249906932649019</v>
      </c>
      <c r="Q148" s="665">
        <v>629.58333333333337</v>
      </c>
    </row>
    <row r="149" spans="1:17" ht="14.4" customHeight="1" x14ac:dyDescent="0.3">
      <c r="A149" s="660" t="s">
        <v>551</v>
      </c>
      <c r="B149" s="661" t="s">
        <v>3390</v>
      </c>
      <c r="C149" s="661" t="s">
        <v>3201</v>
      </c>
      <c r="D149" s="661" t="s">
        <v>3464</v>
      </c>
      <c r="E149" s="661" t="s">
        <v>3465</v>
      </c>
      <c r="F149" s="664">
        <v>2</v>
      </c>
      <c r="G149" s="664">
        <v>7361.08</v>
      </c>
      <c r="H149" s="664">
        <v>1</v>
      </c>
      <c r="I149" s="664">
        <v>3680.54</v>
      </c>
      <c r="J149" s="664"/>
      <c r="K149" s="664"/>
      <c r="L149" s="664"/>
      <c r="M149" s="664"/>
      <c r="N149" s="664">
        <v>1</v>
      </c>
      <c r="O149" s="664">
        <v>3680.54</v>
      </c>
      <c r="P149" s="677">
        <v>0.5</v>
      </c>
      <c r="Q149" s="665">
        <v>3680.54</v>
      </c>
    </row>
    <row r="150" spans="1:17" ht="14.4" customHeight="1" x14ac:dyDescent="0.3">
      <c r="A150" s="660" t="s">
        <v>551</v>
      </c>
      <c r="B150" s="661" t="s">
        <v>3390</v>
      </c>
      <c r="C150" s="661" t="s">
        <v>3201</v>
      </c>
      <c r="D150" s="661" t="s">
        <v>3466</v>
      </c>
      <c r="E150" s="661" t="s">
        <v>3465</v>
      </c>
      <c r="F150" s="664">
        <v>5</v>
      </c>
      <c r="G150" s="664">
        <v>10559</v>
      </c>
      <c r="H150" s="664">
        <v>1</v>
      </c>
      <c r="I150" s="664">
        <v>2111.8000000000002</v>
      </c>
      <c r="J150" s="664"/>
      <c r="K150" s="664"/>
      <c r="L150" s="664"/>
      <c r="M150" s="664"/>
      <c r="N150" s="664">
        <v>3</v>
      </c>
      <c r="O150" s="664">
        <v>6335.4000000000005</v>
      </c>
      <c r="P150" s="677">
        <v>0.60000000000000009</v>
      </c>
      <c r="Q150" s="665">
        <v>2111.8000000000002</v>
      </c>
    </row>
    <row r="151" spans="1:17" ht="14.4" customHeight="1" x14ac:dyDescent="0.3">
      <c r="A151" s="660" t="s">
        <v>551</v>
      </c>
      <c r="B151" s="661" t="s">
        <v>3390</v>
      </c>
      <c r="C151" s="661" t="s">
        <v>3201</v>
      </c>
      <c r="D151" s="661" t="s">
        <v>3467</v>
      </c>
      <c r="E151" s="661" t="s">
        <v>3468</v>
      </c>
      <c r="F151" s="664">
        <v>14</v>
      </c>
      <c r="G151" s="664">
        <v>14480.06</v>
      </c>
      <c r="H151" s="664">
        <v>1</v>
      </c>
      <c r="I151" s="664">
        <v>1034.29</v>
      </c>
      <c r="J151" s="664">
        <v>3</v>
      </c>
      <c r="K151" s="664">
        <v>3102.87</v>
      </c>
      <c r="L151" s="664">
        <v>0.21428571428571427</v>
      </c>
      <c r="M151" s="664">
        <v>1034.29</v>
      </c>
      <c r="N151" s="664">
        <v>10</v>
      </c>
      <c r="O151" s="664">
        <v>10342.900000000001</v>
      </c>
      <c r="P151" s="677">
        <v>0.71428571428571441</v>
      </c>
      <c r="Q151" s="665">
        <v>1034.2900000000002</v>
      </c>
    </row>
    <row r="152" spans="1:17" ht="14.4" customHeight="1" x14ac:dyDescent="0.3">
      <c r="A152" s="660" t="s">
        <v>551</v>
      </c>
      <c r="B152" s="661" t="s">
        <v>3390</v>
      </c>
      <c r="C152" s="661" t="s">
        <v>3201</v>
      </c>
      <c r="D152" s="661" t="s">
        <v>3469</v>
      </c>
      <c r="E152" s="661" t="s">
        <v>3468</v>
      </c>
      <c r="F152" s="664">
        <v>12</v>
      </c>
      <c r="G152" s="664">
        <v>13194.96</v>
      </c>
      <c r="H152" s="664">
        <v>1</v>
      </c>
      <c r="I152" s="664">
        <v>1099.58</v>
      </c>
      <c r="J152" s="664">
        <v>10</v>
      </c>
      <c r="K152" s="664">
        <v>10995.8</v>
      </c>
      <c r="L152" s="664">
        <v>0.83333333333333337</v>
      </c>
      <c r="M152" s="664">
        <v>1099.58</v>
      </c>
      <c r="N152" s="664">
        <v>19</v>
      </c>
      <c r="O152" s="664">
        <v>20892.019999999997</v>
      </c>
      <c r="P152" s="677">
        <v>1.5833333333333333</v>
      </c>
      <c r="Q152" s="665">
        <v>1099.58</v>
      </c>
    </row>
    <row r="153" spans="1:17" ht="14.4" customHeight="1" x14ac:dyDescent="0.3">
      <c r="A153" s="660" t="s">
        <v>551</v>
      </c>
      <c r="B153" s="661" t="s">
        <v>3390</v>
      </c>
      <c r="C153" s="661" t="s">
        <v>3201</v>
      </c>
      <c r="D153" s="661" t="s">
        <v>3470</v>
      </c>
      <c r="E153" s="661" t="s">
        <v>3468</v>
      </c>
      <c r="F153" s="664">
        <v>14</v>
      </c>
      <c r="G153" s="664">
        <v>16525.88</v>
      </c>
      <c r="H153" s="664">
        <v>1</v>
      </c>
      <c r="I153" s="664">
        <v>1180.42</v>
      </c>
      <c r="J153" s="664">
        <v>23</v>
      </c>
      <c r="K153" s="664">
        <v>27149.66</v>
      </c>
      <c r="L153" s="664">
        <v>1.6428571428571428</v>
      </c>
      <c r="M153" s="664">
        <v>1180.42</v>
      </c>
      <c r="N153" s="664">
        <v>18</v>
      </c>
      <c r="O153" s="664">
        <v>21247.56</v>
      </c>
      <c r="P153" s="677">
        <v>1.2857142857142858</v>
      </c>
      <c r="Q153" s="665">
        <v>1180.42</v>
      </c>
    </row>
    <row r="154" spans="1:17" ht="14.4" customHeight="1" x14ac:dyDescent="0.3">
      <c r="A154" s="660" t="s">
        <v>551</v>
      </c>
      <c r="B154" s="661" t="s">
        <v>3390</v>
      </c>
      <c r="C154" s="661" t="s">
        <v>3201</v>
      </c>
      <c r="D154" s="661" t="s">
        <v>3471</v>
      </c>
      <c r="E154" s="661" t="s">
        <v>3468</v>
      </c>
      <c r="F154" s="664">
        <v>4</v>
      </c>
      <c r="G154" s="664">
        <v>4991.12</v>
      </c>
      <c r="H154" s="664">
        <v>1</v>
      </c>
      <c r="I154" s="664">
        <v>1247.78</v>
      </c>
      <c r="J154" s="664">
        <v>12</v>
      </c>
      <c r="K154" s="664">
        <v>14973.36</v>
      </c>
      <c r="L154" s="664">
        <v>3</v>
      </c>
      <c r="M154" s="664">
        <v>1247.78</v>
      </c>
      <c r="N154" s="664">
        <v>14</v>
      </c>
      <c r="O154" s="664">
        <v>17468.919999999998</v>
      </c>
      <c r="P154" s="677">
        <v>3.4999999999999996</v>
      </c>
      <c r="Q154" s="665">
        <v>1247.78</v>
      </c>
    </row>
    <row r="155" spans="1:17" ht="14.4" customHeight="1" x14ac:dyDescent="0.3">
      <c r="A155" s="660" t="s">
        <v>551</v>
      </c>
      <c r="B155" s="661" t="s">
        <v>3390</v>
      </c>
      <c r="C155" s="661" t="s">
        <v>3201</v>
      </c>
      <c r="D155" s="661" t="s">
        <v>3472</v>
      </c>
      <c r="E155" s="661" t="s">
        <v>3468</v>
      </c>
      <c r="F155" s="664"/>
      <c r="G155" s="664"/>
      <c r="H155" s="664"/>
      <c r="I155" s="664"/>
      <c r="J155" s="664"/>
      <c r="K155" s="664"/>
      <c r="L155" s="664"/>
      <c r="M155" s="664"/>
      <c r="N155" s="664">
        <v>4</v>
      </c>
      <c r="O155" s="664">
        <v>5505.16</v>
      </c>
      <c r="P155" s="677"/>
      <c r="Q155" s="665">
        <v>1376.29</v>
      </c>
    </row>
    <row r="156" spans="1:17" ht="14.4" customHeight="1" x14ac:dyDescent="0.3">
      <c r="A156" s="660" t="s">
        <v>551</v>
      </c>
      <c r="B156" s="661" t="s">
        <v>3390</v>
      </c>
      <c r="C156" s="661" t="s">
        <v>3201</v>
      </c>
      <c r="D156" s="661" t="s">
        <v>3473</v>
      </c>
      <c r="E156" s="661" t="s">
        <v>3474</v>
      </c>
      <c r="F156" s="664">
        <v>1</v>
      </c>
      <c r="G156" s="664">
        <v>10625.84</v>
      </c>
      <c r="H156" s="664">
        <v>1</v>
      </c>
      <c r="I156" s="664">
        <v>10625.84</v>
      </c>
      <c r="J156" s="664"/>
      <c r="K156" s="664"/>
      <c r="L156" s="664"/>
      <c r="M156" s="664"/>
      <c r="N156" s="664">
        <v>1</v>
      </c>
      <c r="O156" s="664">
        <v>10625.84</v>
      </c>
      <c r="P156" s="677">
        <v>1</v>
      </c>
      <c r="Q156" s="665">
        <v>10625.84</v>
      </c>
    </row>
    <row r="157" spans="1:17" ht="14.4" customHeight="1" x14ac:dyDescent="0.3">
      <c r="A157" s="660" t="s">
        <v>551</v>
      </c>
      <c r="B157" s="661" t="s">
        <v>3390</v>
      </c>
      <c r="C157" s="661" t="s">
        <v>3201</v>
      </c>
      <c r="D157" s="661" t="s">
        <v>3475</v>
      </c>
      <c r="E157" s="661" t="s">
        <v>3476</v>
      </c>
      <c r="F157" s="664"/>
      <c r="G157" s="664"/>
      <c r="H157" s="664"/>
      <c r="I157" s="664"/>
      <c r="J157" s="664"/>
      <c r="K157" s="664"/>
      <c r="L157" s="664"/>
      <c r="M157" s="664"/>
      <c r="N157" s="664">
        <v>8</v>
      </c>
      <c r="O157" s="664">
        <v>20516</v>
      </c>
      <c r="P157" s="677"/>
      <c r="Q157" s="665">
        <v>2564.5</v>
      </c>
    </row>
    <row r="158" spans="1:17" ht="14.4" customHeight="1" x14ac:dyDescent="0.3">
      <c r="A158" s="660" t="s">
        <v>551</v>
      </c>
      <c r="B158" s="661" t="s">
        <v>3390</v>
      </c>
      <c r="C158" s="661" t="s">
        <v>3201</v>
      </c>
      <c r="D158" s="661" t="s">
        <v>3477</v>
      </c>
      <c r="E158" s="661" t="s">
        <v>3478</v>
      </c>
      <c r="F158" s="664"/>
      <c r="G158" s="664"/>
      <c r="H158" s="664"/>
      <c r="I158" s="664"/>
      <c r="J158" s="664"/>
      <c r="K158" s="664"/>
      <c r="L158" s="664"/>
      <c r="M158" s="664"/>
      <c r="N158" s="664">
        <v>4</v>
      </c>
      <c r="O158" s="664">
        <v>7775.6</v>
      </c>
      <c r="P158" s="677"/>
      <c r="Q158" s="665">
        <v>1943.9</v>
      </c>
    </row>
    <row r="159" spans="1:17" ht="14.4" customHeight="1" x14ac:dyDescent="0.3">
      <c r="A159" s="660" t="s">
        <v>551</v>
      </c>
      <c r="B159" s="661" t="s">
        <v>3390</v>
      </c>
      <c r="C159" s="661" t="s">
        <v>3201</v>
      </c>
      <c r="D159" s="661" t="s">
        <v>3479</v>
      </c>
      <c r="E159" s="661" t="s">
        <v>3480</v>
      </c>
      <c r="F159" s="664"/>
      <c r="G159" s="664"/>
      <c r="H159" s="664"/>
      <c r="I159" s="664"/>
      <c r="J159" s="664"/>
      <c r="K159" s="664"/>
      <c r="L159" s="664"/>
      <c r="M159" s="664"/>
      <c r="N159" s="664">
        <v>4</v>
      </c>
      <c r="O159" s="664">
        <v>7775.6</v>
      </c>
      <c r="P159" s="677"/>
      <c r="Q159" s="665">
        <v>1943.9</v>
      </c>
    </row>
    <row r="160" spans="1:17" ht="14.4" customHeight="1" x14ac:dyDescent="0.3">
      <c r="A160" s="660" t="s">
        <v>551</v>
      </c>
      <c r="B160" s="661" t="s">
        <v>3390</v>
      </c>
      <c r="C160" s="661" t="s">
        <v>3201</v>
      </c>
      <c r="D160" s="661" t="s">
        <v>3481</v>
      </c>
      <c r="E160" s="661" t="s">
        <v>3482</v>
      </c>
      <c r="F160" s="664">
        <v>1</v>
      </c>
      <c r="G160" s="664">
        <v>2117.29</v>
      </c>
      <c r="H160" s="664">
        <v>1</v>
      </c>
      <c r="I160" s="664">
        <v>2117.29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551</v>
      </c>
      <c r="B161" s="661" t="s">
        <v>3390</v>
      </c>
      <c r="C161" s="661" t="s">
        <v>3201</v>
      </c>
      <c r="D161" s="661" t="s">
        <v>3483</v>
      </c>
      <c r="E161" s="661" t="s">
        <v>3484</v>
      </c>
      <c r="F161" s="664">
        <v>22</v>
      </c>
      <c r="G161" s="664">
        <v>10989.66</v>
      </c>
      <c r="H161" s="664">
        <v>1</v>
      </c>
      <c r="I161" s="664">
        <v>499.53</v>
      </c>
      <c r="J161" s="664">
        <v>7</v>
      </c>
      <c r="K161" s="664">
        <v>3496.71</v>
      </c>
      <c r="L161" s="664">
        <v>0.31818181818181818</v>
      </c>
      <c r="M161" s="664">
        <v>499.53000000000003</v>
      </c>
      <c r="N161" s="664">
        <v>3</v>
      </c>
      <c r="O161" s="664">
        <v>1498.59</v>
      </c>
      <c r="P161" s="677">
        <v>0.13636363636363635</v>
      </c>
      <c r="Q161" s="665">
        <v>499.53</v>
      </c>
    </row>
    <row r="162" spans="1:17" ht="14.4" customHeight="1" x14ac:dyDescent="0.3">
      <c r="A162" s="660" t="s">
        <v>551</v>
      </c>
      <c r="B162" s="661" t="s">
        <v>3390</v>
      </c>
      <c r="C162" s="661" t="s">
        <v>3201</v>
      </c>
      <c r="D162" s="661" t="s">
        <v>3485</v>
      </c>
      <c r="E162" s="661" t="s">
        <v>3484</v>
      </c>
      <c r="F162" s="664">
        <v>1</v>
      </c>
      <c r="G162" s="664">
        <v>426.98</v>
      </c>
      <c r="H162" s="664">
        <v>1</v>
      </c>
      <c r="I162" s="664">
        <v>426.98</v>
      </c>
      <c r="J162" s="664"/>
      <c r="K162" s="664"/>
      <c r="L162" s="664"/>
      <c r="M162" s="664"/>
      <c r="N162" s="664">
        <v>1</v>
      </c>
      <c r="O162" s="664">
        <v>426.98</v>
      </c>
      <c r="P162" s="677">
        <v>1</v>
      </c>
      <c r="Q162" s="665">
        <v>426.98</v>
      </c>
    </row>
    <row r="163" spans="1:17" ht="14.4" customHeight="1" x14ac:dyDescent="0.3">
      <c r="A163" s="660" t="s">
        <v>551</v>
      </c>
      <c r="B163" s="661" t="s">
        <v>3390</v>
      </c>
      <c r="C163" s="661" t="s">
        <v>3201</v>
      </c>
      <c r="D163" s="661" t="s">
        <v>3486</v>
      </c>
      <c r="E163" s="661" t="s">
        <v>3487</v>
      </c>
      <c r="F163" s="664">
        <v>5</v>
      </c>
      <c r="G163" s="664">
        <v>48289.350000000006</v>
      </c>
      <c r="H163" s="664">
        <v>1</v>
      </c>
      <c r="I163" s="664">
        <v>9657.8700000000008</v>
      </c>
      <c r="J163" s="664">
        <v>2</v>
      </c>
      <c r="K163" s="664">
        <v>19315.740000000002</v>
      </c>
      <c r="L163" s="664">
        <v>0.39999999999999997</v>
      </c>
      <c r="M163" s="664">
        <v>9657.8700000000008</v>
      </c>
      <c r="N163" s="664">
        <v>1</v>
      </c>
      <c r="O163" s="664">
        <v>9657.8700000000008</v>
      </c>
      <c r="P163" s="677">
        <v>0.19999999999999998</v>
      </c>
      <c r="Q163" s="665">
        <v>9657.8700000000008</v>
      </c>
    </row>
    <row r="164" spans="1:17" ht="14.4" customHeight="1" x14ac:dyDescent="0.3">
      <c r="A164" s="660" t="s">
        <v>551</v>
      </c>
      <c r="B164" s="661" t="s">
        <v>3390</v>
      </c>
      <c r="C164" s="661" t="s">
        <v>3201</v>
      </c>
      <c r="D164" s="661" t="s">
        <v>3488</v>
      </c>
      <c r="E164" s="661" t="s">
        <v>3451</v>
      </c>
      <c r="F164" s="664">
        <v>59</v>
      </c>
      <c r="G164" s="664">
        <v>4072.1800000000003</v>
      </c>
      <c r="H164" s="664">
        <v>1</v>
      </c>
      <c r="I164" s="664">
        <v>69.02000000000001</v>
      </c>
      <c r="J164" s="664">
        <v>23</v>
      </c>
      <c r="K164" s="664">
        <v>1587.46</v>
      </c>
      <c r="L164" s="664">
        <v>0.38983050847457623</v>
      </c>
      <c r="M164" s="664">
        <v>69.02</v>
      </c>
      <c r="N164" s="664">
        <v>88</v>
      </c>
      <c r="O164" s="664">
        <v>6073.7600000000011</v>
      </c>
      <c r="P164" s="677">
        <v>1.4915254237288138</v>
      </c>
      <c r="Q164" s="665">
        <v>69.02000000000001</v>
      </c>
    </row>
    <row r="165" spans="1:17" ht="14.4" customHeight="1" x14ac:dyDescent="0.3">
      <c r="A165" s="660" t="s">
        <v>551</v>
      </c>
      <c r="B165" s="661" t="s">
        <v>3390</v>
      </c>
      <c r="C165" s="661" t="s">
        <v>3201</v>
      </c>
      <c r="D165" s="661" t="s">
        <v>3489</v>
      </c>
      <c r="E165" s="661" t="s">
        <v>3451</v>
      </c>
      <c r="F165" s="664">
        <v>3</v>
      </c>
      <c r="G165" s="664">
        <v>254.94</v>
      </c>
      <c r="H165" s="664">
        <v>1</v>
      </c>
      <c r="I165" s="664">
        <v>84.98</v>
      </c>
      <c r="J165" s="664">
        <v>2</v>
      </c>
      <c r="K165" s="664">
        <v>169.96</v>
      </c>
      <c r="L165" s="664">
        <v>0.66666666666666674</v>
      </c>
      <c r="M165" s="664">
        <v>84.98</v>
      </c>
      <c r="N165" s="664">
        <v>8</v>
      </c>
      <c r="O165" s="664">
        <v>679.83999999999992</v>
      </c>
      <c r="P165" s="677">
        <v>2.6666666666666665</v>
      </c>
      <c r="Q165" s="665">
        <v>84.97999999999999</v>
      </c>
    </row>
    <row r="166" spans="1:17" ht="14.4" customHeight="1" x14ac:dyDescent="0.3">
      <c r="A166" s="660" t="s">
        <v>551</v>
      </c>
      <c r="B166" s="661" t="s">
        <v>3390</v>
      </c>
      <c r="C166" s="661" t="s">
        <v>3201</v>
      </c>
      <c r="D166" s="661" t="s">
        <v>3490</v>
      </c>
      <c r="E166" s="661" t="s">
        <v>3491</v>
      </c>
      <c r="F166" s="664">
        <v>1</v>
      </c>
      <c r="G166" s="664">
        <v>1370.07</v>
      </c>
      <c r="H166" s="664">
        <v>1</v>
      </c>
      <c r="I166" s="664">
        <v>1370.07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551</v>
      </c>
      <c r="B167" s="661" t="s">
        <v>3390</v>
      </c>
      <c r="C167" s="661" t="s">
        <v>3201</v>
      </c>
      <c r="D167" s="661" t="s">
        <v>3492</v>
      </c>
      <c r="E167" s="661" t="s">
        <v>3491</v>
      </c>
      <c r="F167" s="664">
        <v>22</v>
      </c>
      <c r="G167" s="664">
        <v>15686.439999999999</v>
      </c>
      <c r="H167" s="664">
        <v>1</v>
      </c>
      <c r="I167" s="664">
        <v>713.02</v>
      </c>
      <c r="J167" s="664">
        <v>8</v>
      </c>
      <c r="K167" s="664">
        <v>5704.16</v>
      </c>
      <c r="L167" s="664">
        <v>0.36363636363636365</v>
      </c>
      <c r="M167" s="664">
        <v>713.02</v>
      </c>
      <c r="N167" s="664">
        <v>20</v>
      </c>
      <c r="O167" s="664">
        <v>14260.4</v>
      </c>
      <c r="P167" s="677">
        <v>0.90909090909090917</v>
      </c>
      <c r="Q167" s="665">
        <v>713.02</v>
      </c>
    </row>
    <row r="168" spans="1:17" ht="14.4" customHeight="1" x14ac:dyDescent="0.3">
      <c r="A168" s="660" t="s">
        <v>551</v>
      </c>
      <c r="B168" s="661" t="s">
        <v>3390</v>
      </c>
      <c r="C168" s="661" t="s">
        <v>3201</v>
      </c>
      <c r="D168" s="661" t="s">
        <v>3493</v>
      </c>
      <c r="E168" s="661" t="s">
        <v>3494</v>
      </c>
      <c r="F168" s="664">
        <v>49</v>
      </c>
      <c r="G168" s="664">
        <v>11273.43</v>
      </c>
      <c r="H168" s="664">
        <v>1</v>
      </c>
      <c r="I168" s="664">
        <v>230.07</v>
      </c>
      <c r="J168" s="664">
        <v>7</v>
      </c>
      <c r="K168" s="664">
        <v>1610.49</v>
      </c>
      <c r="L168" s="664">
        <v>0.14285714285714285</v>
      </c>
      <c r="M168" s="664">
        <v>230.07</v>
      </c>
      <c r="N168" s="664">
        <v>32</v>
      </c>
      <c r="O168" s="664">
        <v>7362.24</v>
      </c>
      <c r="P168" s="677">
        <v>0.65306122448979587</v>
      </c>
      <c r="Q168" s="665">
        <v>230.07</v>
      </c>
    </row>
    <row r="169" spans="1:17" ht="14.4" customHeight="1" x14ac:dyDescent="0.3">
      <c r="A169" s="660" t="s">
        <v>551</v>
      </c>
      <c r="B169" s="661" t="s">
        <v>3390</v>
      </c>
      <c r="C169" s="661" t="s">
        <v>3201</v>
      </c>
      <c r="D169" s="661" t="s">
        <v>3495</v>
      </c>
      <c r="E169" s="661" t="s">
        <v>3496</v>
      </c>
      <c r="F169" s="664">
        <v>8</v>
      </c>
      <c r="G169" s="664">
        <v>986.64</v>
      </c>
      <c r="H169" s="664">
        <v>1</v>
      </c>
      <c r="I169" s="664">
        <v>123.33</v>
      </c>
      <c r="J169" s="664">
        <v>2</v>
      </c>
      <c r="K169" s="664">
        <v>246.66</v>
      </c>
      <c r="L169" s="664">
        <v>0.25</v>
      </c>
      <c r="M169" s="664">
        <v>123.33</v>
      </c>
      <c r="N169" s="664">
        <v>1</v>
      </c>
      <c r="O169" s="664">
        <v>123.33</v>
      </c>
      <c r="P169" s="677">
        <v>0.125</v>
      </c>
      <c r="Q169" s="665">
        <v>123.33</v>
      </c>
    </row>
    <row r="170" spans="1:17" ht="14.4" customHeight="1" x14ac:dyDescent="0.3">
      <c r="A170" s="660" t="s">
        <v>551</v>
      </c>
      <c r="B170" s="661" t="s">
        <v>3390</v>
      </c>
      <c r="C170" s="661" t="s">
        <v>3201</v>
      </c>
      <c r="D170" s="661" t="s">
        <v>3497</v>
      </c>
      <c r="E170" s="661" t="s">
        <v>3498</v>
      </c>
      <c r="F170" s="664">
        <v>2</v>
      </c>
      <c r="G170" s="664">
        <v>435.28</v>
      </c>
      <c r="H170" s="664">
        <v>1</v>
      </c>
      <c r="I170" s="664">
        <v>217.64</v>
      </c>
      <c r="J170" s="664">
        <v>7</v>
      </c>
      <c r="K170" s="664">
        <v>1523.48</v>
      </c>
      <c r="L170" s="664">
        <v>3.5000000000000004</v>
      </c>
      <c r="M170" s="664">
        <v>217.64000000000001</v>
      </c>
      <c r="N170" s="664">
        <v>3</v>
      </c>
      <c r="O170" s="664">
        <v>652.91999999999996</v>
      </c>
      <c r="P170" s="677">
        <v>1.5</v>
      </c>
      <c r="Q170" s="665">
        <v>217.64</v>
      </c>
    </row>
    <row r="171" spans="1:17" ht="14.4" customHeight="1" x14ac:dyDescent="0.3">
      <c r="A171" s="660" t="s">
        <v>551</v>
      </c>
      <c r="B171" s="661" t="s">
        <v>3390</v>
      </c>
      <c r="C171" s="661" t="s">
        <v>3201</v>
      </c>
      <c r="D171" s="661" t="s">
        <v>3499</v>
      </c>
      <c r="E171" s="661" t="s">
        <v>3498</v>
      </c>
      <c r="F171" s="664">
        <v>5</v>
      </c>
      <c r="G171" s="664">
        <v>1326.55</v>
      </c>
      <c r="H171" s="664">
        <v>1</v>
      </c>
      <c r="I171" s="664">
        <v>265.31</v>
      </c>
      <c r="J171" s="664">
        <v>1</v>
      </c>
      <c r="K171" s="664">
        <v>265.31</v>
      </c>
      <c r="L171" s="664">
        <v>0.2</v>
      </c>
      <c r="M171" s="664">
        <v>265.31</v>
      </c>
      <c r="N171" s="664">
        <v>1</v>
      </c>
      <c r="O171" s="664">
        <v>265.31</v>
      </c>
      <c r="P171" s="677">
        <v>0.2</v>
      </c>
      <c r="Q171" s="665">
        <v>265.31</v>
      </c>
    </row>
    <row r="172" spans="1:17" ht="14.4" customHeight="1" x14ac:dyDescent="0.3">
      <c r="A172" s="660" t="s">
        <v>551</v>
      </c>
      <c r="B172" s="661" t="s">
        <v>3390</v>
      </c>
      <c r="C172" s="661" t="s">
        <v>3201</v>
      </c>
      <c r="D172" s="661" t="s">
        <v>3500</v>
      </c>
      <c r="E172" s="661" t="s">
        <v>3501</v>
      </c>
      <c r="F172" s="664">
        <v>1</v>
      </c>
      <c r="G172" s="664">
        <v>487.09</v>
      </c>
      <c r="H172" s="664">
        <v>1</v>
      </c>
      <c r="I172" s="664">
        <v>487.09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551</v>
      </c>
      <c r="B173" s="661" t="s">
        <v>3390</v>
      </c>
      <c r="C173" s="661" t="s">
        <v>3201</v>
      </c>
      <c r="D173" s="661" t="s">
        <v>3502</v>
      </c>
      <c r="E173" s="661" t="s">
        <v>3503</v>
      </c>
      <c r="F173" s="664">
        <v>14</v>
      </c>
      <c r="G173" s="664">
        <v>7254.5199999999995</v>
      </c>
      <c r="H173" s="664">
        <v>1</v>
      </c>
      <c r="I173" s="664">
        <v>518.17999999999995</v>
      </c>
      <c r="J173" s="664">
        <v>4</v>
      </c>
      <c r="K173" s="664">
        <v>2072.7199999999998</v>
      </c>
      <c r="L173" s="664">
        <v>0.2857142857142857</v>
      </c>
      <c r="M173" s="664">
        <v>518.17999999999995</v>
      </c>
      <c r="N173" s="664">
        <v>8</v>
      </c>
      <c r="O173" s="664">
        <v>4145.4399999999996</v>
      </c>
      <c r="P173" s="677">
        <v>0.5714285714285714</v>
      </c>
      <c r="Q173" s="665">
        <v>518.17999999999995</v>
      </c>
    </row>
    <row r="174" spans="1:17" ht="14.4" customHeight="1" x14ac:dyDescent="0.3">
      <c r="A174" s="660" t="s">
        <v>551</v>
      </c>
      <c r="B174" s="661" t="s">
        <v>3390</v>
      </c>
      <c r="C174" s="661" t="s">
        <v>3201</v>
      </c>
      <c r="D174" s="661" t="s">
        <v>3504</v>
      </c>
      <c r="E174" s="661" t="s">
        <v>3505</v>
      </c>
      <c r="F174" s="664">
        <v>10</v>
      </c>
      <c r="G174" s="664">
        <v>10342.9</v>
      </c>
      <c r="H174" s="664">
        <v>1</v>
      </c>
      <c r="I174" s="664">
        <v>1034.29</v>
      </c>
      <c r="J174" s="664">
        <v>3</v>
      </c>
      <c r="K174" s="664">
        <v>3102.87</v>
      </c>
      <c r="L174" s="664">
        <v>0.3</v>
      </c>
      <c r="M174" s="664">
        <v>1034.29</v>
      </c>
      <c r="N174" s="664"/>
      <c r="O174" s="664"/>
      <c r="P174" s="677"/>
      <c r="Q174" s="665"/>
    </row>
    <row r="175" spans="1:17" ht="14.4" customHeight="1" x14ac:dyDescent="0.3">
      <c r="A175" s="660" t="s">
        <v>551</v>
      </c>
      <c r="B175" s="661" t="s">
        <v>3390</v>
      </c>
      <c r="C175" s="661" t="s">
        <v>3201</v>
      </c>
      <c r="D175" s="661" t="s">
        <v>3506</v>
      </c>
      <c r="E175" s="661" t="s">
        <v>3449</v>
      </c>
      <c r="F175" s="664">
        <v>2</v>
      </c>
      <c r="G175" s="664">
        <v>182.4</v>
      </c>
      <c r="H175" s="664">
        <v>1</v>
      </c>
      <c r="I175" s="664">
        <v>91.2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551</v>
      </c>
      <c r="B176" s="661" t="s">
        <v>3390</v>
      </c>
      <c r="C176" s="661" t="s">
        <v>3201</v>
      </c>
      <c r="D176" s="661" t="s">
        <v>3507</v>
      </c>
      <c r="E176" s="661" t="s">
        <v>3451</v>
      </c>
      <c r="F176" s="664">
        <v>6</v>
      </c>
      <c r="G176" s="664">
        <v>578.28</v>
      </c>
      <c r="H176" s="664">
        <v>1</v>
      </c>
      <c r="I176" s="664">
        <v>96.38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551</v>
      </c>
      <c r="B177" s="661" t="s">
        <v>3390</v>
      </c>
      <c r="C177" s="661" t="s">
        <v>3201</v>
      </c>
      <c r="D177" s="661" t="s">
        <v>3508</v>
      </c>
      <c r="E177" s="661" t="s">
        <v>3451</v>
      </c>
      <c r="F177" s="664">
        <v>28</v>
      </c>
      <c r="G177" s="664">
        <v>3395</v>
      </c>
      <c r="H177" s="664">
        <v>1</v>
      </c>
      <c r="I177" s="664">
        <v>121.25</v>
      </c>
      <c r="J177" s="664">
        <v>17</v>
      </c>
      <c r="K177" s="664">
        <v>2061.25</v>
      </c>
      <c r="L177" s="664">
        <v>0.6071428571428571</v>
      </c>
      <c r="M177" s="664">
        <v>121.25</v>
      </c>
      <c r="N177" s="664">
        <v>13</v>
      </c>
      <c r="O177" s="664">
        <v>1576.25</v>
      </c>
      <c r="P177" s="677">
        <v>0.4642857142857143</v>
      </c>
      <c r="Q177" s="665">
        <v>121.25</v>
      </c>
    </row>
    <row r="178" spans="1:17" ht="14.4" customHeight="1" x14ac:dyDescent="0.3">
      <c r="A178" s="660" t="s">
        <v>551</v>
      </c>
      <c r="B178" s="661" t="s">
        <v>3390</v>
      </c>
      <c r="C178" s="661" t="s">
        <v>3201</v>
      </c>
      <c r="D178" s="661" t="s">
        <v>3509</v>
      </c>
      <c r="E178" s="661" t="s">
        <v>3451</v>
      </c>
      <c r="F178" s="664">
        <v>3</v>
      </c>
      <c r="G178" s="664">
        <v>310.92</v>
      </c>
      <c r="H178" s="664">
        <v>1</v>
      </c>
      <c r="I178" s="664">
        <v>103.64</v>
      </c>
      <c r="J178" s="664">
        <v>4</v>
      </c>
      <c r="K178" s="664">
        <v>414.56</v>
      </c>
      <c r="L178" s="664">
        <v>1.3333333333333333</v>
      </c>
      <c r="M178" s="664">
        <v>103.64</v>
      </c>
      <c r="N178" s="664"/>
      <c r="O178" s="664"/>
      <c r="P178" s="677"/>
      <c r="Q178" s="665"/>
    </row>
    <row r="179" spans="1:17" ht="14.4" customHeight="1" x14ac:dyDescent="0.3">
      <c r="A179" s="660" t="s">
        <v>551</v>
      </c>
      <c r="B179" s="661" t="s">
        <v>3390</v>
      </c>
      <c r="C179" s="661" t="s">
        <v>3201</v>
      </c>
      <c r="D179" s="661" t="s">
        <v>3510</v>
      </c>
      <c r="E179" s="661" t="s">
        <v>3451</v>
      </c>
      <c r="F179" s="664"/>
      <c r="G179" s="664"/>
      <c r="H179" s="664"/>
      <c r="I179" s="664"/>
      <c r="J179" s="664">
        <v>1</v>
      </c>
      <c r="K179" s="664">
        <v>114</v>
      </c>
      <c r="L179" s="664"/>
      <c r="M179" s="664">
        <v>114</v>
      </c>
      <c r="N179" s="664"/>
      <c r="O179" s="664"/>
      <c r="P179" s="677"/>
      <c r="Q179" s="665"/>
    </row>
    <row r="180" spans="1:17" ht="14.4" customHeight="1" x14ac:dyDescent="0.3">
      <c r="A180" s="660" t="s">
        <v>551</v>
      </c>
      <c r="B180" s="661" t="s">
        <v>3390</v>
      </c>
      <c r="C180" s="661" t="s">
        <v>3201</v>
      </c>
      <c r="D180" s="661" t="s">
        <v>3511</v>
      </c>
      <c r="E180" s="661" t="s">
        <v>3451</v>
      </c>
      <c r="F180" s="664">
        <v>6</v>
      </c>
      <c r="G180" s="664">
        <v>1032.24</v>
      </c>
      <c r="H180" s="664">
        <v>1</v>
      </c>
      <c r="I180" s="664">
        <v>172.04</v>
      </c>
      <c r="J180" s="664">
        <v>1</v>
      </c>
      <c r="K180" s="664">
        <v>172.04</v>
      </c>
      <c r="L180" s="664">
        <v>0.16666666666666666</v>
      </c>
      <c r="M180" s="664">
        <v>172.04</v>
      </c>
      <c r="N180" s="664">
        <v>2</v>
      </c>
      <c r="O180" s="664">
        <v>344.08</v>
      </c>
      <c r="P180" s="677">
        <v>0.33333333333333331</v>
      </c>
      <c r="Q180" s="665">
        <v>172.04</v>
      </c>
    </row>
    <row r="181" spans="1:17" ht="14.4" customHeight="1" x14ac:dyDescent="0.3">
      <c r="A181" s="660" t="s">
        <v>551</v>
      </c>
      <c r="B181" s="661" t="s">
        <v>3390</v>
      </c>
      <c r="C181" s="661" t="s">
        <v>3201</v>
      </c>
      <c r="D181" s="661" t="s">
        <v>3512</v>
      </c>
      <c r="E181" s="661" t="s">
        <v>3451</v>
      </c>
      <c r="F181" s="664">
        <v>37</v>
      </c>
      <c r="G181" s="664">
        <v>3335.92</v>
      </c>
      <c r="H181" s="664">
        <v>1</v>
      </c>
      <c r="I181" s="664">
        <v>90.16</v>
      </c>
      <c r="J181" s="664">
        <v>18</v>
      </c>
      <c r="K181" s="664">
        <v>1622.8799999999999</v>
      </c>
      <c r="L181" s="664">
        <v>0.48648648648648646</v>
      </c>
      <c r="M181" s="664">
        <v>90.16</v>
      </c>
      <c r="N181" s="664">
        <v>45</v>
      </c>
      <c r="O181" s="664">
        <v>4057.2000000000007</v>
      </c>
      <c r="P181" s="677">
        <v>1.2162162162162165</v>
      </c>
      <c r="Q181" s="665">
        <v>90.160000000000011</v>
      </c>
    </row>
    <row r="182" spans="1:17" ht="14.4" customHeight="1" x14ac:dyDescent="0.3">
      <c r="A182" s="660" t="s">
        <v>551</v>
      </c>
      <c r="B182" s="661" t="s">
        <v>3390</v>
      </c>
      <c r="C182" s="661" t="s">
        <v>3201</v>
      </c>
      <c r="D182" s="661" t="s">
        <v>3513</v>
      </c>
      <c r="E182" s="661" t="s">
        <v>3514</v>
      </c>
      <c r="F182" s="664">
        <v>1</v>
      </c>
      <c r="G182" s="664">
        <v>4452.0600000000004</v>
      </c>
      <c r="H182" s="664">
        <v>1</v>
      </c>
      <c r="I182" s="664">
        <v>4452.0600000000004</v>
      </c>
      <c r="J182" s="664">
        <v>1</v>
      </c>
      <c r="K182" s="664">
        <v>4452.0600000000004</v>
      </c>
      <c r="L182" s="664">
        <v>1</v>
      </c>
      <c r="M182" s="664">
        <v>4452.0600000000004</v>
      </c>
      <c r="N182" s="664">
        <v>2</v>
      </c>
      <c r="O182" s="664">
        <v>8904.1200000000008</v>
      </c>
      <c r="P182" s="677">
        <v>2</v>
      </c>
      <c r="Q182" s="665">
        <v>4452.0600000000004</v>
      </c>
    </row>
    <row r="183" spans="1:17" ht="14.4" customHeight="1" x14ac:dyDescent="0.3">
      <c r="A183" s="660" t="s">
        <v>551</v>
      </c>
      <c r="B183" s="661" t="s">
        <v>3390</v>
      </c>
      <c r="C183" s="661" t="s">
        <v>3201</v>
      </c>
      <c r="D183" s="661" t="s">
        <v>3515</v>
      </c>
      <c r="E183" s="661" t="s">
        <v>3516</v>
      </c>
      <c r="F183" s="664">
        <v>5</v>
      </c>
      <c r="G183" s="664">
        <v>427.5</v>
      </c>
      <c r="H183" s="664">
        <v>1</v>
      </c>
      <c r="I183" s="664">
        <v>85.5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551</v>
      </c>
      <c r="B184" s="661" t="s">
        <v>3390</v>
      </c>
      <c r="C184" s="661" t="s">
        <v>3201</v>
      </c>
      <c r="D184" s="661" t="s">
        <v>3517</v>
      </c>
      <c r="E184" s="661" t="s">
        <v>3518</v>
      </c>
      <c r="F184" s="664"/>
      <c r="G184" s="664"/>
      <c r="H184" s="664"/>
      <c r="I184" s="664"/>
      <c r="J184" s="664">
        <v>2</v>
      </c>
      <c r="K184" s="664">
        <v>9804</v>
      </c>
      <c r="L184" s="664"/>
      <c r="M184" s="664">
        <v>4902</v>
      </c>
      <c r="N184" s="664"/>
      <c r="O184" s="664"/>
      <c r="P184" s="677"/>
      <c r="Q184" s="665"/>
    </row>
    <row r="185" spans="1:17" ht="14.4" customHeight="1" x14ac:dyDescent="0.3">
      <c r="A185" s="660" t="s">
        <v>551</v>
      </c>
      <c r="B185" s="661" t="s">
        <v>3390</v>
      </c>
      <c r="C185" s="661" t="s">
        <v>3201</v>
      </c>
      <c r="D185" s="661" t="s">
        <v>3519</v>
      </c>
      <c r="E185" s="661" t="s">
        <v>3520</v>
      </c>
      <c r="F185" s="664">
        <v>1</v>
      </c>
      <c r="G185" s="664">
        <v>4990</v>
      </c>
      <c r="H185" s="664">
        <v>1</v>
      </c>
      <c r="I185" s="664">
        <v>4990</v>
      </c>
      <c r="J185" s="664">
        <v>1</v>
      </c>
      <c r="K185" s="664">
        <v>4990</v>
      </c>
      <c r="L185" s="664">
        <v>1</v>
      </c>
      <c r="M185" s="664">
        <v>4990</v>
      </c>
      <c r="N185" s="664">
        <v>2</v>
      </c>
      <c r="O185" s="664">
        <v>9980</v>
      </c>
      <c r="P185" s="677">
        <v>2</v>
      </c>
      <c r="Q185" s="665">
        <v>4990</v>
      </c>
    </row>
    <row r="186" spans="1:17" ht="14.4" customHeight="1" x14ac:dyDescent="0.3">
      <c r="A186" s="660" t="s">
        <v>551</v>
      </c>
      <c r="B186" s="661" t="s">
        <v>3390</v>
      </c>
      <c r="C186" s="661" t="s">
        <v>3201</v>
      </c>
      <c r="D186" s="661" t="s">
        <v>3521</v>
      </c>
      <c r="E186" s="661" t="s">
        <v>3522</v>
      </c>
      <c r="F186" s="664"/>
      <c r="G186" s="664"/>
      <c r="H186" s="664"/>
      <c r="I186" s="664"/>
      <c r="J186" s="664">
        <v>2</v>
      </c>
      <c r="K186" s="664">
        <v>5832.66</v>
      </c>
      <c r="L186" s="664"/>
      <c r="M186" s="664">
        <v>2916.33</v>
      </c>
      <c r="N186" s="664"/>
      <c r="O186" s="664"/>
      <c r="P186" s="677"/>
      <c r="Q186" s="665"/>
    </row>
    <row r="187" spans="1:17" ht="14.4" customHeight="1" x14ac:dyDescent="0.3">
      <c r="A187" s="660" t="s">
        <v>551</v>
      </c>
      <c r="B187" s="661" t="s">
        <v>3390</v>
      </c>
      <c r="C187" s="661" t="s">
        <v>3201</v>
      </c>
      <c r="D187" s="661" t="s">
        <v>3523</v>
      </c>
      <c r="E187" s="661" t="s">
        <v>3524</v>
      </c>
      <c r="F187" s="664">
        <v>1</v>
      </c>
      <c r="G187" s="664">
        <v>3199.25</v>
      </c>
      <c r="H187" s="664">
        <v>1</v>
      </c>
      <c r="I187" s="664">
        <v>3199.25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551</v>
      </c>
      <c r="B188" s="661" t="s">
        <v>3390</v>
      </c>
      <c r="C188" s="661" t="s">
        <v>3201</v>
      </c>
      <c r="D188" s="661" t="s">
        <v>3525</v>
      </c>
      <c r="E188" s="661" t="s">
        <v>3526</v>
      </c>
      <c r="F188" s="664">
        <v>4</v>
      </c>
      <c r="G188" s="664">
        <v>6524</v>
      </c>
      <c r="H188" s="664">
        <v>1</v>
      </c>
      <c r="I188" s="664">
        <v>1631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551</v>
      </c>
      <c r="B189" s="661" t="s">
        <v>3390</v>
      </c>
      <c r="C189" s="661" t="s">
        <v>3201</v>
      </c>
      <c r="D189" s="661" t="s">
        <v>3527</v>
      </c>
      <c r="E189" s="661" t="s">
        <v>3528</v>
      </c>
      <c r="F189" s="664"/>
      <c r="G189" s="664"/>
      <c r="H189" s="664"/>
      <c r="I189" s="664"/>
      <c r="J189" s="664">
        <v>1</v>
      </c>
      <c r="K189" s="664">
        <v>2834.45</v>
      </c>
      <c r="L189" s="664"/>
      <c r="M189" s="664">
        <v>2834.45</v>
      </c>
      <c r="N189" s="664">
        <v>1</v>
      </c>
      <c r="O189" s="664">
        <v>2834.45</v>
      </c>
      <c r="P189" s="677"/>
      <c r="Q189" s="665">
        <v>2834.45</v>
      </c>
    </row>
    <row r="190" spans="1:17" ht="14.4" customHeight="1" x14ac:dyDescent="0.3">
      <c r="A190" s="660" t="s">
        <v>551</v>
      </c>
      <c r="B190" s="661" t="s">
        <v>3390</v>
      </c>
      <c r="C190" s="661" t="s">
        <v>3201</v>
      </c>
      <c r="D190" s="661" t="s">
        <v>3529</v>
      </c>
      <c r="E190" s="661" t="s">
        <v>3528</v>
      </c>
      <c r="F190" s="664"/>
      <c r="G190" s="664"/>
      <c r="H190" s="664"/>
      <c r="I190" s="664"/>
      <c r="J190" s="664"/>
      <c r="K190" s="664"/>
      <c r="L190" s="664"/>
      <c r="M190" s="664"/>
      <c r="N190" s="664">
        <v>1</v>
      </c>
      <c r="O190" s="664">
        <v>4301.95</v>
      </c>
      <c r="P190" s="677"/>
      <c r="Q190" s="665">
        <v>4301.95</v>
      </c>
    </row>
    <row r="191" spans="1:17" ht="14.4" customHeight="1" x14ac:dyDescent="0.3">
      <c r="A191" s="660" t="s">
        <v>551</v>
      </c>
      <c r="B191" s="661" t="s">
        <v>3390</v>
      </c>
      <c r="C191" s="661" t="s">
        <v>3201</v>
      </c>
      <c r="D191" s="661" t="s">
        <v>3530</v>
      </c>
      <c r="E191" s="661" t="s">
        <v>3531</v>
      </c>
      <c r="F191" s="664">
        <v>8</v>
      </c>
      <c r="G191" s="664">
        <v>9982.24</v>
      </c>
      <c r="H191" s="664">
        <v>1</v>
      </c>
      <c r="I191" s="664">
        <v>1247.78</v>
      </c>
      <c r="J191" s="664">
        <v>8</v>
      </c>
      <c r="K191" s="664">
        <v>9982.24</v>
      </c>
      <c r="L191" s="664">
        <v>1</v>
      </c>
      <c r="M191" s="664">
        <v>1247.78</v>
      </c>
      <c r="N191" s="664">
        <v>4</v>
      </c>
      <c r="O191" s="664">
        <v>4991.12</v>
      </c>
      <c r="P191" s="677">
        <v>0.5</v>
      </c>
      <c r="Q191" s="665">
        <v>1247.78</v>
      </c>
    </row>
    <row r="192" spans="1:17" ht="14.4" customHeight="1" x14ac:dyDescent="0.3">
      <c r="A192" s="660" t="s">
        <v>551</v>
      </c>
      <c r="B192" s="661" t="s">
        <v>3390</v>
      </c>
      <c r="C192" s="661" t="s">
        <v>3201</v>
      </c>
      <c r="D192" s="661" t="s">
        <v>3532</v>
      </c>
      <c r="E192" s="661" t="s">
        <v>3531</v>
      </c>
      <c r="F192" s="664">
        <v>4</v>
      </c>
      <c r="G192" s="664">
        <v>5687.56</v>
      </c>
      <c r="H192" s="664">
        <v>1</v>
      </c>
      <c r="I192" s="664">
        <v>1421.89</v>
      </c>
      <c r="J192" s="664">
        <v>11</v>
      </c>
      <c r="K192" s="664">
        <v>15640.79</v>
      </c>
      <c r="L192" s="664">
        <v>2.75</v>
      </c>
      <c r="M192" s="664">
        <v>1421.89</v>
      </c>
      <c r="N192" s="664">
        <v>4</v>
      </c>
      <c r="O192" s="664">
        <v>5687.56</v>
      </c>
      <c r="P192" s="677">
        <v>1</v>
      </c>
      <c r="Q192" s="665">
        <v>1421.89</v>
      </c>
    </row>
    <row r="193" spans="1:17" ht="14.4" customHeight="1" x14ac:dyDescent="0.3">
      <c r="A193" s="660" t="s">
        <v>551</v>
      </c>
      <c r="B193" s="661" t="s">
        <v>3390</v>
      </c>
      <c r="C193" s="661" t="s">
        <v>3201</v>
      </c>
      <c r="D193" s="661" t="s">
        <v>3533</v>
      </c>
      <c r="E193" s="661" t="s">
        <v>3531</v>
      </c>
      <c r="F193" s="664">
        <v>5</v>
      </c>
      <c r="G193" s="664">
        <v>8280.5499999999993</v>
      </c>
      <c r="H193" s="664">
        <v>1</v>
      </c>
      <c r="I193" s="664">
        <v>1656.11</v>
      </c>
      <c r="J193" s="664">
        <v>8</v>
      </c>
      <c r="K193" s="664">
        <v>13248.88</v>
      </c>
      <c r="L193" s="664">
        <v>1.6</v>
      </c>
      <c r="M193" s="664">
        <v>1656.11</v>
      </c>
      <c r="N193" s="664">
        <v>6</v>
      </c>
      <c r="O193" s="664">
        <v>9936.66</v>
      </c>
      <c r="P193" s="677">
        <v>1.2000000000000002</v>
      </c>
      <c r="Q193" s="665">
        <v>1656.11</v>
      </c>
    </row>
    <row r="194" spans="1:17" ht="14.4" customHeight="1" x14ac:dyDescent="0.3">
      <c r="A194" s="660" t="s">
        <v>551</v>
      </c>
      <c r="B194" s="661" t="s">
        <v>3390</v>
      </c>
      <c r="C194" s="661" t="s">
        <v>3201</v>
      </c>
      <c r="D194" s="661" t="s">
        <v>3534</v>
      </c>
      <c r="E194" s="661" t="s">
        <v>3531</v>
      </c>
      <c r="F194" s="664">
        <v>3</v>
      </c>
      <c r="G194" s="664">
        <v>5338.32</v>
      </c>
      <c r="H194" s="664">
        <v>1</v>
      </c>
      <c r="I194" s="664">
        <v>1779.4399999999998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551</v>
      </c>
      <c r="B195" s="661" t="s">
        <v>3390</v>
      </c>
      <c r="C195" s="661" t="s">
        <v>3201</v>
      </c>
      <c r="D195" s="661" t="s">
        <v>3535</v>
      </c>
      <c r="E195" s="661" t="s">
        <v>3536</v>
      </c>
      <c r="F195" s="664">
        <v>14</v>
      </c>
      <c r="G195" s="664">
        <v>19877.48</v>
      </c>
      <c r="H195" s="664">
        <v>1</v>
      </c>
      <c r="I195" s="664">
        <v>1419.82</v>
      </c>
      <c r="J195" s="664">
        <v>13</v>
      </c>
      <c r="K195" s="664">
        <v>18457.66</v>
      </c>
      <c r="L195" s="664">
        <v>0.9285714285714286</v>
      </c>
      <c r="M195" s="664">
        <v>1419.82</v>
      </c>
      <c r="N195" s="664">
        <v>12</v>
      </c>
      <c r="O195" s="664">
        <v>17037.84</v>
      </c>
      <c r="P195" s="677">
        <v>0.85714285714285721</v>
      </c>
      <c r="Q195" s="665">
        <v>1419.82</v>
      </c>
    </row>
    <row r="196" spans="1:17" ht="14.4" customHeight="1" x14ac:dyDescent="0.3">
      <c r="A196" s="660" t="s">
        <v>551</v>
      </c>
      <c r="B196" s="661" t="s">
        <v>3390</v>
      </c>
      <c r="C196" s="661" t="s">
        <v>3201</v>
      </c>
      <c r="D196" s="661" t="s">
        <v>3537</v>
      </c>
      <c r="E196" s="661" t="s">
        <v>3536</v>
      </c>
      <c r="F196" s="664">
        <v>12</v>
      </c>
      <c r="G196" s="664">
        <v>18567.48</v>
      </c>
      <c r="H196" s="664">
        <v>1</v>
      </c>
      <c r="I196" s="664">
        <v>1547.29</v>
      </c>
      <c r="J196" s="664">
        <v>2</v>
      </c>
      <c r="K196" s="664">
        <v>3094.58</v>
      </c>
      <c r="L196" s="664">
        <v>0.16666666666666666</v>
      </c>
      <c r="M196" s="664">
        <v>1547.29</v>
      </c>
      <c r="N196" s="664">
        <v>15</v>
      </c>
      <c r="O196" s="664">
        <v>23209.350000000002</v>
      </c>
      <c r="P196" s="677">
        <v>1.2500000000000002</v>
      </c>
      <c r="Q196" s="665">
        <v>1547.2900000000002</v>
      </c>
    </row>
    <row r="197" spans="1:17" ht="14.4" customHeight="1" x14ac:dyDescent="0.3">
      <c r="A197" s="660" t="s">
        <v>551</v>
      </c>
      <c r="B197" s="661" t="s">
        <v>3390</v>
      </c>
      <c r="C197" s="661" t="s">
        <v>3201</v>
      </c>
      <c r="D197" s="661" t="s">
        <v>3538</v>
      </c>
      <c r="E197" s="661" t="s">
        <v>3536</v>
      </c>
      <c r="F197" s="664">
        <v>1</v>
      </c>
      <c r="G197" s="664">
        <v>1783.58</v>
      </c>
      <c r="H197" s="664">
        <v>1</v>
      </c>
      <c r="I197" s="664">
        <v>1783.58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551</v>
      </c>
      <c r="B198" s="661" t="s">
        <v>3390</v>
      </c>
      <c r="C198" s="661" t="s">
        <v>3201</v>
      </c>
      <c r="D198" s="661" t="s">
        <v>3539</v>
      </c>
      <c r="E198" s="661" t="s">
        <v>3540</v>
      </c>
      <c r="F198" s="664">
        <v>11</v>
      </c>
      <c r="G198" s="664">
        <v>8682.1899999999987</v>
      </c>
      <c r="H198" s="664">
        <v>1</v>
      </c>
      <c r="I198" s="664">
        <v>789.28999999999985</v>
      </c>
      <c r="J198" s="664">
        <v>12</v>
      </c>
      <c r="K198" s="664">
        <v>9471.48</v>
      </c>
      <c r="L198" s="664">
        <v>1.0909090909090911</v>
      </c>
      <c r="M198" s="664">
        <v>789.29</v>
      </c>
      <c r="N198" s="664">
        <v>19</v>
      </c>
      <c r="O198" s="664">
        <v>14996.51</v>
      </c>
      <c r="P198" s="677">
        <v>1.7272727272727275</v>
      </c>
      <c r="Q198" s="665">
        <v>789.29</v>
      </c>
    </row>
    <row r="199" spans="1:17" ht="14.4" customHeight="1" x14ac:dyDescent="0.3">
      <c r="A199" s="660" t="s">
        <v>551</v>
      </c>
      <c r="B199" s="661" t="s">
        <v>3390</v>
      </c>
      <c r="C199" s="661" t="s">
        <v>3201</v>
      </c>
      <c r="D199" s="661" t="s">
        <v>3541</v>
      </c>
      <c r="E199" s="661" t="s">
        <v>3542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2603.5500000000002</v>
      </c>
      <c r="P199" s="677"/>
      <c r="Q199" s="665">
        <v>2603.5500000000002</v>
      </c>
    </row>
    <row r="200" spans="1:17" ht="14.4" customHeight="1" x14ac:dyDescent="0.3">
      <c r="A200" s="660" t="s">
        <v>551</v>
      </c>
      <c r="B200" s="661" t="s">
        <v>3390</v>
      </c>
      <c r="C200" s="661" t="s">
        <v>3201</v>
      </c>
      <c r="D200" s="661" t="s">
        <v>3543</v>
      </c>
      <c r="E200" s="661" t="s">
        <v>3544</v>
      </c>
      <c r="F200" s="664">
        <v>1</v>
      </c>
      <c r="G200" s="664">
        <v>8222.51</v>
      </c>
      <c r="H200" s="664">
        <v>1</v>
      </c>
      <c r="I200" s="664">
        <v>8222.51</v>
      </c>
      <c r="J200" s="664">
        <v>2</v>
      </c>
      <c r="K200" s="664">
        <v>16445.02</v>
      </c>
      <c r="L200" s="664">
        <v>2</v>
      </c>
      <c r="M200" s="664">
        <v>8222.51</v>
      </c>
      <c r="N200" s="664">
        <v>2</v>
      </c>
      <c r="O200" s="664">
        <v>16445.02</v>
      </c>
      <c r="P200" s="677">
        <v>2</v>
      </c>
      <c r="Q200" s="665">
        <v>8222.51</v>
      </c>
    </row>
    <row r="201" spans="1:17" ht="14.4" customHeight="1" x14ac:dyDescent="0.3">
      <c r="A201" s="660" t="s">
        <v>551</v>
      </c>
      <c r="B201" s="661" t="s">
        <v>3390</v>
      </c>
      <c r="C201" s="661" t="s">
        <v>3201</v>
      </c>
      <c r="D201" s="661" t="s">
        <v>3545</v>
      </c>
      <c r="E201" s="661" t="s">
        <v>3546</v>
      </c>
      <c r="F201" s="664">
        <v>1</v>
      </c>
      <c r="G201" s="664">
        <v>4261.32</v>
      </c>
      <c r="H201" s="664">
        <v>1</v>
      </c>
      <c r="I201" s="664">
        <v>4261.32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551</v>
      </c>
      <c r="B202" s="661" t="s">
        <v>3390</v>
      </c>
      <c r="C202" s="661" t="s">
        <v>3201</v>
      </c>
      <c r="D202" s="661" t="s">
        <v>3547</v>
      </c>
      <c r="E202" s="661" t="s">
        <v>3536</v>
      </c>
      <c r="F202" s="664">
        <v>6</v>
      </c>
      <c r="G202" s="664">
        <v>7648.38</v>
      </c>
      <c r="H202" s="664">
        <v>1</v>
      </c>
      <c r="I202" s="664">
        <v>1274.73</v>
      </c>
      <c r="J202" s="664">
        <v>4</v>
      </c>
      <c r="K202" s="664">
        <v>5098.92</v>
      </c>
      <c r="L202" s="664">
        <v>0.66666666666666663</v>
      </c>
      <c r="M202" s="664">
        <v>1274.73</v>
      </c>
      <c r="N202" s="664">
        <v>10</v>
      </c>
      <c r="O202" s="664">
        <v>12747.3</v>
      </c>
      <c r="P202" s="677">
        <v>1.6666666666666665</v>
      </c>
      <c r="Q202" s="665">
        <v>1274.73</v>
      </c>
    </row>
    <row r="203" spans="1:17" ht="14.4" customHeight="1" x14ac:dyDescent="0.3">
      <c r="A203" s="660" t="s">
        <v>551</v>
      </c>
      <c r="B203" s="661" t="s">
        <v>3390</v>
      </c>
      <c r="C203" s="661" t="s">
        <v>3201</v>
      </c>
      <c r="D203" s="661" t="s">
        <v>3548</v>
      </c>
      <c r="E203" s="661" t="s">
        <v>3549</v>
      </c>
      <c r="F203" s="664">
        <v>2</v>
      </c>
      <c r="G203" s="664">
        <v>25281.06</v>
      </c>
      <c r="H203" s="664">
        <v>1</v>
      </c>
      <c r="I203" s="664">
        <v>12640.53</v>
      </c>
      <c r="J203" s="664"/>
      <c r="K203" s="664"/>
      <c r="L203" s="664"/>
      <c r="M203" s="664"/>
      <c r="N203" s="664">
        <v>1</v>
      </c>
      <c r="O203" s="664">
        <v>12640.53</v>
      </c>
      <c r="P203" s="677">
        <v>0.5</v>
      </c>
      <c r="Q203" s="665">
        <v>12640.53</v>
      </c>
    </row>
    <row r="204" spans="1:17" ht="14.4" customHeight="1" x14ac:dyDescent="0.3">
      <c r="A204" s="660" t="s">
        <v>551</v>
      </c>
      <c r="B204" s="661" t="s">
        <v>3390</v>
      </c>
      <c r="C204" s="661" t="s">
        <v>3201</v>
      </c>
      <c r="D204" s="661" t="s">
        <v>3550</v>
      </c>
      <c r="E204" s="661" t="s">
        <v>3551</v>
      </c>
      <c r="F204" s="664">
        <v>1</v>
      </c>
      <c r="G204" s="664">
        <v>12451.91</v>
      </c>
      <c r="H204" s="664">
        <v>1</v>
      </c>
      <c r="I204" s="664">
        <v>12451.91</v>
      </c>
      <c r="J204" s="664">
        <v>2</v>
      </c>
      <c r="K204" s="664">
        <v>24903.82</v>
      </c>
      <c r="L204" s="664">
        <v>2</v>
      </c>
      <c r="M204" s="664">
        <v>12451.91</v>
      </c>
      <c r="N204" s="664">
        <v>1</v>
      </c>
      <c r="O204" s="664">
        <v>12451.91</v>
      </c>
      <c r="P204" s="677">
        <v>1</v>
      </c>
      <c r="Q204" s="665">
        <v>12451.91</v>
      </c>
    </row>
    <row r="205" spans="1:17" ht="14.4" customHeight="1" x14ac:dyDescent="0.3">
      <c r="A205" s="660" t="s">
        <v>551</v>
      </c>
      <c r="B205" s="661" t="s">
        <v>3390</v>
      </c>
      <c r="C205" s="661" t="s">
        <v>3201</v>
      </c>
      <c r="D205" s="661" t="s">
        <v>3552</v>
      </c>
      <c r="E205" s="661" t="s">
        <v>3553</v>
      </c>
      <c r="F205" s="664">
        <v>4</v>
      </c>
      <c r="G205" s="664">
        <v>4824</v>
      </c>
      <c r="H205" s="664">
        <v>1</v>
      </c>
      <c r="I205" s="664">
        <v>1206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551</v>
      </c>
      <c r="B206" s="661" t="s">
        <v>3390</v>
      </c>
      <c r="C206" s="661" t="s">
        <v>3201</v>
      </c>
      <c r="D206" s="661" t="s">
        <v>3554</v>
      </c>
      <c r="E206" s="661" t="s">
        <v>3553</v>
      </c>
      <c r="F206" s="664">
        <v>6</v>
      </c>
      <c r="G206" s="664">
        <v>7632</v>
      </c>
      <c r="H206" s="664">
        <v>1</v>
      </c>
      <c r="I206" s="664">
        <v>1272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551</v>
      </c>
      <c r="B207" s="661" t="s">
        <v>3390</v>
      </c>
      <c r="C207" s="661" t="s">
        <v>3201</v>
      </c>
      <c r="D207" s="661" t="s">
        <v>3555</v>
      </c>
      <c r="E207" s="661" t="s">
        <v>3556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10628.95</v>
      </c>
      <c r="P207" s="677"/>
      <c r="Q207" s="665">
        <v>10628.95</v>
      </c>
    </row>
    <row r="208" spans="1:17" ht="14.4" customHeight="1" x14ac:dyDescent="0.3">
      <c r="A208" s="660" t="s">
        <v>551</v>
      </c>
      <c r="B208" s="661" t="s">
        <v>3390</v>
      </c>
      <c r="C208" s="661" t="s">
        <v>3201</v>
      </c>
      <c r="D208" s="661" t="s">
        <v>3557</v>
      </c>
      <c r="E208" s="661" t="s">
        <v>3558</v>
      </c>
      <c r="F208" s="664">
        <v>1</v>
      </c>
      <c r="G208" s="664">
        <v>37159</v>
      </c>
      <c r="H208" s="664">
        <v>1</v>
      </c>
      <c r="I208" s="664">
        <v>37159</v>
      </c>
      <c r="J208" s="664">
        <v>2</v>
      </c>
      <c r="K208" s="664">
        <v>74318</v>
      </c>
      <c r="L208" s="664">
        <v>2</v>
      </c>
      <c r="M208" s="664">
        <v>37159</v>
      </c>
      <c r="N208" s="664">
        <v>1</v>
      </c>
      <c r="O208" s="664">
        <v>37159</v>
      </c>
      <c r="P208" s="677">
        <v>1</v>
      </c>
      <c r="Q208" s="665">
        <v>37159</v>
      </c>
    </row>
    <row r="209" spans="1:17" ht="14.4" customHeight="1" x14ac:dyDescent="0.3">
      <c r="A209" s="660" t="s">
        <v>551</v>
      </c>
      <c r="B209" s="661" t="s">
        <v>3390</v>
      </c>
      <c r="C209" s="661" t="s">
        <v>3201</v>
      </c>
      <c r="D209" s="661" t="s">
        <v>3559</v>
      </c>
      <c r="E209" s="661" t="s">
        <v>3560</v>
      </c>
      <c r="F209" s="664">
        <v>1</v>
      </c>
      <c r="G209" s="664">
        <v>9986.4</v>
      </c>
      <c r="H209" s="664">
        <v>1</v>
      </c>
      <c r="I209" s="664">
        <v>9986.4</v>
      </c>
      <c r="J209" s="664">
        <v>2</v>
      </c>
      <c r="K209" s="664">
        <v>19972</v>
      </c>
      <c r="L209" s="664">
        <v>1.9999198910518305</v>
      </c>
      <c r="M209" s="664">
        <v>9986</v>
      </c>
      <c r="N209" s="664">
        <v>1</v>
      </c>
      <c r="O209" s="664">
        <v>9986</v>
      </c>
      <c r="P209" s="677">
        <v>0.99995994552591527</v>
      </c>
      <c r="Q209" s="665">
        <v>9986</v>
      </c>
    </row>
    <row r="210" spans="1:17" ht="14.4" customHeight="1" x14ac:dyDescent="0.3">
      <c r="A210" s="660" t="s">
        <v>551</v>
      </c>
      <c r="B210" s="661" t="s">
        <v>3390</v>
      </c>
      <c r="C210" s="661" t="s">
        <v>3201</v>
      </c>
      <c r="D210" s="661" t="s">
        <v>3561</v>
      </c>
      <c r="E210" s="661" t="s">
        <v>3562</v>
      </c>
      <c r="F210" s="664">
        <v>1</v>
      </c>
      <c r="G210" s="664">
        <v>2347.36</v>
      </c>
      <c r="H210" s="664">
        <v>1</v>
      </c>
      <c r="I210" s="664">
        <v>2347.36</v>
      </c>
      <c r="J210" s="664">
        <v>1</v>
      </c>
      <c r="K210" s="664">
        <v>2347</v>
      </c>
      <c r="L210" s="664">
        <v>0.99984663622111647</v>
      </c>
      <c r="M210" s="664">
        <v>2347</v>
      </c>
      <c r="N210" s="664"/>
      <c r="O210" s="664"/>
      <c r="P210" s="677"/>
      <c r="Q210" s="665"/>
    </row>
    <row r="211" spans="1:17" ht="14.4" customHeight="1" x14ac:dyDescent="0.3">
      <c r="A211" s="660" t="s">
        <v>551</v>
      </c>
      <c r="B211" s="661" t="s">
        <v>3390</v>
      </c>
      <c r="C211" s="661" t="s">
        <v>3201</v>
      </c>
      <c r="D211" s="661" t="s">
        <v>3563</v>
      </c>
      <c r="E211" s="661" t="s">
        <v>3564</v>
      </c>
      <c r="F211" s="664"/>
      <c r="G211" s="664"/>
      <c r="H211" s="664"/>
      <c r="I211" s="664"/>
      <c r="J211" s="664">
        <v>1</v>
      </c>
      <c r="K211" s="664">
        <v>6086</v>
      </c>
      <c r="L211" s="664"/>
      <c r="M211" s="664">
        <v>6086</v>
      </c>
      <c r="N211" s="664">
        <v>1</v>
      </c>
      <c r="O211" s="664">
        <v>6086</v>
      </c>
      <c r="P211" s="677"/>
      <c r="Q211" s="665">
        <v>6086</v>
      </c>
    </row>
    <row r="212" spans="1:17" ht="14.4" customHeight="1" x14ac:dyDescent="0.3">
      <c r="A212" s="660" t="s">
        <v>551</v>
      </c>
      <c r="B212" s="661" t="s">
        <v>3390</v>
      </c>
      <c r="C212" s="661" t="s">
        <v>3201</v>
      </c>
      <c r="D212" s="661" t="s">
        <v>3565</v>
      </c>
      <c r="E212" s="661" t="s">
        <v>3566</v>
      </c>
      <c r="F212" s="664">
        <v>1</v>
      </c>
      <c r="G212" s="664">
        <v>1095.23</v>
      </c>
      <c r="H212" s="664">
        <v>1</v>
      </c>
      <c r="I212" s="664">
        <v>1095.23</v>
      </c>
      <c r="J212" s="664">
        <v>1</v>
      </c>
      <c r="K212" s="664">
        <v>1095.23</v>
      </c>
      <c r="L212" s="664">
        <v>1</v>
      </c>
      <c r="M212" s="664">
        <v>1095.23</v>
      </c>
      <c r="N212" s="664">
        <v>3</v>
      </c>
      <c r="O212" s="664">
        <v>3285.69</v>
      </c>
      <c r="P212" s="677">
        <v>3</v>
      </c>
      <c r="Q212" s="665">
        <v>1095.23</v>
      </c>
    </row>
    <row r="213" spans="1:17" ht="14.4" customHeight="1" x14ac:dyDescent="0.3">
      <c r="A213" s="660" t="s">
        <v>551</v>
      </c>
      <c r="B213" s="661" t="s">
        <v>3390</v>
      </c>
      <c r="C213" s="661" t="s">
        <v>3201</v>
      </c>
      <c r="D213" s="661" t="s">
        <v>3567</v>
      </c>
      <c r="E213" s="661" t="s">
        <v>3568</v>
      </c>
      <c r="F213" s="664">
        <v>1</v>
      </c>
      <c r="G213" s="664">
        <v>11674</v>
      </c>
      <c r="H213" s="664">
        <v>1</v>
      </c>
      <c r="I213" s="664">
        <v>11674</v>
      </c>
      <c r="J213" s="664"/>
      <c r="K213" s="664"/>
      <c r="L213" s="664"/>
      <c r="M213" s="664"/>
      <c r="N213" s="664">
        <v>2</v>
      </c>
      <c r="O213" s="664">
        <v>23348</v>
      </c>
      <c r="P213" s="677">
        <v>2</v>
      </c>
      <c r="Q213" s="665">
        <v>11674</v>
      </c>
    </row>
    <row r="214" spans="1:17" ht="14.4" customHeight="1" x14ac:dyDescent="0.3">
      <c r="A214" s="660" t="s">
        <v>551</v>
      </c>
      <c r="B214" s="661" t="s">
        <v>3390</v>
      </c>
      <c r="C214" s="661" t="s">
        <v>3201</v>
      </c>
      <c r="D214" s="661" t="s">
        <v>3569</v>
      </c>
      <c r="E214" s="661" t="s">
        <v>3570</v>
      </c>
      <c r="F214" s="664"/>
      <c r="G214" s="664"/>
      <c r="H214" s="664"/>
      <c r="I214" s="664"/>
      <c r="J214" s="664">
        <v>3</v>
      </c>
      <c r="K214" s="664">
        <v>2708.01</v>
      </c>
      <c r="L214" s="664"/>
      <c r="M214" s="664">
        <v>902.67000000000007</v>
      </c>
      <c r="N214" s="664">
        <v>6</v>
      </c>
      <c r="O214" s="664">
        <v>5416.02</v>
      </c>
      <c r="P214" s="677"/>
      <c r="Q214" s="665">
        <v>902.67000000000007</v>
      </c>
    </row>
    <row r="215" spans="1:17" ht="14.4" customHeight="1" x14ac:dyDescent="0.3">
      <c r="A215" s="660" t="s">
        <v>551</v>
      </c>
      <c r="B215" s="661" t="s">
        <v>3390</v>
      </c>
      <c r="C215" s="661" t="s">
        <v>3201</v>
      </c>
      <c r="D215" s="661" t="s">
        <v>3571</v>
      </c>
      <c r="E215" s="661" t="s">
        <v>3570</v>
      </c>
      <c r="F215" s="664">
        <v>5</v>
      </c>
      <c r="G215" s="664">
        <v>5147.1000000000004</v>
      </c>
      <c r="H215" s="664">
        <v>1</v>
      </c>
      <c r="I215" s="664">
        <v>1029.42</v>
      </c>
      <c r="J215" s="664">
        <v>2</v>
      </c>
      <c r="K215" s="664">
        <v>2058.84</v>
      </c>
      <c r="L215" s="664">
        <v>0.4</v>
      </c>
      <c r="M215" s="664">
        <v>1029.42</v>
      </c>
      <c r="N215" s="664">
        <v>14</v>
      </c>
      <c r="O215" s="664">
        <v>14411.88</v>
      </c>
      <c r="P215" s="677">
        <v>2.8</v>
      </c>
      <c r="Q215" s="665">
        <v>1029.4199999999998</v>
      </c>
    </row>
    <row r="216" spans="1:17" ht="14.4" customHeight="1" x14ac:dyDescent="0.3">
      <c r="A216" s="660" t="s">
        <v>551</v>
      </c>
      <c r="B216" s="661" t="s">
        <v>3390</v>
      </c>
      <c r="C216" s="661" t="s">
        <v>3201</v>
      </c>
      <c r="D216" s="661" t="s">
        <v>3572</v>
      </c>
      <c r="E216" s="661" t="s">
        <v>3573</v>
      </c>
      <c r="F216" s="664"/>
      <c r="G216" s="664"/>
      <c r="H216" s="664"/>
      <c r="I216" s="664"/>
      <c r="J216" s="664">
        <v>1</v>
      </c>
      <c r="K216" s="664">
        <v>9504.49</v>
      </c>
      <c r="L216" s="664"/>
      <c r="M216" s="664">
        <v>9504.49</v>
      </c>
      <c r="N216" s="664">
        <v>2</v>
      </c>
      <c r="O216" s="664">
        <v>19008.98</v>
      </c>
      <c r="P216" s="677"/>
      <c r="Q216" s="665">
        <v>9504.49</v>
      </c>
    </row>
    <row r="217" spans="1:17" ht="14.4" customHeight="1" x14ac:dyDescent="0.3">
      <c r="A217" s="660" t="s">
        <v>551</v>
      </c>
      <c r="B217" s="661" t="s">
        <v>3390</v>
      </c>
      <c r="C217" s="661" t="s">
        <v>3201</v>
      </c>
      <c r="D217" s="661" t="s">
        <v>3574</v>
      </c>
      <c r="E217" s="661" t="s">
        <v>3575</v>
      </c>
      <c r="F217" s="664"/>
      <c r="G217" s="664"/>
      <c r="H217" s="664"/>
      <c r="I217" s="664"/>
      <c r="J217" s="664"/>
      <c r="K217" s="664"/>
      <c r="L217" s="664"/>
      <c r="M217" s="664"/>
      <c r="N217" s="664">
        <v>3</v>
      </c>
      <c r="O217" s="664">
        <v>7331.25</v>
      </c>
      <c r="P217" s="677"/>
      <c r="Q217" s="665">
        <v>2443.75</v>
      </c>
    </row>
    <row r="218" spans="1:17" ht="14.4" customHeight="1" x14ac:dyDescent="0.3">
      <c r="A218" s="660" t="s">
        <v>551</v>
      </c>
      <c r="B218" s="661" t="s">
        <v>3390</v>
      </c>
      <c r="C218" s="661" t="s">
        <v>3201</v>
      </c>
      <c r="D218" s="661" t="s">
        <v>3576</v>
      </c>
      <c r="E218" s="661" t="s">
        <v>3577</v>
      </c>
      <c r="F218" s="664">
        <v>1</v>
      </c>
      <c r="G218" s="664">
        <v>9185.2900000000009</v>
      </c>
      <c r="H218" s="664">
        <v>1</v>
      </c>
      <c r="I218" s="664">
        <v>9185.2900000000009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551</v>
      </c>
      <c r="B219" s="661" t="s">
        <v>3390</v>
      </c>
      <c r="C219" s="661" t="s">
        <v>3201</v>
      </c>
      <c r="D219" s="661" t="s">
        <v>3578</v>
      </c>
      <c r="E219" s="661" t="s">
        <v>3579</v>
      </c>
      <c r="F219" s="664"/>
      <c r="G219" s="664"/>
      <c r="H219" s="664"/>
      <c r="I219" s="664"/>
      <c r="J219" s="664">
        <v>1</v>
      </c>
      <c r="K219" s="664">
        <v>620.78</v>
      </c>
      <c r="L219" s="664"/>
      <c r="M219" s="664">
        <v>620.78</v>
      </c>
      <c r="N219" s="664">
        <v>1</v>
      </c>
      <c r="O219" s="664">
        <v>620.78</v>
      </c>
      <c r="P219" s="677"/>
      <c r="Q219" s="665">
        <v>620.78</v>
      </c>
    </row>
    <row r="220" spans="1:17" ht="14.4" customHeight="1" x14ac:dyDescent="0.3">
      <c r="A220" s="660" t="s">
        <v>551</v>
      </c>
      <c r="B220" s="661" t="s">
        <v>3390</v>
      </c>
      <c r="C220" s="661" t="s">
        <v>3201</v>
      </c>
      <c r="D220" s="661" t="s">
        <v>3580</v>
      </c>
      <c r="E220" s="661" t="s">
        <v>3579</v>
      </c>
      <c r="F220" s="664"/>
      <c r="G220" s="664"/>
      <c r="H220" s="664"/>
      <c r="I220" s="664"/>
      <c r="J220" s="664">
        <v>5</v>
      </c>
      <c r="K220" s="664">
        <v>3186.8</v>
      </c>
      <c r="L220" s="664"/>
      <c r="M220" s="664">
        <v>637.36</v>
      </c>
      <c r="N220" s="664"/>
      <c r="O220" s="664"/>
      <c r="P220" s="677"/>
      <c r="Q220" s="665"/>
    </row>
    <row r="221" spans="1:17" ht="14.4" customHeight="1" x14ac:dyDescent="0.3">
      <c r="A221" s="660" t="s">
        <v>551</v>
      </c>
      <c r="B221" s="661" t="s">
        <v>3390</v>
      </c>
      <c r="C221" s="661" t="s">
        <v>3201</v>
      </c>
      <c r="D221" s="661" t="s">
        <v>3581</v>
      </c>
      <c r="E221" s="661" t="s">
        <v>3582</v>
      </c>
      <c r="F221" s="664">
        <v>5</v>
      </c>
      <c r="G221" s="664">
        <v>1202.2</v>
      </c>
      <c r="H221" s="664">
        <v>1</v>
      </c>
      <c r="I221" s="664">
        <v>240.44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551</v>
      </c>
      <c r="B222" s="661" t="s">
        <v>3390</v>
      </c>
      <c r="C222" s="661" t="s">
        <v>3201</v>
      </c>
      <c r="D222" s="661" t="s">
        <v>3583</v>
      </c>
      <c r="E222" s="661" t="s">
        <v>3584</v>
      </c>
      <c r="F222" s="664"/>
      <c r="G222" s="664"/>
      <c r="H222" s="664"/>
      <c r="I222" s="664"/>
      <c r="J222" s="664">
        <v>1</v>
      </c>
      <c r="K222" s="664">
        <v>669.49</v>
      </c>
      <c r="L222" s="664"/>
      <c r="M222" s="664">
        <v>669.49</v>
      </c>
      <c r="N222" s="664"/>
      <c r="O222" s="664"/>
      <c r="P222" s="677"/>
      <c r="Q222" s="665"/>
    </row>
    <row r="223" spans="1:17" ht="14.4" customHeight="1" x14ac:dyDescent="0.3">
      <c r="A223" s="660" t="s">
        <v>551</v>
      </c>
      <c r="B223" s="661" t="s">
        <v>3390</v>
      </c>
      <c r="C223" s="661" t="s">
        <v>3201</v>
      </c>
      <c r="D223" s="661" t="s">
        <v>3585</v>
      </c>
      <c r="E223" s="661" t="s">
        <v>3586</v>
      </c>
      <c r="F223" s="664">
        <v>2</v>
      </c>
      <c r="G223" s="664">
        <v>31800</v>
      </c>
      <c r="H223" s="664">
        <v>1</v>
      </c>
      <c r="I223" s="664">
        <v>15900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551</v>
      </c>
      <c r="B224" s="661" t="s">
        <v>3390</v>
      </c>
      <c r="C224" s="661" t="s">
        <v>3201</v>
      </c>
      <c r="D224" s="661" t="s">
        <v>3587</v>
      </c>
      <c r="E224" s="661" t="s">
        <v>3588</v>
      </c>
      <c r="F224" s="664">
        <v>1</v>
      </c>
      <c r="G224" s="664">
        <v>9910</v>
      </c>
      <c r="H224" s="664">
        <v>1</v>
      </c>
      <c r="I224" s="664">
        <v>9910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551</v>
      </c>
      <c r="B225" s="661" t="s">
        <v>3390</v>
      </c>
      <c r="C225" s="661" t="s">
        <v>3201</v>
      </c>
      <c r="D225" s="661" t="s">
        <v>3589</v>
      </c>
      <c r="E225" s="661" t="s">
        <v>3590</v>
      </c>
      <c r="F225" s="664">
        <v>3</v>
      </c>
      <c r="G225" s="664">
        <v>1455.06</v>
      </c>
      <c r="H225" s="664">
        <v>1</v>
      </c>
      <c r="I225" s="664">
        <v>485.02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551</v>
      </c>
      <c r="B226" s="661" t="s">
        <v>3390</v>
      </c>
      <c r="C226" s="661" t="s">
        <v>3201</v>
      </c>
      <c r="D226" s="661" t="s">
        <v>3591</v>
      </c>
      <c r="E226" s="661" t="s">
        <v>3590</v>
      </c>
      <c r="F226" s="664">
        <v>5</v>
      </c>
      <c r="G226" s="664">
        <v>1808.45</v>
      </c>
      <c r="H226" s="664">
        <v>1</v>
      </c>
      <c r="I226" s="664">
        <v>361.69</v>
      </c>
      <c r="J226" s="664">
        <v>5</v>
      </c>
      <c r="K226" s="664">
        <v>1808.4499999999998</v>
      </c>
      <c r="L226" s="664">
        <v>0.99999999999999989</v>
      </c>
      <c r="M226" s="664">
        <v>361.68999999999994</v>
      </c>
      <c r="N226" s="664">
        <v>13</v>
      </c>
      <c r="O226" s="664">
        <v>4701.97</v>
      </c>
      <c r="P226" s="677">
        <v>2.6</v>
      </c>
      <c r="Q226" s="665">
        <v>361.69</v>
      </c>
    </row>
    <row r="227" spans="1:17" ht="14.4" customHeight="1" x14ac:dyDescent="0.3">
      <c r="A227" s="660" t="s">
        <v>551</v>
      </c>
      <c r="B227" s="661" t="s">
        <v>3390</v>
      </c>
      <c r="C227" s="661" t="s">
        <v>3201</v>
      </c>
      <c r="D227" s="661" t="s">
        <v>3592</v>
      </c>
      <c r="E227" s="661" t="s">
        <v>3593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4618</v>
      </c>
      <c r="P227" s="677"/>
      <c r="Q227" s="665">
        <v>4618</v>
      </c>
    </row>
    <row r="228" spans="1:17" ht="14.4" customHeight="1" x14ac:dyDescent="0.3">
      <c r="A228" s="660" t="s">
        <v>551</v>
      </c>
      <c r="B228" s="661" t="s">
        <v>3390</v>
      </c>
      <c r="C228" s="661" t="s">
        <v>3201</v>
      </c>
      <c r="D228" s="661" t="s">
        <v>3594</v>
      </c>
      <c r="E228" s="661" t="s">
        <v>3595</v>
      </c>
      <c r="F228" s="664">
        <v>2</v>
      </c>
      <c r="G228" s="664">
        <v>5602.58</v>
      </c>
      <c r="H228" s="664">
        <v>1</v>
      </c>
      <c r="I228" s="664">
        <v>2801.29</v>
      </c>
      <c r="J228" s="664">
        <v>1</v>
      </c>
      <c r="K228" s="664">
        <v>2801.29</v>
      </c>
      <c r="L228" s="664">
        <v>0.5</v>
      </c>
      <c r="M228" s="664">
        <v>2801.29</v>
      </c>
      <c r="N228" s="664"/>
      <c r="O228" s="664"/>
      <c r="P228" s="677"/>
      <c r="Q228" s="665"/>
    </row>
    <row r="229" spans="1:17" ht="14.4" customHeight="1" x14ac:dyDescent="0.3">
      <c r="A229" s="660" t="s">
        <v>551</v>
      </c>
      <c r="B229" s="661" t="s">
        <v>3390</v>
      </c>
      <c r="C229" s="661" t="s">
        <v>3201</v>
      </c>
      <c r="D229" s="661" t="s">
        <v>3596</v>
      </c>
      <c r="E229" s="661" t="s">
        <v>3597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556.5</v>
      </c>
      <c r="P229" s="677"/>
      <c r="Q229" s="665">
        <v>556.5</v>
      </c>
    </row>
    <row r="230" spans="1:17" ht="14.4" customHeight="1" x14ac:dyDescent="0.3">
      <c r="A230" s="660" t="s">
        <v>551</v>
      </c>
      <c r="B230" s="661" t="s">
        <v>3390</v>
      </c>
      <c r="C230" s="661" t="s">
        <v>3201</v>
      </c>
      <c r="D230" s="661" t="s">
        <v>3598</v>
      </c>
      <c r="E230" s="661" t="s">
        <v>3599</v>
      </c>
      <c r="F230" s="664">
        <v>2</v>
      </c>
      <c r="G230" s="664">
        <v>13668</v>
      </c>
      <c r="H230" s="664">
        <v>1</v>
      </c>
      <c r="I230" s="664">
        <v>6834</v>
      </c>
      <c r="J230" s="664">
        <v>1</v>
      </c>
      <c r="K230" s="664">
        <v>6834</v>
      </c>
      <c r="L230" s="664">
        <v>0.5</v>
      </c>
      <c r="M230" s="664">
        <v>6834</v>
      </c>
      <c r="N230" s="664">
        <v>2</v>
      </c>
      <c r="O230" s="664">
        <v>13668</v>
      </c>
      <c r="P230" s="677">
        <v>1</v>
      </c>
      <c r="Q230" s="665">
        <v>6834</v>
      </c>
    </row>
    <row r="231" spans="1:17" ht="14.4" customHeight="1" x14ac:dyDescent="0.3">
      <c r="A231" s="660" t="s">
        <v>551</v>
      </c>
      <c r="B231" s="661" t="s">
        <v>3390</v>
      </c>
      <c r="C231" s="661" t="s">
        <v>3201</v>
      </c>
      <c r="D231" s="661" t="s">
        <v>3600</v>
      </c>
      <c r="E231" s="661" t="s">
        <v>3601</v>
      </c>
      <c r="F231" s="664">
        <v>1</v>
      </c>
      <c r="G231" s="664">
        <v>16754.669999999998</v>
      </c>
      <c r="H231" s="664">
        <v>1</v>
      </c>
      <c r="I231" s="664">
        <v>16754.669999999998</v>
      </c>
      <c r="J231" s="664"/>
      <c r="K231" s="664"/>
      <c r="L231" s="664"/>
      <c r="M231" s="664"/>
      <c r="N231" s="664">
        <v>1</v>
      </c>
      <c r="O231" s="664">
        <v>16754.669999999998</v>
      </c>
      <c r="P231" s="677">
        <v>1</v>
      </c>
      <c r="Q231" s="665">
        <v>16754.669999999998</v>
      </c>
    </row>
    <row r="232" spans="1:17" ht="14.4" customHeight="1" x14ac:dyDescent="0.3">
      <c r="A232" s="660" t="s">
        <v>551</v>
      </c>
      <c r="B232" s="661" t="s">
        <v>3390</v>
      </c>
      <c r="C232" s="661" t="s">
        <v>3201</v>
      </c>
      <c r="D232" s="661" t="s">
        <v>3602</v>
      </c>
      <c r="E232" s="661" t="s">
        <v>3601</v>
      </c>
      <c r="F232" s="664">
        <v>1</v>
      </c>
      <c r="G232" s="664">
        <v>16754.669999999998</v>
      </c>
      <c r="H232" s="664">
        <v>1</v>
      </c>
      <c r="I232" s="664">
        <v>16754.669999999998</v>
      </c>
      <c r="J232" s="664"/>
      <c r="K232" s="664"/>
      <c r="L232" s="664"/>
      <c r="M232" s="664"/>
      <c r="N232" s="664">
        <v>1</v>
      </c>
      <c r="O232" s="664">
        <v>16754.669999999998</v>
      </c>
      <c r="P232" s="677">
        <v>1</v>
      </c>
      <c r="Q232" s="665">
        <v>16754.669999999998</v>
      </c>
    </row>
    <row r="233" spans="1:17" ht="14.4" customHeight="1" x14ac:dyDescent="0.3">
      <c r="A233" s="660" t="s">
        <v>551</v>
      </c>
      <c r="B233" s="661" t="s">
        <v>3390</v>
      </c>
      <c r="C233" s="661" t="s">
        <v>3201</v>
      </c>
      <c r="D233" s="661" t="s">
        <v>3603</v>
      </c>
      <c r="E233" s="661" t="s">
        <v>3604</v>
      </c>
      <c r="F233" s="664"/>
      <c r="G233" s="664"/>
      <c r="H233" s="664"/>
      <c r="I233" s="664"/>
      <c r="J233" s="664">
        <v>1</v>
      </c>
      <c r="K233" s="664">
        <v>8471.24</v>
      </c>
      <c r="L233" s="664"/>
      <c r="M233" s="664">
        <v>8471.24</v>
      </c>
      <c r="N233" s="664">
        <v>1</v>
      </c>
      <c r="O233" s="664">
        <v>8471.24</v>
      </c>
      <c r="P233" s="677"/>
      <c r="Q233" s="665">
        <v>8471.24</v>
      </c>
    </row>
    <row r="234" spans="1:17" ht="14.4" customHeight="1" x14ac:dyDescent="0.3">
      <c r="A234" s="660" t="s">
        <v>551</v>
      </c>
      <c r="B234" s="661" t="s">
        <v>3390</v>
      </c>
      <c r="C234" s="661" t="s">
        <v>3201</v>
      </c>
      <c r="D234" s="661" t="s">
        <v>3605</v>
      </c>
      <c r="E234" s="661" t="s">
        <v>3606</v>
      </c>
      <c r="F234" s="664">
        <v>4</v>
      </c>
      <c r="G234" s="664">
        <v>3409.24</v>
      </c>
      <c r="H234" s="664">
        <v>1</v>
      </c>
      <c r="I234" s="664">
        <v>852.31</v>
      </c>
      <c r="J234" s="664">
        <v>3</v>
      </c>
      <c r="K234" s="664">
        <v>2556.9299999999998</v>
      </c>
      <c r="L234" s="664">
        <v>0.75</v>
      </c>
      <c r="M234" s="664">
        <v>852.31</v>
      </c>
      <c r="N234" s="664"/>
      <c r="O234" s="664"/>
      <c r="P234" s="677"/>
      <c r="Q234" s="665"/>
    </row>
    <row r="235" spans="1:17" ht="14.4" customHeight="1" x14ac:dyDescent="0.3">
      <c r="A235" s="660" t="s">
        <v>551</v>
      </c>
      <c r="B235" s="661" t="s">
        <v>3390</v>
      </c>
      <c r="C235" s="661" t="s">
        <v>3201</v>
      </c>
      <c r="D235" s="661" t="s">
        <v>3607</v>
      </c>
      <c r="E235" s="661" t="s">
        <v>3608</v>
      </c>
      <c r="F235" s="664">
        <v>1</v>
      </c>
      <c r="G235" s="664">
        <v>12873.29</v>
      </c>
      <c r="H235" s="664">
        <v>1</v>
      </c>
      <c r="I235" s="664">
        <v>12873.29</v>
      </c>
      <c r="J235" s="664">
        <v>1</v>
      </c>
      <c r="K235" s="664">
        <v>12873.29</v>
      </c>
      <c r="L235" s="664">
        <v>1</v>
      </c>
      <c r="M235" s="664">
        <v>12873.29</v>
      </c>
      <c r="N235" s="664"/>
      <c r="O235" s="664"/>
      <c r="P235" s="677"/>
      <c r="Q235" s="665"/>
    </row>
    <row r="236" spans="1:17" ht="14.4" customHeight="1" x14ac:dyDescent="0.3">
      <c r="A236" s="660" t="s">
        <v>551</v>
      </c>
      <c r="B236" s="661" t="s">
        <v>3390</v>
      </c>
      <c r="C236" s="661" t="s">
        <v>3201</v>
      </c>
      <c r="D236" s="661" t="s">
        <v>3609</v>
      </c>
      <c r="E236" s="661" t="s">
        <v>3610</v>
      </c>
      <c r="F236" s="664">
        <v>1</v>
      </c>
      <c r="G236" s="664">
        <v>750.33</v>
      </c>
      <c r="H236" s="664">
        <v>1</v>
      </c>
      <c r="I236" s="664">
        <v>750.33</v>
      </c>
      <c r="J236" s="664">
        <v>1</v>
      </c>
      <c r="K236" s="664">
        <v>750.33</v>
      </c>
      <c r="L236" s="664">
        <v>1</v>
      </c>
      <c r="M236" s="664">
        <v>750.33</v>
      </c>
      <c r="N236" s="664"/>
      <c r="O236" s="664"/>
      <c r="P236" s="677"/>
      <c r="Q236" s="665"/>
    </row>
    <row r="237" spans="1:17" ht="14.4" customHeight="1" x14ac:dyDescent="0.3">
      <c r="A237" s="660" t="s">
        <v>551</v>
      </c>
      <c r="B237" s="661" t="s">
        <v>3390</v>
      </c>
      <c r="C237" s="661" t="s">
        <v>3201</v>
      </c>
      <c r="D237" s="661" t="s">
        <v>3611</v>
      </c>
      <c r="E237" s="661" t="s">
        <v>3612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4735.3500000000004</v>
      </c>
      <c r="P237" s="677"/>
      <c r="Q237" s="665">
        <v>4735.3500000000004</v>
      </c>
    </row>
    <row r="238" spans="1:17" ht="14.4" customHeight="1" x14ac:dyDescent="0.3">
      <c r="A238" s="660" t="s">
        <v>551</v>
      </c>
      <c r="B238" s="661" t="s">
        <v>3390</v>
      </c>
      <c r="C238" s="661" t="s">
        <v>3201</v>
      </c>
      <c r="D238" s="661" t="s">
        <v>3613</v>
      </c>
      <c r="E238" s="661" t="s">
        <v>3614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7993.16</v>
      </c>
      <c r="P238" s="677"/>
      <c r="Q238" s="665">
        <v>7993.16</v>
      </c>
    </row>
    <row r="239" spans="1:17" ht="14.4" customHeight="1" x14ac:dyDescent="0.3">
      <c r="A239" s="660" t="s">
        <v>551</v>
      </c>
      <c r="B239" s="661" t="s">
        <v>3390</v>
      </c>
      <c r="C239" s="661" t="s">
        <v>3201</v>
      </c>
      <c r="D239" s="661" t="s">
        <v>3615</v>
      </c>
      <c r="E239" s="661" t="s">
        <v>3616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2866.27</v>
      </c>
      <c r="P239" s="677"/>
      <c r="Q239" s="665">
        <v>2866.27</v>
      </c>
    </row>
    <row r="240" spans="1:17" ht="14.4" customHeight="1" x14ac:dyDescent="0.3">
      <c r="A240" s="660" t="s">
        <v>551</v>
      </c>
      <c r="B240" s="661" t="s">
        <v>3390</v>
      </c>
      <c r="C240" s="661" t="s">
        <v>3201</v>
      </c>
      <c r="D240" s="661" t="s">
        <v>3617</v>
      </c>
      <c r="E240" s="661" t="s">
        <v>3618</v>
      </c>
      <c r="F240" s="664">
        <v>4</v>
      </c>
      <c r="G240" s="664">
        <v>9815.2000000000007</v>
      </c>
      <c r="H240" s="664">
        <v>1</v>
      </c>
      <c r="I240" s="664">
        <v>2453.8000000000002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551</v>
      </c>
      <c r="B241" s="661" t="s">
        <v>3390</v>
      </c>
      <c r="C241" s="661" t="s">
        <v>3201</v>
      </c>
      <c r="D241" s="661" t="s">
        <v>3619</v>
      </c>
      <c r="E241" s="661" t="s">
        <v>3618</v>
      </c>
      <c r="F241" s="664">
        <v>0.2</v>
      </c>
      <c r="G241" s="664">
        <v>140.72</v>
      </c>
      <c r="H241" s="664">
        <v>1</v>
      </c>
      <c r="I241" s="664">
        <v>703.59999999999991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551</v>
      </c>
      <c r="B242" s="661" t="s">
        <v>3390</v>
      </c>
      <c r="C242" s="661" t="s">
        <v>3201</v>
      </c>
      <c r="D242" s="661" t="s">
        <v>3620</v>
      </c>
      <c r="E242" s="661" t="s">
        <v>3618</v>
      </c>
      <c r="F242" s="664">
        <v>1.4</v>
      </c>
      <c r="G242" s="664">
        <v>2154.6</v>
      </c>
      <c r="H242" s="664">
        <v>1</v>
      </c>
      <c r="I242" s="664">
        <v>1539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551</v>
      </c>
      <c r="B243" s="661" t="s">
        <v>3390</v>
      </c>
      <c r="C243" s="661" t="s">
        <v>3201</v>
      </c>
      <c r="D243" s="661" t="s">
        <v>3621</v>
      </c>
      <c r="E243" s="661" t="s">
        <v>3618</v>
      </c>
      <c r="F243" s="664">
        <v>1.2</v>
      </c>
      <c r="G243" s="664">
        <v>2127.7199999999998</v>
      </c>
      <c r="H243" s="664">
        <v>1</v>
      </c>
      <c r="I243" s="664">
        <v>1773.1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551</v>
      </c>
      <c r="B244" s="661" t="s">
        <v>3390</v>
      </c>
      <c r="C244" s="661" t="s">
        <v>3201</v>
      </c>
      <c r="D244" s="661" t="s">
        <v>3622</v>
      </c>
      <c r="E244" s="661" t="s">
        <v>3460</v>
      </c>
      <c r="F244" s="664">
        <v>0.30000000000000004</v>
      </c>
      <c r="G244" s="664">
        <v>64.03</v>
      </c>
      <c r="H244" s="664">
        <v>1</v>
      </c>
      <c r="I244" s="664">
        <v>213.43333333333331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551</v>
      </c>
      <c r="B245" s="661" t="s">
        <v>3390</v>
      </c>
      <c r="C245" s="661" t="s">
        <v>3201</v>
      </c>
      <c r="D245" s="661" t="s">
        <v>3623</v>
      </c>
      <c r="E245" s="661" t="s">
        <v>3460</v>
      </c>
      <c r="F245" s="664">
        <v>2</v>
      </c>
      <c r="G245" s="664">
        <v>504.05</v>
      </c>
      <c r="H245" s="664">
        <v>1</v>
      </c>
      <c r="I245" s="664">
        <v>252.02500000000001</v>
      </c>
      <c r="J245" s="664">
        <v>1.2000000000000002</v>
      </c>
      <c r="K245" s="664">
        <v>302.43</v>
      </c>
      <c r="L245" s="664">
        <v>0.6</v>
      </c>
      <c r="M245" s="664">
        <v>252.02499999999998</v>
      </c>
      <c r="N245" s="664">
        <v>1.1000000000000001</v>
      </c>
      <c r="O245" s="664">
        <v>277.22000000000003</v>
      </c>
      <c r="P245" s="677">
        <v>0.54998512052375759</v>
      </c>
      <c r="Q245" s="665">
        <v>252.01818181818183</v>
      </c>
    </row>
    <row r="246" spans="1:17" ht="14.4" customHeight="1" x14ac:dyDescent="0.3">
      <c r="A246" s="660" t="s">
        <v>551</v>
      </c>
      <c r="B246" s="661" t="s">
        <v>3390</v>
      </c>
      <c r="C246" s="661" t="s">
        <v>3201</v>
      </c>
      <c r="D246" s="661" t="s">
        <v>3624</v>
      </c>
      <c r="E246" s="661" t="s">
        <v>3460</v>
      </c>
      <c r="F246" s="664">
        <v>0.2</v>
      </c>
      <c r="G246" s="664">
        <v>73.39</v>
      </c>
      <c r="H246" s="664">
        <v>1</v>
      </c>
      <c r="I246" s="664">
        <v>366.95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551</v>
      </c>
      <c r="B247" s="661" t="s">
        <v>3390</v>
      </c>
      <c r="C247" s="661" t="s">
        <v>3201</v>
      </c>
      <c r="D247" s="661" t="s">
        <v>3625</v>
      </c>
      <c r="E247" s="661" t="s">
        <v>3626</v>
      </c>
      <c r="F247" s="664">
        <v>2</v>
      </c>
      <c r="G247" s="664">
        <v>7633.86</v>
      </c>
      <c r="H247" s="664">
        <v>1</v>
      </c>
      <c r="I247" s="664">
        <v>3816.93</v>
      </c>
      <c r="J247" s="664"/>
      <c r="K247" s="664"/>
      <c r="L247" s="664"/>
      <c r="M247" s="664"/>
      <c r="N247" s="664">
        <v>2</v>
      </c>
      <c r="O247" s="664">
        <v>7633.86</v>
      </c>
      <c r="P247" s="677">
        <v>1</v>
      </c>
      <c r="Q247" s="665">
        <v>3816.93</v>
      </c>
    </row>
    <row r="248" spans="1:17" ht="14.4" customHeight="1" x14ac:dyDescent="0.3">
      <c r="A248" s="660" t="s">
        <v>551</v>
      </c>
      <c r="B248" s="661" t="s">
        <v>3390</v>
      </c>
      <c r="C248" s="661" t="s">
        <v>3201</v>
      </c>
      <c r="D248" s="661" t="s">
        <v>3627</v>
      </c>
      <c r="E248" s="661" t="s">
        <v>3460</v>
      </c>
      <c r="F248" s="664">
        <v>20</v>
      </c>
      <c r="G248" s="664">
        <v>10944</v>
      </c>
      <c r="H248" s="664">
        <v>1</v>
      </c>
      <c r="I248" s="664">
        <v>547.20000000000005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551</v>
      </c>
      <c r="B249" s="661" t="s">
        <v>3390</v>
      </c>
      <c r="C249" s="661" t="s">
        <v>3201</v>
      </c>
      <c r="D249" s="661" t="s">
        <v>3628</v>
      </c>
      <c r="E249" s="661" t="s">
        <v>3460</v>
      </c>
      <c r="F249" s="664">
        <v>8</v>
      </c>
      <c r="G249" s="664">
        <v>14790.96</v>
      </c>
      <c r="H249" s="664">
        <v>1</v>
      </c>
      <c r="I249" s="664">
        <v>1848.87</v>
      </c>
      <c r="J249" s="664">
        <v>14</v>
      </c>
      <c r="K249" s="664">
        <v>25884.18</v>
      </c>
      <c r="L249" s="664">
        <v>1.7500000000000002</v>
      </c>
      <c r="M249" s="664">
        <v>1848.8700000000001</v>
      </c>
      <c r="N249" s="664">
        <v>14</v>
      </c>
      <c r="O249" s="664">
        <v>25884.18</v>
      </c>
      <c r="P249" s="677">
        <v>1.7500000000000002</v>
      </c>
      <c r="Q249" s="665">
        <v>1848.8700000000001</v>
      </c>
    </row>
    <row r="250" spans="1:17" ht="14.4" customHeight="1" x14ac:dyDescent="0.3">
      <c r="A250" s="660" t="s">
        <v>551</v>
      </c>
      <c r="B250" s="661" t="s">
        <v>3390</v>
      </c>
      <c r="C250" s="661" t="s">
        <v>3201</v>
      </c>
      <c r="D250" s="661" t="s">
        <v>3629</v>
      </c>
      <c r="E250" s="661" t="s">
        <v>3630</v>
      </c>
      <c r="F250" s="664"/>
      <c r="G250" s="664"/>
      <c r="H250" s="664"/>
      <c r="I250" s="664"/>
      <c r="J250" s="664"/>
      <c r="K250" s="664"/>
      <c r="L250" s="664"/>
      <c r="M250" s="664"/>
      <c r="N250" s="664">
        <v>2</v>
      </c>
      <c r="O250" s="664">
        <v>3689.46</v>
      </c>
      <c r="P250" s="677"/>
      <c r="Q250" s="665">
        <v>1844.73</v>
      </c>
    </row>
    <row r="251" spans="1:17" ht="14.4" customHeight="1" x14ac:dyDescent="0.3">
      <c r="A251" s="660" t="s">
        <v>551</v>
      </c>
      <c r="B251" s="661" t="s">
        <v>3390</v>
      </c>
      <c r="C251" s="661" t="s">
        <v>3201</v>
      </c>
      <c r="D251" s="661" t="s">
        <v>3631</v>
      </c>
      <c r="E251" s="661" t="s">
        <v>3630</v>
      </c>
      <c r="F251" s="664">
        <v>1</v>
      </c>
      <c r="G251" s="664">
        <v>2362.91</v>
      </c>
      <c r="H251" s="664">
        <v>1</v>
      </c>
      <c r="I251" s="664">
        <v>2362.91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551</v>
      </c>
      <c r="B252" s="661" t="s">
        <v>3390</v>
      </c>
      <c r="C252" s="661" t="s">
        <v>3201</v>
      </c>
      <c r="D252" s="661" t="s">
        <v>3632</v>
      </c>
      <c r="E252" s="661" t="s">
        <v>3633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22843.53</v>
      </c>
      <c r="P252" s="677"/>
      <c r="Q252" s="665">
        <v>22843.53</v>
      </c>
    </row>
    <row r="253" spans="1:17" ht="14.4" customHeight="1" x14ac:dyDescent="0.3">
      <c r="A253" s="660" t="s">
        <v>551</v>
      </c>
      <c r="B253" s="661" t="s">
        <v>3390</v>
      </c>
      <c r="C253" s="661" t="s">
        <v>3201</v>
      </c>
      <c r="D253" s="661" t="s">
        <v>3634</v>
      </c>
      <c r="E253" s="661" t="s">
        <v>3635</v>
      </c>
      <c r="F253" s="664"/>
      <c r="G253" s="664"/>
      <c r="H253" s="664"/>
      <c r="I253" s="664"/>
      <c r="J253" s="664"/>
      <c r="K253" s="664"/>
      <c r="L253" s="664"/>
      <c r="M253" s="664"/>
      <c r="N253" s="664">
        <v>1</v>
      </c>
      <c r="O253" s="664">
        <v>9229.85</v>
      </c>
      <c r="P253" s="677"/>
      <c r="Q253" s="665">
        <v>9229.85</v>
      </c>
    </row>
    <row r="254" spans="1:17" ht="14.4" customHeight="1" x14ac:dyDescent="0.3">
      <c r="A254" s="660" t="s">
        <v>551</v>
      </c>
      <c r="B254" s="661" t="s">
        <v>3390</v>
      </c>
      <c r="C254" s="661" t="s">
        <v>3201</v>
      </c>
      <c r="D254" s="661" t="s">
        <v>3636</v>
      </c>
      <c r="E254" s="661" t="s">
        <v>3637</v>
      </c>
      <c r="F254" s="664"/>
      <c r="G254" s="664"/>
      <c r="H254" s="664"/>
      <c r="I254" s="664"/>
      <c r="J254" s="664"/>
      <c r="K254" s="664"/>
      <c r="L254" s="664"/>
      <c r="M254" s="664"/>
      <c r="N254" s="664">
        <v>6</v>
      </c>
      <c r="O254" s="664">
        <v>17995.439999999999</v>
      </c>
      <c r="P254" s="677"/>
      <c r="Q254" s="665">
        <v>2999.24</v>
      </c>
    </row>
    <row r="255" spans="1:17" ht="14.4" customHeight="1" x14ac:dyDescent="0.3">
      <c r="A255" s="660" t="s">
        <v>551</v>
      </c>
      <c r="B255" s="661" t="s">
        <v>3390</v>
      </c>
      <c r="C255" s="661" t="s">
        <v>3201</v>
      </c>
      <c r="D255" s="661" t="s">
        <v>3638</v>
      </c>
      <c r="E255" s="661" t="s">
        <v>3639</v>
      </c>
      <c r="F255" s="664">
        <v>1</v>
      </c>
      <c r="G255" s="664">
        <v>8076.38</v>
      </c>
      <c r="H255" s="664">
        <v>1</v>
      </c>
      <c r="I255" s="664">
        <v>8076.38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551</v>
      </c>
      <c r="B256" s="661" t="s">
        <v>3390</v>
      </c>
      <c r="C256" s="661" t="s">
        <v>3201</v>
      </c>
      <c r="D256" s="661" t="s">
        <v>3640</v>
      </c>
      <c r="E256" s="661" t="s">
        <v>3641</v>
      </c>
      <c r="F256" s="664">
        <v>1</v>
      </c>
      <c r="G256" s="664">
        <v>2999.24</v>
      </c>
      <c r="H256" s="664">
        <v>1</v>
      </c>
      <c r="I256" s="664">
        <v>2999.24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551</v>
      </c>
      <c r="B257" s="661" t="s">
        <v>3390</v>
      </c>
      <c r="C257" s="661" t="s">
        <v>3201</v>
      </c>
      <c r="D257" s="661" t="s">
        <v>3642</v>
      </c>
      <c r="E257" s="661" t="s">
        <v>3643</v>
      </c>
      <c r="F257" s="664">
        <v>1</v>
      </c>
      <c r="G257" s="664">
        <v>307.8</v>
      </c>
      <c r="H257" s="664">
        <v>1</v>
      </c>
      <c r="I257" s="664">
        <v>307.8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551</v>
      </c>
      <c r="B258" s="661" t="s">
        <v>3390</v>
      </c>
      <c r="C258" s="661" t="s">
        <v>3201</v>
      </c>
      <c r="D258" s="661" t="s">
        <v>3644</v>
      </c>
      <c r="E258" s="661" t="s">
        <v>3645</v>
      </c>
      <c r="F258" s="664"/>
      <c r="G258" s="664"/>
      <c r="H258" s="664"/>
      <c r="I258" s="664"/>
      <c r="J258" s="664">
        <v>2</v>
      </c>
      <c r="K258" s="664">
        <v>2466.54</v>
      </c>
      <c r="L258" s="664"/>
      <c r="M258" s="664">
        <v>1233.27</v>
      </c>
      <c r="N258" s="664"/>
      <c r="O258" s="664"/>
      <c r="P258" s="677"/>
      <c r="Q258" s="665"/>
    </row>
    <row r="259" spans="1:17" ht="14.4" customHeight="1" x14ac:dyDescent="0.3">
      <c r="A259" s="660" t="s">
        <v>551</v>
      </c>
      <c r="B259" s="661" t="s">
        <v>3390</v>
      </c>
      <c r="C259" s="661" t="s">
        <v>3201</v>
      </c>
      <c r="D259" s="661" t="s">
        <v>3646</v>
      </c>
      <c r="E259" s="661" t="s">
        <v>3647</v>
      </c>
      <c r="F259" s="664">
        <v>1</v>
      </c>
      <c r="G259" s="664">
        <v>5774.62</v>
      </c>
      <c r="H259" s="664">
        <v>1</v>
      </c>
      <c r="I259" s="664">
        <v>5774.62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551</v>
      </c>
      <c r="B260" s="661" t="s">
        <v>3390</v>
      </c>
      <c r="C260" s="661" t="s">
        <v>3201</v>
      </c>
      <c r="D260" s="661" t="s">
        <v>3648</v>
      </c>
      <c r="E260" s="661" t="s">
        <v>3649</v>
      </c>
      <c r="F260" s="664">
        <v>1</v>
      </c>
      <c r="G260" s="664">
        <v>8704.42</v>
      </c>
      <c r="H260" s="664">
        <v>1</v>
      </c>
      <c r="I260" s="664">
        <v>8704.42</v>
      </c>
      <c r="J260" s="664">
        <v>1</v>
      </c>
      <c r="K260" s="664">
        <v>8704.42</v>
      </c>
      <c r="L260" s="664">
        <v>1</v>
      </c>
      <c r="M260" s="664">
        <v>8704.42</v>
      </c>
      <c r="N260" s="664"/>
      <c r="O260" s="664"/>
      <c r="P260" s="677"/>
      <c r="Q260" s="665"/>
    </row>
    <row r="261" spans="1:17" ht="14.4" customHeight="1" x14ac:dyDescent="0.3">
      <c r="A261" s="660" t="s">
        <v>551</v>
      </c>
      <c r="B261" s="661" t="s">
        <v>3390</v>
      </c>
      <c r="C261" s="661" t="s">
        <v>3201</v>
      </c>
      <c r="D261" s="661" t="s">
        <v>3650</v>
      </c>
      <c r="E261" s="661" t="s">
        <v>3651</v>
      </c>
      <c r="F261" s="664">
        <v>1</v>
      </c>
      <c r="G261" s="664">
        <v>1664.4</v>
      </c>
      <c r="H261" s="664">
        <v>1</v>
      </c>
      <c r="I261" s="664">
        <v>1664.4</v>
      </c>
      <c r="J261" s="664">
        <v>1</v>
      </c>
      <c r="K261" s="664">
        <v>1664.4</v>
      </c>
      <c r="L261" s="664">
        <v>1</v>
      </c>
      <c r="M261" s="664">
        <v>1664.4</v>
      </c>
      <c r="N261" s="664"/>
      <c r="O261" s="664"/>
      <c r="P261" s="677"/>
      <c r="Q261" s="665"/>
    </row>
    <row r="262" spans="1:17" ht="14.4" customHeight="1" x14ac:dyDescent="0.3">
      <c r="A262" s="660" t="s">
        <v>551</v>
      </c>
      <c r="B262" s="661" t="s">
        <v>3390</v>
      </c>
      <c r="C262" s="661" t="s">
        <v>3201</v>
      </c>
      <c r="D262" s="661" t="s">
        <v>3652</v>
      </c>
      <c r="E262" s="661" t="s">
        <v>3653</v>
      </c>
      <c r="F262" s="664"/>
      <c r="G262" s="664"/>
      <c r="H262" s="664"/>
      <c r="I262" s="664"/>
      <c r="J262" s="664">
        <v>1</v>
      </c>
      <c r="K262" s="664">
        <v>2073.7600000000002</v>
      </c>
      <c r="L262" s="664"/>
      <c r="M262" s="664">
        <v>2073.7600000000002</v>
      </c>
      <c r="N262" s="664"/>
      <c r="O262" s="664"/>
      <c r="P262" s="677"/>
      <c r="Q262" s="665"/>
    </row>
    <row r="263" spans="1:17" ht="14.4" customHeight="1" x14ac:dyDescent="0.3">
      <c r="A263" s="660" t="s">
        <v>551</v>
      </c>
      <c r="B263" s="661" t="s">
        <v>3390</v>
      </c>
      <c r="C263" s="661" t="s">
        <v>3201</v>
      </c>
      <c r="D263" s="661" t="s">
        <v>3654</v>
      </c>
      <c r="E263" s="661" t="s">
        <v>3655</v>
      </c>
      <c r="F263" s="664"/>
      <c r="G263" s="664"/>
      <c r="H263" s="664"/>
      <c r="I263" s="664"/>
      <c r="J263" s="664">
        <v>2</v>
      </c>
      <c r="K263" s="664">
        <v>9922.6</v>
      </c>
      <c r="L263" s="664"/>
      <c r="M263" s="664">
        <v>4961.3</v>
      </c>
      <c r="N263" s="664"/>
      <c r="O263" s="664"/>
      <c r="P263" s="677"/>
      <c r="Q263" s="665"/>
    </row>
    <row r="264" spans="1:17" ht="14.4" customHeight="1" x14ac:dyDescent="0.3">
      <c r="A264" s="660" t="s">
        <v>551</v>
      </c>
      <c r="B264" s="661" t="s">
        <v>3390</v>
      </c>
      <c r="C264" s="661" t="s">
        <v>3201</v>
      </c>
      <c r="D264" s="661" t="s">
        <v>3656</v>
      </c>
      <c r="E264" s="661" t="s">
        <v>3657</v>
      </c>
      <c r="F264" s="664">
        <v>2</v>
      </c>
      <c r="G264" s="664">
        <v>6270</v>
      </c>
      <c r="H264" s="664">
        <v>1</v>
      </c>
      <c r="I264" s="664">
        <v>3135</v>
      </c>
      <c r="J264" s="664"/>
      <c r="K264" s="664"/>
      <c r="L264" s="664"/>
      <c r="M264" s="664"/>
      <c r="N264" s="664">
        <v>2</v>
      </c>
      <c r="O264" s="664">
        <v>6270</v>
      </c>
      <c r="P264" s="677">
        <v>1</v>
      </c>
      <c r="Q264" s="665">
        <v>3135</v>
      </c>
    </row>
    <row r="265" spans="1:17" ht="14.4" customHeight="1" x14ac:dyDescent="0.3">
      <c r="A265" s="660" t="s">
        <v>551</v>
      </c>
      <c r="B265" s="661" t="s">
        <v>3390</v>
      </c>
      <c r="C265" s="661" t="s">
        <v>3201</v>
      </c>
      <c r="D265" s="661" t="s">
        <v>3658</v>
      </c>
      <c r="E265" s="661" t="s">
        <v>3659</v>
      </c>
      <c r="F265" s="664">
        <v>3</v>
      </c>
      <c r="G265" s="664">
        <v>12654</v>
      </c>
      <c r="H265" s="664">
        <v>1</v>
      </c>
      <c r="I265" s="664">
        <v>4218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551</v>
      </c>
      <c r="B266" s="661" t="s">
        <v>3390</v>
      </c>
      <c r="C266" s="661" t="s">
        <v>3201</v>
      </c>
      <c r="D266" s="661" t="s">
        <v>3660</v>
      </c>
      <c r="E266" s="661" t="s">
        <v>3661</v>
      </c>
      <c r="F266" s="664">
        <v>9</v>
      </c>
      <c r="G266" s="664">
        <v>60543</v>
      </c>
      <c r="H266" s="664">
        <v>1</v>
      </c>
      <c r="I266" s="664">
        <v>6727</v>
      </c>
      <c r="J266" s="664">
        <v>2</v>
      </c>
      <c r="K266" s="664">
        <v>13454</v>
      </c>
      <c r="L266" s="664">
        <v>0.22222222222222221</v>
      </c>
      <c r="M266" s="664">
        <v>6727</v>
      </c>
      <c r="N266" s="664">
        <v>3</v>
      </c>
      <c r="O266" s="664">
        <v>20181</v>
      </c>
      <c r="P266" s="677">
        <v>0.33333333333333331</v>
      </c>
      <c r="Q266" s="665">
        <v>6727</v>
      </c>
    </row>
    <row r="267" spans="1:17" ht="14.4" customHeight="1" x14ac:dyDescent="0.3">
      <c r="A267" s="660" t="s">
        <v>551</v>
      </c>
      <c r="B267" s="661" t="s">
        <v>3390</v>
      </c>
      <c r="C267" s="661" t="s">
        <v>3201</v>
      </c>
      <c r="D267" s="661" t="s">
        <v>3662</v>
      </c>
      <c r="E267" s="661" t="s">
        <v>3663</v>
      </c>
      <c r="F267" s="664">
        <v>5</v>
      </c>
      <c r="G267" s="664">
        <v>53896.1</v>
      </c>
      <c r="H267" s="664">
        <v>1</v>
      </c>
      <c r="I267" s="664">
        <v>10779.22</v>
      </c>
      <c r="J267" s="664">
        <v>2</v>
      </c>
      <c r="K267" s="664">
        <v>21558.44</v>
      </c>
      <c r="L267" s="664">
        <v>0.39999999999999997</v>
      </c>
      <c r="M267" s="664">
        <v>10779.22</v>
      </c>
      <c r="N267" s="664">
        <v>2</v>
      </c>
      <c r="O267" s="664">
        <v>21558.44</v>
      </c>
      <c r="P267" s="677">
        <v>0.39999999999999997</v>
      </c>
      <c r="Q267" s="665">
        <v>10779.22</v>
      </c>
    </row>
    <row r="268" spans="1:17" ht="14.4" customHeight="1" x14ac:dyDescent="0.3">
      <c r="A268" s="660" t="s">
        <v>551</v>
      </c>
      <c r="B268" s="661" t="s">
        <v>3390</v>
      </c>
      <c r="C268" s="661" t="s">
        <v>3201</v>
      </c>
      <c r="D268" s="661" t="s">
        <v>3664</v>
      </c>
      <c r="E268" s="661" t="s">
        <v>3665</v>
      </c>
      <c r="F268" s="664">
        <v>12</v>
      </c>
      <c r="G268" s="664">
        <v>14699.759999999998</v>
      </c>
      <c r="H268" s="664">
        <v>1</v>
      </c>
      <c r="I268" s="664">
        <v>1224.9799999999998</v>
      </c>
      <c r="J268" s="664">
        <v>4</v>
      </c>
      <c r="K268" s="664">
        <v>4899.92</v>
      </c>
      <c r="L268" s="664">
        <v>0.33333333333333337</v>
      </c>
      <c r="M268" s="664">
        <v>1224.98</v>
      </c>
      <c r="N268" s="664">
        <v>4</v>
      </c>
      <c r="O268" s="664">
        <v>4899.92</v>
      </c>
      <c r="P268" s="677">
        <v>0.33333333333333337</v>
      </c>
      <c r="Q268" s="665">
        <v>1224.98</v>
      </c>
    </row>
    <row r="269" spans="1:17" ht="14.4" customHeight="1" x14ac:dyDescent="0.3">
      <c r="A269" s="660" t="s">
        <v>551</v>
      </c>
      <c r="B269" s="661" t="s">
        <v>3390</v>
      </c>
      <c r="C269" s="661" t="s">
        <v>3201</v>
      </c>
      <c r="D269" s="661" t="s">
        <v>3666</v>
      </c>
      <c r="E269" s="661" t="s">
        <v>3665</v>
      </c>
      <c r="F269" s="664">
        <v>16</v>
      </c>
      <c r="G269" s="664">
        <v>30427.68</v>
      </c>
      <c r="H269" s="664">
        <v>1</v>
      </c>
      <c r="I269" s="664">
        <v>1901.73</v>
      </c>
      <c r="J269" s="664">
        <v>9</v>
      </c>
      <c r="K269" s="664">
        <v>17115.57</v>
      </c>
      <c r="L269" s="664">
        <v>0.5625</v>
      </c>
      <c r="M269" s="664">
        <v>1901.73</v>
      </c>
      <c r="N269" s="664">
        <v>7</v>
      </c>
      <c r="O269" s="664">
        <v>13312.11</v>
      </c>
      <c r="P269" s="677">
        <v>0.4375</v>
      </c>
      <c r="Q269" s="665">
        <v>1901.73</v>
      </c>
    </row>
    <row r="270" spans="1:17" ht="14.4" customHeight="1" x14ac:dyDescent="0.3">
      <c r="A270" s="660" t="s">
        <v>551</v>
      </c>
      <c r="B270" s="661" t="s">
        <v>3390</v>
      </c>
      <c r="C270" s="661" t="s">
        <v>3201</v>
      </c>
      <c r="D270" s="661" t="s">
        <v>3667</v>
      </c>
      <c r="E270" s="661" t="s">
        <v>3668</v>
      </c>
      <c r="F270" s="664">
        <v>25</v>
      </c>
      <c r="G270" s="664">
        <v>25950</v>
      </c>
      <c r="H270" s="664">
        <v>1</v>
      </c>
      <c r="I270" s="664">
        <v>1038</v>
      </c>
      <c r="J270" s="664">
        <v>9</v>
      </c>
      <c r="K270" s="664">
        <v>9342</v>
      </c>
      <c r="L270" s="664">
        <v>0.36</v>
      </c>
      <c r="M270" s="664">
        <v>1038</v>
      </c>
      <c r="N270" s="664">
        <v>2</v>
      </c>
      <c r="O270" s="664">
        <v>2076</v>
      </c>
      <c r="P270" s="677">
        <v>0.08</v>
      </c>
      <c r="Q270" s="665">
        <v>1038</v>
      </c>
    </row>
    <row r="271" spans="1:17" ht="14.4" customHeight="1" x14ac:dyDescent="0.3">
      <c r="A271" s="660" t="s">
        <v>551</v>
      </c>
      <c r="B271" s="661" t="s">
        <v>3390</v>
      </c>
      <c r="C271" s="661" t="s">
        <v>3201</v>
      </c>
      <c r="D271" s="661" t="s">
        <v>3669</v>
      </c>
      <c r="E271" s="661" t="s">
        <v>3670</v>
      </c>
      <c r="F271" s="664">
        <v>12</v>
      </c>
      <c r="G271" s="664">
        <v>15744</v>
      </c>
      <c r="H271" s="664">
        <v>1</v>
      </c>
      <c r="I271" s="664">
        <v>1312</v>
      </c>
      <c r="J271" s="664">
        <v>17</v>
      </c>
      <c r="K271" s="664">
        <v>22304</v>
      </c>
      <c r="L271" s="664">
        <v>1.4166666666666667</v>
      </c>
      <c r="M271" s="664">
        <v>1312</v>
      </c>
      <c r="N271" s="664">
        <v>1</v>
      </c>
      <c r="O271" s="664">
        <v>1312</v>
      </c>
      <c r="P271" s="677">
        <v>8.3333333333333329E-2</v>
      </c>
      <c r="Q271" s="665">
        <v>1312</v>
      </c>
    </row>
    <row r="272" spans="1:17" ht="14.4" customHeight="1" x14ac:dyDescent="0.3">
      <c r="A272" s="660" t="s">
        <v>551</v>
      </c>
      <c r="B272" s="661" t="s">
        <v>3390</v>
      </c>
      <c r="C272" s="661" t="s">
        <v>3201</v>
      </c>
      <c r="D272" s="661" t="s">
        <v>3671</v>
      </c>
      <c r="E272" s="661" t="s">
        <v>3672</v>
      </c>
      <c r="F272" s="664"/>
      <c r="G272" s="664"/>
      <c r="H272" s="664"/>
      <c r="I272" s="664"/>
      <c r="J272" s="664">
        <v>4</v>
      </c>
      <c r="K272" s="664">
        <v>6240</v>
      </c>
      <c r="L272" s="664"/>
      <c r="M272" s="664">
        <v>1560</v>
      </c>
      <c r="N272" s="664"/>
      <c r="O272" s="664"/>
      <c r="P272" s="677"/>
      <c r="Q272" s="665"/>
    </row>
    <row r="273" spans="1:17" ht="14.4" customHeight="1" x14ac:dyDescent="0.3">
      <c r="A273" s="660" t="s">
        <v>551</v>
      </c>
      <c r="B273" s="661" t="s">
        <v>3390</v>
      </c>
      <c r="C273" s="661" t="s">
        <v>3201</v>
      </c>
      <c r="D273" s="661" t="s">
        <v>3673</v>
      </c>
      <c r="E273" s="661" t="s">
        <v>3674</v>
      </c>
      <c r="F273" s="664"/>
      <c r="G273" s="664"/>
      <c r="H273" s="664"/>
      <c r="I273" s="664"/>
      <c r="J273" s="664">
        <v>5</v>
      </c>
      <c r="K273" s="664">
        <v>6812.5</v>
      </c>
      <c r="L273" s="664"/>
      <c r="M273" s="664">
        <v>1362.5</v>
      </c>
      <c r="N273" s="664"/>
      <c r="O273" s="664"/>
      <c r="P273" s="677"/>
      <c r="Q273" s="665"/>
    </row>
    <row r="274" spans="1:17" ht="14.4" customHeight="1" x14ac:dyDescent="0.3">
      <c r="A274" s="660" t="s">
        <v>551</v>
      </c>
      <c r="B274" s="661" t="s">
        <v>3390</v>
      </c>
      <c r="C274" s="661" t="s">
        <v>3201</v>
      </c>
      <c r="D274" s="661" t="s">
        <v>3202</v>
      </c>
      <c r="E274" s="661" t="s">
        <v>3174</v>
      </c>
      <c r="F274" s="664">
        <v>27</v>
      </c>
      <c r="G274" s="664">
        <v>1890</v>
      </c>
      <c r="H274" s="664">
        <v>1</v>
      </c>
      <c r="I274" s="664">
        <v>70</v>
      </c>
      <c r="J274" s="664">
        <v>1</v>
      </c>
      <c r="K274" s="664">
        <v>70</v>
      </c>
      <c r="L274" s="664">
        <v>3.7037037037037035E-2</v>
      </c>
      <c r="M274" s="664">
        <v>70</v>
      </c>
      <c r="N274" s="664"/>
      <c r="O274" s="664"/>
      <c r="P274" s="677"/>
      <c r="Q274" s="665"/>
    </row>
    <row r="275" spans="1:17" ht="14.4" customHeight="1" x14ac:dyDescent="0.3">
      <c r="A275" s="660" t="s">
        <v>551</v>
      </c>
      <c r="B275" s="661" t="s">
        <v>3390</v>
      </c>
      <c r="C275" s="661" t="s">
        <v>3201</v>
      </c>
      <c r="D275" s="661" t="s">
        <v>3203</v>
      </c>
      <c r="E275" s="661" t="s">
        <v>3174</v>
      </c>
      <c r="F275" s="664">
        <v>8</v>
      </c>
      <c r="G275" s="664">
        <v>600</v>
      </c>
      <c r="H275" s="664">
        <v>1</v>
      </c>
      <c r="I275" s="664">
        <v>75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551</v>
      </c>
      <c r="B276" s="661" t="s">
        <v>3390</v>
      </c>
      <c r="C276" s="661" t="s">
        <v>3201</v>
      </c>
      <c r="D276" s="661" t="s">
        <v>3205</v>
      </c>
      <c r="E276" s="661" t="s">
        <v>3174</v>
      </c>
      <c r="F276" s="664">
        <v>22</v>
      </c>
      <c r="G276" s="664">
        <v>3234</v>
      </c>
      <c r="H276" s="664">
        <v>1</v>
      </c>
      <c r="I276" s="664">
        <v>147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551</v>
      </c>
      <c r="B277" s="661" t="s">
        <v>3390</v>
      </c>
      <c r="C277" s="661" t="s">
        <v>3201</v>
      </c>
      <c r="D277" s="661" t="s">
        <v>3207</v>
      </c>
      <c r="E277" s="661" t="s">
        <v>3174</v>
      </c>
      <c r="F277" s="664">
        <v>1</v>
      </c>
      <c r="G277" s="664">
        <v>187</v>
      </c>
      <c r="H277" s="664">
        <v>1</v>
      </c>
      <c r="I277" s="664">
        <v>187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551</v>
      </c>
      <c r="B278" s="661" t="s">
        <v>3390</v>
      </c>
      <c r="C278" s="661" t="s">
        <v>3201</v>
      </c>
      <c r="D278" s="661" t="s">
        <v>3209</v>
      </c>
      <c r="E278" s="661" t="s">
        <v>3174</v>
      </c>
      <c r="F278" s="664">
        <v>36</v>
      </c>
      <c r="G278" s="664">
        <v>5364</v>
      </c>
      <c r="H278" s="664">
        <v>1</v>
      </c>
      <c r="I278" s="664">
        <v>149</v>
      </c>
      <c r="J278" s="664">
        <v>1</v>
      </c>
      <c r="K278" s="664">
        <v>149</v>
      </c>
      <c r="L278" s="664">
        <v>2.7777777777777776E-2</v>
      </c>
      <c r="M278" s="664">
        <v>149</v>
      </c>
      <c r="N278" s="664"/>
      <c r="O278" s="664"/>
      <c r="P278" s="677"/>
      <c r="Q278" s="665"/>
    </row>
    <row r="279" spans="1:17" ht="14.4" customHeight="1" x14ac:dyDescent="0.3">
      <c r="A279" s="660" t="s">
        <v>551</v>
      </c>
      <c r="B279" s="661" t="s">
        <v>3390</v>
      </c>
      <c r="C279" s="661" t="s">
        <v>3201</v>
      </c>
      <c r="D279" s="661" t="s">
        <v>3211</v>
      </c>
      <c r="E279" s="661" t="s">
        <v>3174</v>
      </c>
      <c r="F279" s="664">
        <v>4</v>
      </c>
      <c r="G279" s="664">
        <v>776</v>
      </c>
      <c r="H279" s="664">
        <v>1</v>
      </c>
      <c r="I279" s="664">
        <v>194</v>
      </c>
      <c r="J279" s="664">
        <v>1</v>
      </c>
      <c r="K279" s="664">
        <v>194</v>
      </c>
      <c r="L279" s="664">
        <v>0.25</v>
      </c>
      <c r="M279" s="664">
        <v>194</v>
      </c>
      <c r="N279" s="664"/>
      <c r="O279" s="664"/>
      <c r="P279" s="677"/>
      <c r="Q279" s="665"/>
    </row>
    <row r="280" spans="1:17" ht="14.4" customHeight="1" x14ac:dyDescent="0.3">
      <c r="A280" s="660" t="s">
        <v>551</v>
      </c>
      <c r="B280" s="661" t="s">
        <v>3390</v>
      </c>
      <c r="C280" s="661" t="s">
        <v>3201</v>
      </c>
      <c r="D280" s="661" t="s">
        <v>3675</v>
      </c>
      <c r="E280" s="661" t="s">
        <v>3174</v>
      </c>
      <c r="F280" s="664">
        <v>4</v>
      </c>
      <c r="G280" s="664">
        <v>988</v>
      </c>
      <c r="H280" s="664">
        <v>1</v>
      </c>
      <c r="I280" s="664">
        <v>247</v>
      </c>
      <c r="J280" s="664">
        <v>1</v>
      </c>
      <c r="K280" s="664">
        <v>247</v>
      </c>
      <c r="L280" s="664">
        <v>0.25</v>
      </c>
      <c r="M280" s="664">
        <v>247</v>
      </c>
      <c r="N280" s="664"/>
      <c r="O280" s="664"/>
      <c r="P280" s="677"/>
      <c r="Q280" s="665"/>
    </row>
    <row r="281" spans="1:17" ht="14.4" customHeight="1" x14ac:dyDescent="0.3">
      <c r="A281" s="660" t="s">
        <v>551</v>
      </c>
      <c r="B281" s="661" t="s">
        <v>3390</v>
      </c>
      <c r="C281" s="661" t="s">
        <v>3201</v>
      </c>
      <c r="D281" s="661" t="s">
        <v>3213</v>
      </c>
      <c r="E281" s="661" t="s">
        <v>3174</v>
      </c>
      <c r="F281" s="664">
        <v>2</v>
      </c>
      <c r="G281" s="664">
        <v>580</v>
      </c>
      <c r="H281" s="664">
        <v>1</v>
      </c>
      <c r="I281" s="664">
        <v>290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551</v>
      </c>
      <c r="B282" s="661" t="s">
        <v>3390</v>
      </c>
      <c r="C282" s="661" t="s">
        <v>3201</v>
      </c>
      <c r="D282" s="661" t="s">
        <v>3676</v>
      </c>
      <c r="E282" s="661" t="s">
        <v>3677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9159.3799999999992</v>
      </c>
      <c r="P282" s="677"/>
      <c r="Q282" s="665">
        <v>9159.3799999999992</v>
      </c>
    </row>
    <row r="283" spans="1:17" ht="14.4" customHeight="1" x14ac:dyDescent="0.3">
      <c r="A283" s="660" t="s">
        <v>551</v>
      </c>
      <c r="B283" s="661" t="s">
        <v>3390</v>
      </c>
      <c r="C283" s="661" t="s">
        <v>3201</v>
      </c>
      <c r="D283" s="661" t="s">
        <v>3678</v>
      </c>
      <c r="E283" s="661" t="s">
        <v>3679</v>
      </c>
      <c r="F283" s="664"/>
      <c r="G283" s="664"/>
      <c r="H283" s="664"/>
      <c r="I283" s="664"/>
      <c r="J283" s="664">
        <v>4</v>
      </c>
      <c r="K283" s="664">
        <v>45537.8</v>
      </c>
      <c r="L283" s="664"/>
      <c r="M283" s="664">
        <v>11384.45</v>
      </c>
      <c r="N283" s="664">
        <v>2</v>
      </c>
      <c r="O283" s="664">
        <v>22768.9</v>
      </c>
      <c r="P283" s="677"/>
      <c r="Q283" s="665">
        <v>11384.45</v>
      </c>
    </row>
    <row r="284" spans="1:17" ht="14.4" customHeight="1" x14ac:dyDescent="0.3">
      <c r="A284" s="660" t="s">
        <v>551</v>
      </c>
      <c r="B284" s="661" t="s">
        <v>3390</v>
      </c>
      <c r="C284" s="661" t="s">
        <v>3201</v>
      </c>
      <c r="D284" s="661" t="s">
        <v>3680</v>
      </c>
      <c r="E284" s="661" t="s">
        <v>3679</v>
      </c>
      <c r="F284" s="664">
        <v>1</v>
      </c>
      <c r="G284" s="664">
        <v>10320.11</v>
      </c>
      <c r="H284" s="664">
        <v>1</v>
      </c>
      <c r="I284" s="664">
        <v>10320.11</v>
      </c>
      <c r="J284" s="664">
        <v>1</v>
      </c>
      <c r="K284" s="664">
        <v>10320.11</v>
      </c>
      <c r="L284" s="664">
        <v>1</v>
      </c>
      <c r="M284" s="664">
        <v>10320.11</v>
      </c>
      <c r="N284" s="664">
        <v>1</v>
      </c>
      <c r="O284" s="664">
        <v>10320.11</v>
      </c>
      <c r="P284" s="677">
        <v>1</v>
      </c>
      <c r="Q284" s="665">
        <v>10320.11</v>
      </c>
    </row>
    <row r="285" spans="1:17" ht="14.4" customHeight="1" x14ac:dyDescent="0.3">
      <c r="A285" s="660" t="s">
        <v>551</v>
      </c>
      <c r="B285" s="661" t="s">
        <v>3390</v>
      </c>
      <c r="C285" s="661" t="s">
        <v>3201</v>
      </c>
      <c r="D285" s="661" t="s">
        <v>3681</v>
      </c>
      <c r="E285" s="661" t="s">
        <v>3682</v>
      </c>
      <c r="F285" s="664">
        <v>1</v>
      </c>
      <c r="G285" s="664">
        <v>9736.64</v>
      </c>
      <c r="H285" s="664">
        <v>1</v>
      </c>
      <c r="I285" s="664">
        <v>9736.64</v>
      </c>
      <c r="J285" s="664">
        <v>1</v>
      </c>
      <c r="K285" s="664">
        <v>9736.64</v>
      </c>
      <c r="L285" s="664">
        <v>1</v>
      </c>
      <c r="M285" s="664">
        <v>9736.64</v>
      </c>
      <c r="N285" s="664">
        <v>1</v>
      </c>
      <c r="O285" s="664">
        <v>9736.64</v>
      </c>
      <c r="P285" s="677">
        <v>1</v>
      </c>
      <c r="Q285" s="665">
        <v>9736.64</v>
      </c>
    </row>
    <row r="286" spans="1:17" ht="14.4" customHeight="1" x14ac:dyDescent="0.3">
      <c r="A286" s="660" t="s">
        <v>551</v>
      </c>
      <c r="B286" s="661" t="s">
        <v>3390</v>
      </c>
      <c r="C286" s="661" t="s">
        <v>3201</v>
      </c>
      <c r="D286" s="661" t="s">
        <v>3683</v>
      </c>
      <c r="E286" s="661" t="s">
        <v>3684</v>
      </c>
      <c r="F286" s="664">
        <v>1</v>
      </c>
      <c r="G286" s="664">
        <v>10257.93</v>
      </c>
      <c r="H286" s="664">
        <v>1</v>
      </c>
      <c r="I286" s="664">
        <v>10257.93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551</v>
      </c>
      <c r="B287" s="661" t="s">
        <v>3390</v>
      </c>
      <c r="C287" s="661" t="s">
        <v>3201</v>
      </c>
      <c r="D287" s="661" t="s">
        <v>3685</v>
      </c>
      <c r="E287" s="661" t="s">
        <v>3686</v>
      </c>
      <c r="F287" s="664">
        <v>4</v>
      </c>
      <c r="G287" s="664">
        <v>4968</v>
      </c>
      <c r="H287" s="664">
        <v>1</v>
      </c>
      <c r="I287" s="664">
        <v>1242</v>
      </c>
      <c r="J287" s="664">
        <v>3</v>
      </c>
      <c r="K287" s="664">
        <v>3726</v>
      </c>
      <c r="L287" s="664">
        <v>0.75</v>
      </c>
      <c r="M287" s="664">
        <v>1242</v>
      </c>
      <c r="N287" s="664">
        <v>3</v>
      </c>
      <c r="O287" s="664">
        <v>3726</v>
      </c>
      <c r="P287" s="677">
        <v>0.75</v>
      </c>
      <c r="Q287" s="665">
        <v>1242</v>
      </c>
    </row>
    <row r="288" spans="1:17" ht="14.4" customHeight="1" x14ac:dyDescent="0.3">
      <c r="A288" s="660" t="s">
        <v>551</v>
      </c>
      <c r="B288" s="661" t="s">
        <v>3390</v>
      </c>
      <c r="C288" s="661" t="s">
        <v>3201</v>
      </c>
      <c r="D288" s="661" t="s">
        <v>3687</v>
      </c>
      <c r="E288" s="661" t="s">
        <v>3688</v>
      </c>
      <c r="F288" s="664">
        <v>1</v>
      </c>
      <c r="G288" s="664">
        <v>1355</v>
      </c>
      <c r="H288" s="664">
        <v>1</v>
      </c>
      <c r="I288" s="664">
        <v>1355</v>
      </c>
      <c r="J288" s="664">
        <v>1</v>
      </c>
      <c r="K288" s="664">
        <v>1355</v>
      </c>
      <c r="L288" s="664">
        <v>1</v>
      </c>
      <c r="M288" s="664">
        <v>1355</v>
      </c>
      <c r="N288" s="664"/>
      <c r="O288" s="664"/>
      <c r="P288" s="677"/>
      <c r="Q288" s="665"/>
    </row>
    <row r="289" spans="1:17" ht="14.4" customHeight="1" x14ac:dyDescent="0.3">
      <c r="A289" s="660" t="s">
        <v>551</v>
      </c>
      <c r="B289" s="661" t="s">
        <v>3390</v>
      </c>
      <c r="C289" s="661" t="s">
        <v>3201</v>
      </c>
      <c r="D289" s="661" t="s">
        <v>3689</v>
      </c>
      <c r="E289" s="661" t="s">
        <v>3690</v>
      </c>
      <c r="F289" s="664"/>
      <c r="G289" s="664"/>
      <c r="H289" s="664"/>
      <c r="I289" s="664"/>
      <c r="J289" s="664">
        <v>1</v>
      </c>
      <c r="K289" s="664">
        <v>6106.05</v>
      </c>
      <c r="L289" s="664"/>
      <c r="M289" s="664">
        <v>6106.05</v>
      </c>
      <c r="N289" s="664"/>
      <c r="O289" s="664"/>
      <c r="P289" s="677"/>
      <c r="Q289" s="665"/>
    </row>
    <row r="290" spans="1:17" ht="14.4" customHeight="1" x14ac:dyDescent="0.3">
      <c r="A290" s="660" t="s">
        <v>551</v>
      </c>
      <c r="B290" s="661" t="s">
        <v>3390</v>
      </c>
      <c r="C290" s="661" t="s">
        <v>3201</v>
      </c>
      <c r="D290" s="661" t="s">
        <v>3691</v>
      </c>
      <c r="E290" s="661" t="s">
        <v>3692</v>
      </c>
      <c r="F290" s="664">
        <v>3</v>
      </c>
      <c r="G290" s="664">
        <v>3572.34</v>
      </c>
      <c r="H290" s="664">
        <v>1</v>
      </c>
      <c r="I290" s="664">
        <v>1190.78</v>
      </c>
      <c r="J290" s="664">
        <v>2</v>
      </c>
      <c r="K290" s="664">
        <v>2381.56</v>
      </c>
      <c r="L290" s="664">
        <v>0.66666666666666663</v>
      </c>
      <c r="M290" s="664">
        <v>1190.78</v>
      </c>
      <c r="N290" s="664">
        <v>1</v>
      </c>
      <c r="O290" s="664">
        <v>1190.78</v>
      </c>
      <c r="P290" s="677">
        <v>0.33333333333333331</v>
      </c>
      <c r="Q290" s="665">
        <v>1190.78</v>
      </c>
    </row>
    <row r="291" spans="1:17" ht="14.4" customHeight="1" x14ac:dyDescent="0.3">
      <c r="A291" s="660" t="s">
        <v>551</v>
      </c>
      <c r="B291" s="661" t="s">
        <v>3390</v>
      </c>
      <c r="C291" s="661" t="s">
        <v>3201</v>
      </c>
      <c r="D291" s="661" t="s">
        <v>3693</v>
      </c>
      <c r="E291" s="661" t="s">
        <v>3692</v>
      </c>
      <c r="F291" s="664">
        <v>7</v>
      </c>
      <c r="G291" s="664">
        <v>8582.14</v>
      </c>
      <c r="H291" s="664">
        <v>1</v>
      </c>
      <c r="I291" s="664">
        <v>1226.02</v>
      </c>
      <c r="J291" s="664">
        <v>9</v>
      </c>
      <c r="K291" s="664">
        <v>11034.18</v>
      </c>
      <c r="L291" s="664">
        <v>1.2857142857142858</v>
      </c>
      <c r="M291" s="664">
        <v>1226.02</v>
      </c>
      <c r="N291" s="664">
        <v>4</v>
      </c>
      <c r="O291" s="664">
        <v>4904.08</v>
      </c>
      <c r="P291" s="677">
        <v>0.57142857142857151</v>
      </c>
      <c r="Q291" s="665">
        <v>1226.02</v>
      </c>
    </row>
    <row r="292" spans="1:17" ht="14.4" customHeight="1" x14ac:dyDescent="0.3">
      <c r="A292" s="660" t="s">
        <v>551</v>
      </c>
      <c r="B292" s="661" t="s">
        <v>3390</v>
      </c>
      <c r="C292" s="661" t="s">
        <v>3201</v>
      </c>
      <c r="D292" s="661" t="s">
        <v>3694</v>
      </c>
      <c r="E292" s="661" t="s">
        <v>3692</v>
      </c>
      <c r="F292" s="664"/>
      <c r="G292" s="664"/>
      <c r="H292" s="664"/>
      <c r="I292" s="664"/>
      <c r="J292" s="664">
        <v>6</v>
      </c>
      <c r="K292" s="664">
        <v>7542.66</v>
      </c>
      <c r="L292" s="664"/>
      <c r="M292" s="664">
        <v>1257.1099999999999</v>
      </c>
      <c r="N292" s="664"/>
      <c r="O292" s="664"/>
      <c r="P292" s="677"/>
      <c r="Q292" s="665"/>
    </row>
    <row r="293" spans="1:17" ht="14.4" customHeight="1" x14ac:dyDescent="0.3">
      <c r="A293" s="660" t="s">
        <v>551</v>
      </c>
      <c r="B293" s="661" t="s">
        <v>3390</v>
      </c>
      <c r="C293" s="661" t="s">
        <v>3201</v>
      </c>
      <c r="D293" s="661" t="s">
        <v>3695</v>
      </c>
      <c r="E293" s="661" t="s">
        <v>3696</v>
      </c>
      <c r="F293" s="664"/>
      <c r="G293" s="664"/>
      <c r="H293" s="664"/>
      <c r="I293" s="664"/>
      <c r="J293" s="664">
        <v>1</v>
      </c>
      <c r="K293" s="664">
        <v>877.7</v>
      </c>
      <c r="L293" s="664"/>
      <c r="M293" s="664">
        <v>877.7</v>
      </c>
      <c r="N293" s="664"/>
      <c r="O293" s="664"/>
      <c r="P293" s="677"/>
      <c r="Q293" s="665"/>
    </row>
    <row r="294" spans="1:17" ht="14.4" customHeight="1" x14ac:dyDescent="0.3">
      <c r="A294" s="660" t="s">
        <v>551</v>
      </c>
      <c r="B294" s="661" t="s">
        <v>3390</v>
      </c>
      <c r="C294" s="661" t="s">
        <v>3201</v>
      </c>
      <c r="D294" s="661" t="s">
        <v>3697</v>
      </c>
      <c r="E294" s="661" t="s">
        <v>3698</v>
      </c>
      <c r="F294" s="664">
        <v>1</v>
      </c>
      <c r="G294" s="664">
        <v>6230</v>
      </c>
      <c r="H294" s="664">
        <v>1</v>
      </c>
      <c r="I294" s="664">
        <v>6230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551</v>
      </c>
      <c r="B295" s="661" t="s">
        <v>3390</v>
      </c>
      <c r="C295" s="661" t="s">
        <v>3201</v>
      </c>
      <c r="D295" s="661" t="s">
        <v>3699</v>
      </c>
      <c r="E295" s="661" t="s">
        <v>3700</v>
      </c>
      <c r="F295" s="664">
        <v>1</v>
      </c>
      <c r="G295" s="664">
        <v>5523.82</v>
      </c>
      <c r="H295" s="664">
        <v>1</v>
      </c>
      <c r="I295" s="664">
        <v>5523.82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551</v>
      </c>
      <c r="B296" s="661" t="s">
        <v>3390</v>
      </c>
      <c r="C296" s="661" t="s">
        <v>3201</v>
      </c>
      <c r="D296" s="661" t="s">
        <v>3701</v>
      </c>
      <c r="E296" s="661" t="s">
        <v>3700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6284.51</v>
      </c>
      <c r="P296" s="677"/>
      <c r="Q296" s="665">
        <v>6284.51</v>
      </c>
    </row>
    <row r="297" spans="1:17" ht="14.4" customHeight="1" x14ac:dyDescent="0.3">
      <c r="A297" s="660" t="s">
        <v>551</v>
      </c>
      <c r="B297" s="661" t="s">
        <v>3390</v>
      </c>
      <c r="C297" s="661" t="s">
        <v>3201</v>
      </c>
      <c r="D297" s="661" t="s">
        <v>3702</v>
      </c>
      <c r="E297" s="661" t="s">
        <v>3700</v>
      </c>
      <c r="F297" s="664"/>
      <c r="G297" s="664"/>
      <c r="H297" s="664"/>
      <c r="I297" s="664"/>
      <c r="J297" s="664">
        <v>1</v>
      </c>
      <c r="K297" s="664">
        <v>11236.25</v>
      </c>
      <c r="L297" s="664"/>
      <c r="M297" s="664">
        <v>11236.25</v>
      </c>
      <c r="N297" s="664">
        <v>4</v>
      </c>
      <c r="O297" s="664">
        <v>44945</v>
      </c>
      <c r="P297" s="677"/>
      <c r="Q297" s="665">
        <v>11236.25</v>
      </c>
    </row>
    <row r="298" spans="1:17" ht="14.4" customHeight="1" x14ac:dyDescent="0.3">
      <c r="A298" s="660" t="s">
        <v>551</v>
      </c>
      <c r="B298" s="661" t="s">
        <v>3390</v>
      </c>
      <c r="C298" s="661" t="s">
        <v>3201</v>
      </c>
      <c r="D298" s="661" t="s">
        <v>3703</v>
      </c>
      <c r="E298" s="661" t="s">
        <v>3704</v>
      </c>
      <c r="F298" s="664">
        <v>2</v>
      </c>
      <c r="G298" s="664">
        <v>41433.82</v>
      </c>
      <c r="H298" s="664">
        <v>1</v>
      </c>
      <c r="I298" s="664">
        <v>20716.91</v>
      </c>
      <c r="J298" s="664">
        <v>2</v>
      </c>
      <c r="K298" s="664">
        <v>41433.82</v>
      </c>
      <c r="L298" s="664">
        <v>1</v>
      </c>
      <c r="M298" s="664">
        <v>20716.91</v>
      </c>
      <c r="N298" s="664"/>
      <c r="O298" s="664"/>
      <c r="P298" s="677"/>
      <c r="Q298" s="665"/>
    </row>
    <row r="299" spans="1:17" ht="14.4" customHeight="1" x14ac:dyDescent="0.3">
      <c r="A299" s="660" t="s">
        <v>551</v>
      </c>
      <c r="B299" s="661" t="s">
        <v>3390</v>
      </c>
      <c r="C299" s="661" t="s">
        <v>3201</v>
      </c>
      <c r="D299" s="661" t="s">
        <v>3705</v>
      </c>
      <c r="E299" s="661" t="s">
        <v>3706</v>
      </c>
      <c r="F299" s="664"/>
      <c r="G299" s="664"/>
      <c r="H299" s="664"/>
      <c r="I299" s="664"/>
      <c r="J299" s="664"/>
      <c r="K299" s="664"/>
      <c r="L299" s="664"/>
      <c r="M299" s="664"/>
      <c r="N299" s="664">
        <v>1</v>
      </c>
      <c r="O299" s="664">
        <v>9701.4</v>
      </c>
      <c r="P299" s="677"/>
      <c r="Q299" s="665">
        <v>9701.4</v>
      </c>
    </row>
    <row r="300" spans="1:17" ht="14.4" customHeight="1" x14ac:dyDescent="0.3">
      <c r="A300" s="660" t="s">
        <v>551</v>
      </c>
      <c r="B300" s="661" t="s">
        <v>3390</v>
      </c>
      <c r="C300" s="661" t="s">
        <v>3201</v>
      </c>
      <c r="D300" s="661" t="s">
        <v>3707</v>
      </c>
      <c r="E300" s="661" t="s">
        <v>3706</v>
      </c>
      <c r="F300" s="664"/>
      <c r="G300" s="664"/>
      <c r="H300" s="664"/>
      <c r="I300" s="664"/>
      <c r="J300" s="664">
        <v>1</v>
      </c>
      <c r="K300" s="664">
        <v>11132.62</v>
      </c>
      <c r="L300" s="664"/>
      <c r="M300" s="664">
        <v>11132.62</v>
      </c>
      <c r="N300" s="664"/>
      <c r="O300" s="664"/>
      <c r="P300" s="677"/>
      <c r="Q300" s="665"/>
    </row>
    <row r="301" spans="1:17" ht="14.4" customHeight="1" x14ac:dyDescent="0.3">
      <c r="A301" s="660" t="s">
        <v>551</v>
      </c>
      <c r="B301" s="661" t="s">
        <v>3390</v>
      </c>
      <c r="C301" s="661" t="s">
        <v>3201</v>
      </c>
      <c r="D301" s="661" t="s">
        <v>3708</v>
      </c>
      <c r="E301" s="661" t="s">
        <v>3709</v>
      </c>
      <c r="F301" s="664"/>
      <c r="G301" s="664"/>
      <c r="H301" s="664"/>
      <c r="I301" s="664"/>
      <c r="J301" s="664">
        <v>2</v>
      </c>
      <c r="K301" s="664">
        <v>10294</v>
      </c>
      <c r="L301" s="664"/>
      <c r="M301" s="664">
        <v>5147</v>
      </c>
      <c r="N301" s="664">
        <v>1</v>
      </c>
      <c r="O301" s="664">
        <v>5147</v>
      </c>
      <c r="P301" s="677"/>
      <c r="Q301" s="665">
        <v>5147</v>
      </c>
    </row>
    <row r="302" spans="1:17" ht="14.4" customHeight="1" x14ac:dyDescent="0.3">
      <c r="A302" s="660" t="s">
        <v>551</v>
      </c>
      <c r="B302" s="661" t="s">
        <v>3390</v>
      </c>
      <c r="C302" s="661" t="s">
        <v>3201</v>
      </c>
      <c r="D302" s="661" t="s">
        <v>3710</v>
      </c>
      <c r="E302" s="661" t="s">
        <v>3522</v>
      </c>
      <c r="F302" s="664">
        <v>1</v>
      </c>
      <c r="G302" s="664">
        <v>4142.3500000000004</v>
      </c>
      <c r="H302" s="664">
        <v>1</v>
      </c>
      <c r="I302" s="664">
        <v>4142.3500000000004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551</v>
      </c>
      <c r="B303" s="661" t="s">
        <v>3390</v>
      </c>
      <c r="C303" s="661" t="s">
        <v>3201</v>
      </c>
      <c r="D303" s="661" t="s">
        <v>3711</v>
      </c>
      <c r="E303" s="661" t="s">
        <v>3712</v>
      </c>
      <c r="F303" s="664">
        <v>2</v>
      </c>
      <c r="G303" s="664">
        <v>23142</v>
      </c>
      <c r="H303" s="664">
        <v>1</v>
      </c>
      <c r="I303" s="664">
        <v>11571</v>
      </c>
      <c r="J303" s="664"/>
      <c r="K303" s="664"/>
      <c r="L303" s="664"/>
      <c r="M303" s="664"/>
      <c r="N303" s="664">
        <v>1</v>
      </c>
      <c r="O303" s="664">
        <v>11571</v>
      </c>
      <c r="P303" s="677">
        <v>0.5</v>
      </c>
      <c r="Q303" s="665">
        <v>11571</v>
      </c>
    </row>
    <row r="304" spans="1:17" ht="14.4" customHeight="1" x14ac:dyDescent="0.3">
      <c r="A304" s="660" t="s">
        <v>551</v>
      </c>
      <c r="B304" s="661" t="s">
        <v>3390</v>
      </c>
      <c r="C304" s="661" t="s">
        <v>3201</v>
      </c>
      <c r="D304" s="661" t="s">
        <v>3713</v>
      </c>
      <c r="E304" s="661" t="s">
        <v>3536</v>
      </c>
      <c r="F304" s="664">
        <v>2</v>
      </c>
      <c r="G304" s="664">
        <v>2719.42</v>
      </c>
      <c r="H304" s="664">
        <v>1</v>
      </c>
      <c r="I304" s="664">
        <v>1359.71</v>
      </c>
      <c r="J304" s="664"/>
      <c r="K304" s="664"/>
      <c r="L304" s="664"/>
      <c r="M304" s="664"/>
      <c r="N304" s="664">
        <v>1</v>
      </c>
      <c r="O304" s="664">
        <v>1359.71</v>
      </c>
      <c r="P304" s="677">
        <v>0.5</v>
      </c>
      <c r="Q304" s="665">
        <v>1359.71</v>
      </c>
    </row>
    <row r="305" spans="1:17" ht="14.4" customHeight="1" x14ac:dyDescent="0.3">
      <c r="A305" s="660" t="s">
        <v>551</v>
      </c>
      <c r="B305" s="661" t="s">
        <v>3390</v>
      </c>
      <c r="C305" s="661" t="s">
        <v>3201</v>
      </c>
      <c r="D305" s="661" t="s">
        <v>3714</v>
      </c>
      <c r="E305" s="661" t="s">
        <v>3715</v>
      </c>
      <c r="F305" s="664">
        <v>3</v>
      </c>
      <c r="G305" s="664">
        <v>4271.88</v>
      </c>
      <c r="H305" s="664">
        <v>1</v>
      </c>
      <c r="I305" s="664">
        <v>1423.96</v>
      </c>
      <c r="J305" s="664"/>
      <c r="K305" s="664"/>
      <c r="L305" s="664"/>
      <c r="M305" s="664"/>
      <c r="N305" s="664">
        <v>1</v>
      </c>
      <c r="O305" s="664">
        <v>1423.96</v>
      </c>
      <c r="P305" s="677">
        <v>0.33333333333333331</v>
      </c>
      <c r="Q305" s="665">
        <v>1423.96</v>
      </c>
    </row>
    <row r="306" spans="1:17" ht="14.4" customHeight="1" x14ac:dyDescent="0.3">
      <c r="A306" s="660" t="s">
        <v>551</v>
      </c>
      <c r="B306" s="661" t="s">
        <v>3390</v>
      </c>
      <c r="C306" s="661" t="s">
        <v>3201</v>
      </c>
      <c r="D306" s="661" t="s">
        <v>3716</v>
      </c>
      <c r="E306" s="661" t="s">
        <v>3717</v>
      </c>
      <c r="F306" s="664">
        <v>4</v>
      </c>
      <c r="G306" s="664">
        <v>874.68</v>
      </c>
      <c r="H306" s="664">
        <v>1</v>
      </c>
      <c r="I306" s="664">
        <v>218.67</v>
      </c>
      <c r="J306" s="664">
        <v>3</v>
      </c>
      <c r="K306" s="664">
        <v>656.01</v>
      </c>
      <c r="L306" s="664">
        <v>0.75</v>
      </c>
      <c r="M306" s="664">
        <v>218.67</v>
      </c>
      <c r="N306" s="664"/>
      <c r="O306" s="664"/>
      <c r="P306" s="677"/>
      <c r="Q306" s="665"/>
    </row>
    <row r="307" spans="1:17" ht="14.4" customHeight="1" x14ac:dyDescent="0.3">
      <c r="A307" s="660" t="s">
        <v>551</v>
      </c>
      <c r="B307" s="661" t="s">
        <v>3390</v>
      </c>
      <c r="C307" s="661" t="s">
        <v>3201</v>
      </c>
      <c r="D307" s="661" t="s">
        <v>3718</v>
      </c>
      <c r="E307" s="661" t="s">
        <v>3719</v>
      </c>
      <c r="F307" s="664">
        <v>2</v>
      </c>
      <c r="G307" s="664">
        <v>479.62</v>
      </c>
      <c r="H307" s="664">
        <v>1</v>
      </c>
      <c r="I307" s="664">
        <v>239.81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551</v>
      </c>
      <c r="B308" s="661" t="s">
        <v>3390</v>
      </c>
      <c r="C308" s="661" t="s">
        <v>3201</v>
      </c>
      <c r="D308" s="661" t="s">
        <v>3720</v>
      </c>
      <c r="E308" s="661" t="s">
        <v>3721</v>
      </c>
      <c r="F308" s="664"/>
      <c r="G308" s="664"/>
      <c r="H308" s="664"/>
      <c r="I308" s="664"/>
      <c r="J308" s="664">
        <v>6</v>
      </c>
      <c r="K308" s="664">
        <v>10589.58</v>
      </c>
      <c r="L308" s="664"/>
      <c r="M308" s="664">
        <v>1764.93</v>
      </c>
      <c r="N308" s="664">
        <v>2</v>
      </c>
      <c r="O308" s="664">
        <v>3529.86</v>
      </c>
      <c r="P308" s="677"/>
      <c r="Q308" s="665">
        <v>1764.93</v>
      </c>
    </row>
    <row r="309" spans="1:17" ht="14.4" customHeight="1" x14ac:dyDescent="0.3">
      <c r="A309" s="660" t="s">
        <v>551</v>
      </c>
      <c r="B309" s="661" t="s">
        <v>3390</v>
      </c>
      <c r="C309" s="661" t="s">
        <v>3201</v>
      </c>
      <c r="D309" s="661" t="s">
        <v>3722</v>
      </c>
      <c r="E309" s="661" t="s">
        <v>3721</v>
      </c>
      <c r="F309" s="664">
        <v>5</v>
      </c>
      <c r="G309" s="664">
        <v>8917.4</v>
      </c>
      <c r="H309" s="664">
        <v>1</v>
      </c>
      <c r="I309" s="664">
        <v>1783.48</v>
      </c>
      <c r="J309" s="664">
        <v>7</v>
      </c>
      <c r="K309" s="664">
        <v>12484.36</v>
      </c>
      <c r="L309" s="664">
        <v>1.4000000000000001</v>
      </c>
      <c r="M309" s="664">
        <v>1783.48</v>
      </c>
      <c r="N309" s="664">
        <v>17</v>
      </c>
      <c r="O309" s="664">
        <v>30319.16</v>
      </c>
      <c r="P309" s="677">
        <v>3.4</v>
      </c>
      <c r="Q309" s="665">
        <v>1783.48</v>
      </c>
    </row>
    <row r="310" spans="1:17" ht="14.4" customHeight="1" x14ac:dyDescent="0.3">
      <c r="A310" s="660" t="s">
        <v>551</v>
      </c>
      <c r="B310" s="661" t="s">
        <v>3390</v>
      </c>
      <c r="C310" s="661" t="s">
        <v>3201</v>
      </c>
      <c r="D310" s="661" t="s">
        <v>3723</v>
      </c>
      <c r="E310" s="661" t="s">
        <v>3721</v>
      </c>
      <c r="F310" s="664">
        <v>4</v>
      </c>
      <c r="G310" s="664">
        <v>7133.92</v>
      </c>
      <c r="H310" s="664">
        <v>1</v>
      </c>
      <c r="I310" s="664">
        <v>1783.48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551</v>
      </c>
      <c r="B311" s="661" t="s">
        <v>3390</v>
      </c>
      <c r="C311" s="661" t="s">
        <v>3201</v>
      </c>
      <c r="D311" s="661" t="s">
        <v>3724</v>
      </c>
      <c r="E311" s="661" t="s">
        <v>3719</v>
      </c>
      <c r="F311" s="664">
        <v>6</v>
      </c>
      <c r="G311" s="664">
        <v>1436.4</v>
      </c>
      <c r="H311" s="664">
        <v>1</v>
      </c>
      <c r="I311" s="664">
        <v>239.4</v>
      </c>
      <c r="J311" s="664">
        <v>1</v>
      </c>
      <c r="K311" s="664">
        <v>239.4</v>
      </c>
      <c r="L311" s="664">
        <v>0.16666666666666666</v>
      </c>
      <c r="M311" s="664">
        <v>239.4</v>
      </c>
      <c r="N311" s="664">
        <v>8</v>
      </c>
      <c r="O311" s="664">
        <v>1915.2</v>
      </c>
      <c r="P311" s="677">
        <v>1.3333333333333333</v>
      </c>
      <c r="Q311" s="665">
        <v>239.4</v>
      </c>
    </row>
    <row r="312" spans="1:17" ht="14.4" customHeight="1" x14ac:dyDescent="0.3">
      <c r="A312" s="660" t="s">
        <v>551</v>
      </c>
      <c r="B312" s="661" t="s">
        <v>3390</v>
      </c>
      <c r="C312" s="661" t="s">
        <v>3201</v>
      </c>
      <c r="D312" s="661" t="s">
        <v>3725</v>
      </c>
      <c r="E312" s="661" t="s">
        <v>3726</v>
      </c>
      <c r="F312" s="664"/>
      <c r="G312" s="664"/>
      <c r="H312" s="664"/>
      <c r="I312" s="664"/>
      <c r="J312" s="664">
        <v>2</v>
      </c>
      <c r="K312" s="664">
        <v>652.9</v>
      </c>
      <c r="L312" s="664"/>
      <c r="M312" s="664">
        <v>326.45</v>
      </c>
      <c r="N312" s="664">
        <v>5</v>
      </c>
      <c r="O312" s="664">
        <v>1632.25</v>
      </c>
      <c r="P312" s="677"/>
      <c r="Q312" s="665">
        <v>326.45</v>
      </c>
    </row>
    <row r="313" spans="1:17" ht="14.4" customHeight="1" x14ac:dyDescent="0.3">
      <c r="A313" s="660" t="s">
        <v>551</v>
      </c>
      <c r="B313" s="661" t="s">
        <v>3390</v>
      </c>
      <c r="C313" s="661" t="s">
        <v>3201</v>
      </c>
      <c r="D313" s="661" t="s">
        <v>3727</v>
      </c>
      <c r="E313" s="661" t="s">
        <v>3728</v>
      </c>
      <c r="F313" s="664"/>
      <c r="G313" s="664"/>
      <c r="H313" s="664"/>
      <c r="I313" s="664"/>
      <c r="J313" s="664"/>
      <c r="K313" s="664"/>
      <c r="L313" s="664"/>
      <c r="M313" s="664"/>
      <c r="N313" s="664">
        <v>2</v>
      </c>
      <c r="O313" s="664">
        <v>18279.38</v>
      </c>
      <c r="P313" s="677"/>
      <c r="Q313" s="665">
        <v>9139.69</v>
      </c>
    </row>
    <row r="314" spans="1:17" ht="14.4" customHeight="1" x14ac:dyDescent="0.3">
      <c r="A314" s="660" t="s">
        <v>551</v>
      </c>
      <c r="B314" s="661" t="s">
        <v>3390</v>
      </c>
      <c r="C314" s="661" t="s">
        <v>3201</v>
      </c>
      <c r="D314" s="661" t="s">
        <v>3729</v>
      </c>
      <c r="E314" s="661" t="s">
        <v>3460</v>
      </c>
      <c r="F314" s="664">
        <v>1.5</v>
      </c>
      <c r="G314" s="664">
        <v>1262.26</v>
      </c>
      <c r="H314" s="664">
        <v>1</v>
      </c>
      <c r="I314" s="664">
        <v>841.50666666666666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551</v>
      </c>
      <c r="B315" s="661" t="s">
        <v>3390</v>
      </c>
      <c r="C315" s="661" t="s">
        <v>3201</v>
      </c>
      <c r="D315" s="661" t="s">
        <v>3730</v>
      </c>
      <c r="E315" s="661" t="s">
        <v>3731</v>
      </c>
      <c r="F315" s="664">
        <v>8</v>
      </c>
      <c r="G315" s="664">
        <v>17037.84</v>
      </c>
      <c r="H315" s="664">
        <v>1</v>
      </c>
      <c r="I315" s="664">
        <v>2129.73</v>
      </c>
      <c r="J315" s="664">
        <v>2</v>
      </c>
      <c r="K315" s="664">
        <v>4259.46</v>
      </c>
      <c r="L315" s="664">
        <v>0.25</v>
      </c>
      <c r="M315" s="664">
        <v>2129.73</v>
      </c>
      <c r="N315" s="664"/>
      <c r="O315" s="664"/>
      <c r="P315" s="677"/>
      <c r="Q315" s="665"/>
    </row>
    <row r="316" spans="1:17" ht="14.4" customHeight="1" x14ac:dyDescent="0.3">
      <c r="A316" s="660" t="s">
        <v>551</v>
      </c>
      <c r="B316" s="661" t="s">
        <v>3390</v>
      </c>
      <c r="C316" s="661" t="s">
        <v>3201</v>
      </c>
      <c r="D316" s="661" t="s">
        <v>3732</v>
      </c>
      <c r="E316" s="661" t="s">
        <v>3731</v>
      </c>
      <c r="F316" s="664"/>
      <c r="G316" s="664"/>
      <c r="H316" s="664"/>
      <c r="I316" s="664"/>
      <c r="J316" s="664">
        <v>1</v>
      </c>
      <c r="K316" s="664">
        <v>2342.1799999999998</v>
      </c>
      <c r="L316" s="664"/>
      <c r="M316" s="664">
        <v>2342.1799999999998</v>
      </c>
      <c r="N316" s="664"/>
      <c r="O316" s="664"/>
      <c r="P316" s="677"/>
      <c r="Q316" s="665"/>
    </row>
    <row r="317" spans="1:17" ht="14.4" customHeight="1" x14ac:dyDescent="0.3">
      <c r="A317" s="660" t="s">
        <v>551</v>
      </c>
      <c r="B317" s="661" t="s">
        <v>3390</v>
      </c>
      <c r="C317" s="661" t="s">
        <v>3201</v>
      </c>
      <c r="D317" s="661" t="s">
        <v>3733</v>
      </c>
      <c r="E317" s="661" t="s">
        <v>3734</v>
      </c>
      <c r="F317" s="664">
        <v>1</v>
      </c>
      <c r="G317" s="664">
        <v>3143.2</v>
      </c>
      <c r="H317" s="664">
        <v>1</v>
      </c>
      <c r="I317" s="664">
        <v>3143.2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551</v>
      </c>
      <c r="B318" s="661" t="s">
        <v>3390</v>
      </c>
      <c r="C318" s="661" t="s">
        <v>3201</v>
      </c>
      <c r="D318" s="661" t="s">
        <v>3735</v>
      </c>
      <c r="E318" s="661" t="s">
        <v>3736</v>
      </c>
      <c r="F318" s="664">
        <v>1</v>
      </c>
      <c r="G318" s="664">
        <v>7378.3</v>
      </c>
      <c r="H318" s="664">
        <v>1</v>
      </c>
      <c r="I318" s="664">
        <v>7378.3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551</v>
      </c>
      <c r="B319" s="661" t="s">
        <v>3390</v>
      </c>
      <c r="C319" s="661" t="s">
        <v>3201</v>
      </c>
      <c r="D319" s="661" t="s">
        <v>3737</v>
      </c>
      <c r="E319" s="661" t="s">
        <v>3738</v>
      </c>
      <c r="F319" s="664">
        <v>2</v>
      </c>
      <c r="G319" s="664">
        <v>7279</v>
      </c>
      <c r="H319" s="664">
        <v>1</v>
      </c>
      <c r="I319" s="664">
        <v>3639.5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551</v>
      </c>
      <c r="B320" s="661" t="s">
        <v>3390</v>
      </c>
      <c r="C320" s="661" t="s">
        <v>3201</v>
      </c>
      <c r="D320" s="661" t="s">
        <v>3739</v>
      </c>
      <c r="E320" s="661" t="s">
        <v>3740</v>
      </c>
      <c r="F320" s="664">
        <v>1</v>
      </c>
      <c r="G320" s="664">
        <v>6187.2</v>
      </c>
      <c r="H320" s="664">
        <v>1</v>
      </c>
      <c r="I320" s="664">
        <v>6187.2</v>
      </c>
      <c r="J320" s="664">
        <v>1</v>
      </c>
      <c r="K320" s="664">
        <v>6187.2</v>
      </c>
      <c r="L320" s="664">
        <v>1</v>
      </c>
      <c r="M320" s="664">
        <v>6187.2</v>
      </c>
      <c r="N320" s="664"/>
      <c r="O320" s="664"/>
      <c r="P320" s="677"/>
      <c r="Q320" s="665"/>
    </row>
    <row r="321" spans="1:17" ht="14.4" customHeight="1" x14ac:dyDescent="0.3">
      <c r="A321" s="660" t="s">
        <v>551</v>
      </c>
      <c r="B321" s="661" t="s">
        <v>3390</v>
      </c>
      <c r="C321" s="661" t="s">
        <v>3201</v>
      </c>
      <c r="D321" s="661" t="s">
        <v>3741</v>
      </c>
      <c r="E321" s="661" t="s">
        <v>3740</v>
      </c>
      <c r="F321" s="664">
        <v>3</v>
      </c>
      <c r="G321" s="664">
        <v>19355.400000000001</v>
      </c>
      <c r="H321" s="664">
        <v>1</v>
      </c>
      <c r="I321" s="664">
        <v>6451.8</v>
      </c>
      <c r="J321" s="664"/>
      <c r="K321" s="664"/>
      <c r="L321" s="664"/>
      <c r="M321" s="664"/>
      <c r="N321" s="664">
        <v>1</v>
      </c>
      <c r="O321" s="664">
        <v>6451.8</v>
      </c>
      <c r="P321" s="677">
        <v>0.33333333333333331</v>
      </c>
      <c r="Q321" s="665">
        <v>6451.8</v>
      </c>
    </row>
    <row r="322" spans="1:17" ht="14.4" customHeight="1" x14ac:dyDescent="0.3">
      <c r="A322" s="660" t="s">
        <v>551</v>
      </c>
      <c r="B322" s="661" t="s">
        <v>3390</v>
      </c>
      <c r="C322" s="661" t="s">
        <v>3201</v>
      </c>
      <c r="D322" s="661" t="s">
        <v>3742</v>
      </c>
      <c r="E322" s="661" t="s">
        <v>3743</v>
      </c>
      <c r="F322" s="664">
        <v>10</v>
      </c>
      <c r="G322" s="664">
        <v>5902</v>
      </c>
      <c r="H322" s="664">
        <v>1</v>
      </c>
      <c r="I322" s="664">
        <v>590.20000000000005</v>
      </c>
      <c r="J322" s="664">
        <v>3</v>
      </c>
      <c r="K322" s="664">
        <v>1770.6</v>
      </c>
      <c r="L322" s="664">
        <v>0.3</v>
      </c>
      <c r="M322" s="664">
        <v>590.19999999999993</v>
      </c>
      <c r="N322" s="664">
        <v>2</v>
      </c>
      <c r="O322" s="664">
        <v>1180.4000000000001</v>
      </c>
      <c r="P322" s="677">
        <v>0.2</v>
      </c>
      <c r="Q322" s="665">
        <v>590.20000000000005</v>
      </c>
    </row>
    <row r="323" spans="1:17" ht="14.4" customHeight="1" x14ac:dyDescent="0.3">
      <c r="A323" s="660" t="s">
        <v>551</v>
      </c>
      <c r="B323" s="661" t="s">
        <v>3390</v>
      </c>
      <c r="C323" s="661" t="s">
        <v>3201</v>
      </c>
      <c r="D323" s="661" t="s">
        <v>3744</v>
      </c>
      <c r="E323" s="661" t="s">
        <v>3743</v>
      </c>
      <c r="F323" s="664">
        <v>1</v>
      </c>
      <c r="G323" s="664">
        <v>659.7</v>
      </c>
      <c r="H323" s="664">
        <v>1</v>
      </c>
      <c r="I323" s="664">
        <v>659.7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551</v>
      </c>
      <c r="B324" s="661" t="s">
        <v>3390</v>
      </c>
      <c r="C324" s="661" t="s">
        <v>3201</v>
      </c>
      <c r="D324" s="661" t="s">
        <v>3745</v>
      </c>
      <c r="E324" s="661" t="s">
        <v>3746</v>
      </c>
      <c r="F324" s="664">
        <v>33</v>
      </c>
      <c r="G324" s="664">
        <v>19476.600000000002</v>
      </c>
      <c r="H324" s="664">
        <v>1</v>
      </c>
      <c r="I324" s="664">
        <v>590.20000000000005</v>
      </c>
      <c r="J324" s="664">
        <v>2</v>
      </c>
      <c r="K324" s="664">
        <v>1180.4000000000001</v>
      </c>
      <c r="L324" s="664">
        <v>6.0606060606060601E-2</v>
      </c>
      <c r="M324" s="664">
        <v>590.20000000000005</v>
      </c>
      <c r="N324" s="664">
        <v>5</v>
      </c>
      <c r="O324" s="664">
        <v>2951</v>
      </c>
      <c r="P324" s="677">
        <v>0.15151515151515149</v>
      </c>
      <c r="Q324" s="665">
        <v>590.20000000000005</v>
      </c>
    </row>
    <row r="325" spans="1:17" ht="14.4" customHeight="1" x14ac:dyDescent="0.3">
      <c r="A325" s="660" t="s">
        <v>551</v>
      </c>
      <c r="B325" s="661" t="s">
        <v>3390</v>
      </c>
      <c r="C325" s="661" t="s">
        <v>3201</v>
      </c>
      <c r="D325" s="661" t="s">
        <v>3747</v>
      </c>
      <c r="E325" s="661" t="s">
        <v>3746</v>
      </c>
      <c r="F325" s="664">
        <v>2</v>
      </c>
      <c r="G325" s="664">
        <v>1250</v>
      </c>
      <c r="H325" s="664">
        <v>1</v>
      </c>
      <c r="I325" s="664">
        <v>625</v>
      </c>
      <c r="J325" s="664"/>
      <c r="K325" s="664"/>
      <c r="L325" s="664"/>
      <c r="M325" s="664"/>
      <c r="N325" s="664">
        <v>3</v>
      </c>
      <c r="O325" s="664">
        <v>1875</v>
      </c>
      <c r="P325" s="677">
        <v>1.5</v>
      </c>
      <c r="Q325" s="665">
        <v>625</v>
      </c>
    </row>
    <row r="326" spans="1:17" ht="14.4" customHeight="1" x14ac:dyDescent="0.3">
      <c r="A326" s="660" t="s">
        <v>551</v>
      </c>
      <c r="B326" s="661" t="s">
        <v>3390</v>
      </c>
      <c r="C326" s="661" t="s">
        <v>3201</v>
      </c>
      <c r="D326" s="661" t="s">
        <v>3748</v>
      </c>
      <c r="E326" s="661" t="s">
        <v>3749</v>
      </c>
      <c r="F326" s="664">
        <v>1</v>
      </c>
      <c r="G326" s="664">
        <v>18395</v>
      </c>
      <c r="H326" s="664">
        <v>1</v>
      </c>
      <c r="I326" s="664">
        <v>18395</v>
      </c>
      <c r="J326" s="664">
        <v>2</v>
      </c>
      <c r="K326" s="664">
        <v>36790</v>
      </c>
      <c r="L326" s="664">
        <v>2</v>
      </c>
      <c r="M326" s="664">
        <v>18395</v>
      </c>
      <c r="N326" s="664">
        <v>1</v>
      </c>
      <c r="O326" s="664">
        <v>18395</v>
      </c>
      <c r="P326" s="677">
        <v>1</v>
      </c>
      <c r="Q326" s="665">
        <v>18395</v>
      </c>
    </row>
    <row r="327" spans="1:17" ht="14.4" customHeight="1" x14ac:dyDescent="0.3">
      <c r="A327" s="660" t="s">
        <v>551</v>
      </c>
      <c r="B327" s="661" t="s">
        <v>3390</v>
      </c>
      <c r="C327" s="661" t="s">
        <v>3201</v>
      </c>
      <c r="D327" s="661" t="s">
        <v>3750</v>
      </c>
      <c r="E327" s="661" t="s">
        <v>3751</v>
      </c>
      <c r="F327" s="664">
        <v>3</v>
      </c>
      <c r="G327" s="664">
        <v>11880</v>
      </c>
      <c r="H327" s="664">
        <v>1</v>
      </c>
      <c r="I327" s="664">
        <v>3960</v>
      </c>
      <c r="J327" s="664"/>
      <c r="K327" s="664"/>
      <c r="L327" s="664"/>
      <c r="M327" s="664"/>
      <c r="N327" s="664">
        <v>6</v>
      </c>
      <c r="O327" s="664">
        <v>23760</v>
      </c>
      <c r="P327" s="677">
        <v>2</v>
      </c>
      <c r="Q327" s="665">
        <v>3960</v>
      </c>
    </row>
    <row r="328" spans="1:17" ht="14.4" customHeight="1" x14ac:dyDescent="0.3">
      <c r="A328" s="660" t="s">
        <v>551</v>
      </c>
      <c r="B328" s="661" t="s">
        <v>3390</v>
      </c>
      <c r="C328" s="661" t="s">
        <v>3201</v>
      </c>
      <c r="D328" s="661" t="s">
        <v>3752</v>
      </c>
      <c r="E328" s="661" t="s">
        <v>3751</v>
      </c>
      <c r="F328" s="664"/>
      <c r="G328" s="664"/>
      <c r="H328" s="664"/>
      <c r="I328" s="664"/>
      <c r="J328" s="664">
        <v>1</v>
      </c>
      <c r="K328" s="664">
        <v>5400</v>
      </c>
      <c r="L328" s="664"/>
      <c r="M328" s="664">
        <v>5400</v>
      </c>
      <c r="N328" s="664">
        <v>2</v>
      </c>
      <c r="O328" s="664">
        <v>10800</v>
      </c>
      <c r="P328" s="677"/>
      <c r="Q328" s="665">
        <v>5400</v>
      </c>
    </row>
    <row r="329" spans="1:17" ht="14.4" customHeight="1" x14ac:dyDescent="0.3">
      <c r="A329" s="660" t="s">
        <v>551</v>
      </c>
      <c r="B329" s="661" t="s">
        <v>3390</v>
      </c>
      <c r="C329" s="661" t="s">
        <v>3201</v>
      </c>
      <c r="D329" s="661" t="s">
        <v>3753</v>
      </c>
      <c r="E329" s="661" t="s">
        <v>3754</v>
      </c>
      <c r="F329" s="664">
        <v>16</v>
      </c>
      <c r="G329" s="664">
        <v>8804.7999999999993</v>
      </c>
      <c r="H329" s="664">
        <v>1</v>
      </c>
      <c r="I329" s="664">
        <v>550.29999999999995</v>
      </c>
      <c r="J329" s="664">
        <v>8</v>
      </c>
      <c r="K329" s="664">
        <v>4402.3999999999996</v>
      </c>
      <c r="L329" s="664">
        <v>0.5</v>
      </c>
      <c r="M329" s="664">
        <v>550.29999999999995</v>
      </c>
      <c r="N329" s="664">
        <v>68</v>
      </c>
      <c r="O329" s="664">
        <v>37420.399999999994</v>
      </c>
      <c r="P329" s="677">
        <v>4.25</v>
      </c>
      <c r="Q329" s="665">
        <v>550.29999999999995</v>
      </c>
    </row>
    <row r="330" spans="1:17" ht="14.4" customHeight="1" x14ac:dyDescent="0.3">
      <c r="A330" s="660" t="s">
        <v>551</v>
      </c>
      <c r="B330" s="661" t="s">
        <v>3390</v>
      </c>
      <c r="C330" s="661" t="s">
        <v>3201</v>
      </c>
      <c r="D330" s="661" t="s">
        <v>3755</v>
      </c>
      <c r="E330" s="661" t="s">
        <v>3756</v>
      </c>
      <c r="F330" s="664">
        <v>7</v>
      </c>
      <c r="G330" s="664">
        <v>4228</v>
      </c>
      <c r="H330" s="664">
        <v>1</v>
      </c>
      <c r="I330" s="664">
        <v>604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551</v>
      </c>
      <c r="B331" s="661" t="s">
        <v>3390</v>
      </c>
      <c r="C331" s="661" t="s">
        <v>3201</v>
      </c>
      <c r="D331" s="661" t="s">
        <v>3757</v>
      </c>
      <c r="E331" s="661" t="s">
        <v>3758</v>
      </c>
      <c r="F331" s="664">
        <v>4</v>
      </c>
      <c r="G331" s="664">
        <v>5016</v>
      </c>
      <c r="H331" s="664">
        <v>1</v>
      </c>
      <c r="I331" s="664">
        <v>1254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551</v>
      </c>
      <c r="B332" s="661" t="s">
        <v>3390</v>
      </c>
      <c r="C332" s="661" t="s">
        <v>3201</v>
      </c>
      <c r="D332" s="661" t="s">
        <v>3759</v>
      </c>
      <c r="E332" s="661" t="s">
        <v>3758</v>
      </c>
      <c r="F332" s="664">
        <v>3</v>
      </c>
      <c r="G332" s="664">
        <v>4044.93</v>
      </c>
      <c r="H332" s="664">
        <v>1</v>
      </c>
      <c r="I332" s="664">
        <v>1348.31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551</v>
      </c>
      <c r="B333" s="661" t="s">
        <v>3390</v>
      </c>
      <c r="C333" s="661" t="s">
        <v>3201</v>
      </c>
      <c r="D333" s="661" t="s">
        <v>3760</v>
      </c>
      <c r="E333" s="661" t="s">
        <v>3761</v>
      </c>
      <c r="F333" s="664">
        <v>2</v>
      </c>
      <c r="G333" s="664">
        <v>11868</v>
      </c>
      <c r="H333" s="664">
        <v>1</v>
      </c>
      <c r="I333" s="664">
        <v>5934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551</v>
      </c>
      <c r="B334" s="661" t="s">
        <v>3390</v>
      </c>
      <c r="C334" s="661" t="s">
        <v>3201</v>
      </c>
      <c r="D334" s="661" t="s">
        <v>3762</v>
      </c>
      <c r="E334" s="661" t="s">
        <v>3763</v>
      </c>
      <c r="F334" s="664">
        <v>14</v>
      </c>
      <c r="G334" s="664">
        <v>8148</v>
      </c>
      <c r="H334" s="664">
        <v>1</v>
      </c>
      <c r="I334" s="664">
        <v>582</v>
      </c>
      <c r="J334" s="664">
        <v>3</v>
      </c>
      <c r="K334" s="664">
        <v>1746</v>
      </c>
      <c r="L334" s="664">
        <v>0.21428571428571427</v>
      </c>
      <c r="M334" s="664">
        <v>582</v>
      </c>
      <c r="N334" s="664">
        <v>1</v>
      </c>
      <c r="O334" s="664">
        <v>582</v>
      </c>
      <c r="P334" s="677">
        <v>7.1428571428571425E-2</v>
      </c>
      <c r="Q334" s="665">
        <v>582</v>
      </c>
    </row>
    <row r="335" spans="1:17" ht="14.4" customHeight="1" x14ac:dyDescent="0.3">
      <c r="A335" s="660" t="s">
        <v>551</v>
      </c>
      <c r="B335" s="661" t="s">
        <v>3390</v>
      </c>
      <c r="C335" s="661" t="s">
        <v>3201</v>
      </c>
      <c r="D335" s="661" t="s">
        <v>3764</v>
      </c>
      <c r="E335" s="661" t="s">
        <v>3763</v>
      </c>
      <c r="F335" s="664">
        <v>3</v>
      </c>
      <c r="G335" s="664">
        <v>1899.8999999999999</v>
      </c>
      <c r="H335" s="664">
        <v>1</v>
      </c>
      <c r="I335" s="664">
        <v>633.29999999999995</v>
      </c>
      <c r="J335" s="664">
        <v>1</v>
      </c>
      <c r="K335" s="664">
        <v>633.29999999999995</v>
      </c>
      <c r="L335" s="664">
        <v>0.33333333333333331</v>
      </c>
      <c r="M335" s="664">
        <v>633.29999999999995</v>
      </c>
      <c r="N335" s="664">
        <v>1</v>
      </c>
      <c r="O335" s="664">
        <v>633.29999999999995</v>
      </c>
      <c r="P335" s="677">
        <v>0.33333333333333331</v>
      </c>
      <c r="Q335" s="665">
        <v>633.29999999999995</v>
      </c>
    </row>
    <row r="336" spans="1:17" ht="14.4" customHeight="1" x14ac:dyDescent="0.3">
      <c r="A336" s="660" t="s">
        <v>551</v>
      </c>
      <c r="B336" s="661" t="s">
        <v>3390</v>
      </c>
      <c r="C336" s="661" t="s">
        <v>3201</v>
      </c>
      <c r="D336" s="661" t="s">
        <v>3765</v>
      </c>
      <c r="E336" s="661" t="s">
        <v>3763</v>
      </c>
      <c r="F336" s="664">
        <v>2</v>
      </c>
      <c r="G336" s="664">
        <v>1369.2</v>
      </c>
      <c r="H336" s="664">
        <v>1</v>
      </c>
      <c r="I336" s="664">
        <v>684.6</v>
      </c>
      <c r="J336" s="664">
        <v>1</v>
      </c>
      <c r="K336" s="664">
        <v>684.6</v>
      </c>
      <c r="L336" s="664">
        <v>0.5</v>
      </c>
      <c r="M336" s="664">
        <v>684.6</v>
      </c>
      <c r="N336" s="664"/>
      <c r="O336" s="664"/>
      <c r="P336" s="677"/>
      <c r="Q336" s="665"/>
    </row>
    <row r="337" spans="1:17" ht="14.4" customHeight="1" x14ac:dyDescent="0.3">
      <c r="A337" s="660" t="s">
        <v>551</v>
      </c>
      <c r="B337" s="661" t="s">
        <v>3390</v>
      </c>
      <c r="C337" s="661" t="s">
        <v>3201</v>
      </c>
      <c r="D337" s="661" t="s">
        <v>3766</v>
      </c>
      <c r="E337" s="661" t="s">
        <v>3767</v>
      </c>
      <c r="F337" s="664"/>
      <c r="G337" s="664"/>
      <c r="H337" s="664"/>
      <c r="I337" s="664"/>
      <c r="J337" s="664">
        <v>1</v>
      </c>
      <c r="K337" s="664">
        <v>8573.84</v>
      </c>
      <c r="L337" s="664"/>
      <c r="M337" s="664">
        <v>8573.84</v>
      </c>
      <c r="N337" s="664"/>
      <c r="O337" s="664"/>
      <c r="P337" s="677"/>
      <c r="Q337" s="665"/>
    </row>
    <row r="338" spans="1:17" ht="14.4" customHeight="1" x14ac:dyDescent="0.3">
      <c r="A338" s="660" t="s">
        <v>551</v>
      </c>
      <c r="B338" s="661" t="s">
        <v>3390</v>
      </c>
      <c r="C338" s="661" t="s">
        <v>3201</v>
      </c>
      <c r="D338" s="661" t="s">
        <v>3768</v>
      </c>
      <c r="E338" s="661" t="s">
        <v>3769</v>
      </c>
      <c r="F338" s="664">
        <v>1</v>
      </c>
      <c r="G338" s="664">
        <v>18954.47</v>
      </c>
      <c r="H338" s="664">
        <v>1</v>
      </c>
      <c r="I338" s="664">
        <v>18954.47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551</v>
      </c>
      <c r="B339" s="661" t="s">
        <v>3390</v>
      </c>
      <c r="C339" s="661" t="s">
        <v>3201</v>
      </c>
      <c r="D339" s="661" t="s">
        <v>3770</v>
      </c>
      <c r="E339" s="661" t="s">
        <v>3771</v>
      </c>
      <c r="F339" s="664">
        <v>1</v>
      </c>
      <c r="G339" s="664">
        <v>1538.27</v>
      </c>
      <c r="H339" s="664">
        <v>1</v>
      </c>
      <c r="I339" s="664">
        <v>1538.27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551</v>
      </c>
      <c r="B340" s="661" t="s">
        <v>3390</v>
      </c>
      <c r="C340" s="661" t="s">
        <v>3201</v>
      </c>
      <c r="D340" s="661" t="s">
        <v>3772</v>
      </c>
      <c r="E340" s="661" t="s">
        <v>3773</v>
      </c>
      <c r="F340" s="664">
        <v>2</v>
      </c>
      <c r="G340" s="664">
        <v>7291.64</v>
      </c>
      <c r="H340" s="664">
        <v>1</v>
      </c>
      <c r="I340" s="664">
        <v>3645.82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551</v>
      </c>
      <c r="B341" s="661" t="s">
        <v>3390</v>
      </c>
      <c r="C341" s="661" t="s">
        <v>3201</v>
      </c>
      <c r="D341" s="661" t="s">
        <v>3774</v>
      </c>
      <c r="E341" s="661" t="s">
        <v>3775</v>
      </c>
      <c r="F341" s="664">
        <v>2</v>
      </c>
      <c r="G341" s="664">
        <v>13802.3</v>
      </c>
      <c r="H341" s="664">
        <v>1</v>
      </c>
      <c r="I341" s="664">
        <v>6901.15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551</v>
      </c>
      <c r="B342" s="661" t="s">
        <v>3390</v>
      </c>
      <c r="C342" s="661" t="s">
        <v>3201</v>
      </c>
      <c r="D342" s="661" t="s">
        <v>3776</v>
      </c>
      <c r="E342" s="661" t="s">
        <v>3777</v>
      </c>
      <c r="F342" s="664">
        <v>5</v>
      </c>
      <c r="G342" s="664">
        <v>38585</v>
      </c>
      <c r="H342" s="664">
        <v>1</v>
      </c>
      <c r="I342" s="664">
        <v>7717</v>
      </c>
      <c r="J342" s="664"/>
      <c r="K342" s="664"/>
      <c r="L342" s="664"/>
      <c r="M342" s="664"/>
      <c r="N342" s="664">
        <v>2</v>
      </c>
      <c r="O342" s="664">
        <v>15434</v>
      </c>
      <c r="P342" s="677">
        <v>0.4</v>
      </c>
      <c r="Q342" s="665">
        <v>7717</v>
      </c>
    </row>
    <row r="343" spans="1:17" ht="14.4" customHeight="1" x14ac:dyDescent="0.3">
      <c r="A343" s="660" t="s">
        <v>551</v>
      </c>
      <c r="B343" s="661" t="s">
        <v>3390</v>
      </c>
      <c r="C343" s="661" t="s">
        <v>3201</v>
      </c>
      <c r="D343" s="661" t="s">
        <v>3778</v>
      </c>
      <c r="E343" s="661" t="s">
        <v>3779</v>
      </c>
      <c r="F343" s="664">
        <v>9</v>
      </c>
      <c r="G343" s="664">
        <v>61182</v>
      </c>
      <c r="H343" s="664">
        <v>1</v>
      </c>
      <c r="I343" s="664">
        <v>6798</v>
      </c>
      <c r="J343" s="664"/>
      <c r="K343" s="664"/>
      <c r="L343" s="664"/>
      <c r="M343" s="664"/>
      <c r="N343" s="664">
        <v>1</v>
      </c>
      <c r="O343" s="664">
        <v>6798</v>
      </c>
      <c r="P343" s="677">
        <v>0.1111111111111111</v>
      </c>
      <c r="Q343" s="665">
        <v>6798</v>
      </c>
    </row>
    <row r="344" spans="1:17" ht="14.4" customHeight="1" x14ac:dyDescent="0.3">
      <c r="A344" s="660" t="s">
        <v>551</v>
      </c>
      <c r="B344" s="661" t="s">
        <v>3390</v>
      </c>
      <c r="C344" s="661" t="s">
        <v>3201</v>
      </c>
      <c r="D344" s="661" t="s">
        <v>3780</v>
      </c>
      <c r="E344" s="661" t="s">
        <v>3781</v>
      </c>
      <c r="F344" s="664">
        <v>1</v>
      </c>
      <c r="G344" s="664">
        <v>7908</v>
      </c>
      <c r="H344" s="664">
        <v>1</v>
      </c>
      <c r="I344" s="664">
        <v>7908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551</v>
      </c>
      <c r="B345" s="661" t="s">
        <v>3390</v>
      </c>
      <c r="C345" s="661" t="s">
        <v>3201</v>
      </c>
      <c r="D345" s="661" t="s">
        <v>3782</v>
      </c>
      <c r="E345" s="661" t="s">
        <v>3783</v>
      </c>
      <c r="F345" s="664"/>
      <c r="G345" s="664"/>
      <c r="H345" s="664"/>
      <c r="I345" s="664"/>
      <c r="J345" s="664">
        <v>3</v>
      </c>
      <c r="K345" s="664">
        <v>30710.04</v>
      </c>
      <c r="L345" s="664"/>
      <c r="M345" s="664">
        <v>10236.68</v>
      </c>
      <c r="N345" s="664">
        <v>1</v>
      </c>
      <c r="O345" s="664">
        <v>10236.68</v>
      </c>
      <c r="P345" s="677"/>
      <c r="Q345" s="665">
        <v>10236.68</v>
      </c>
    </row>
    <row r="346" spans="1:17" ht="14.4" customHeight="1" x14ac:dyDescent="0.3">
      <c r="A346" s="660" t="s">
        <v>551</v>
      </c>
      <c r="B346" s="661" t="s">
        <v>3390</v>
      </c>
      <c r="C346" s="661" t="s">
        <v>3201</v>
      </c>
      <c r="D346" s="661" t="s">
        <v>3784</v>
      </c>
      <c r="E346" s="661" t="s">
        <v>3785</v>
      </c>
      <c r="F346" s="664">
        <v>2</v>
      </c>
      <c r="G346" s="664">
        <v>17383.96</v>
      </c>
      <c r="H346" s="664">
        <v>1</v>
      </c>
      <c r="I346" s="664">
        <v>8691.98</v>
      </c>
      <c r="J346" s="664">
        <v>1</v>
      </c>
      <c r="K346" s="664">
        <v>8691.98</v>
      </c>
      <c r="L346" s="664">
        <v>0.5</v>
      </c>
      <c r="M346" s="664">
        <v>8691.98</v>
      </c>
      <c r="N346" s="664">
        <v>2</v>
      </c>
      <c r="O346" s="664">
        <v>17383.96</v>
      </c>
      <c r="P346" s="677">
        <v>1</v>
      </c>
      <c r="Q346" s="665">
        <v>8691.98</v>
      </c>
    </row>
    <row r="347" spans="1:17" ht="14.4" customHeight="1" x14ac:dyDescent="0.3">
      <c r="A347" s="660" t="s">
        <v>551</v>
      </c>
      <c r="B347" s="661" t="s">
        <v>3390</v>
      </c>
      <c r="C347" s="661" t="s">
        <v>3201</v>
      </c>
      <c r="D347" s="661" t="s">
        <v>3786</v>
      </c>
      <c r="E347" s="661" t="s">
        <v>3787</v>
      </c>
      <c r="F347" s="664"/>
      <c r="G347" s="664"/>
      <c r="H347" s="664"/>
      <c r="I347" s="664"/>
      <c r="J347" s="664"/>
      <c r="K347" s="664"/>
      <c r="L347" s="664"/>
      <c r="M347" s="664"/>
      <c r="N347" s="664">
        <v>9</v>
      </c>
      <c r="O347" s="664">
        <v>10101.42</v>
      </c>
      <c r="P347" s="677"/>
      <c r="Q347" s="665">
        <v>1122.3800000000001</v>
      </c>
    </row>
    <row r="348" spans="1:17" ht="14.4" customHeight="1" x14ac:dyDescent="0.3">
      <c r="A348" s="660" t="s">
        <v>551</v>
      </c>
      <c r="B348" s="661" t="s">
        <v>3390</v>
      </c>
      <c r="C348" s="661" t="s">
        <v>3201</v>
      </c>
      <c r="D348" s="661" t="s">
        <v>3788</v>
      </c>
      <c r="E348" s="661" t="s">
        <v>3789</v>
      </c>
      <c r="F348" s="664"/>
      <c r="G348" s="664"/>
      <c r="H348" s="664"/>
      <c r="I348" s="664"/>
      <c r="J348" s="664">
        <v>1</v>
      </c>
      <c r="K348" s="664">
        <v>8669.48</v>
      </c>
      <c r="L348" s="664"/>
      <c r="M348" s="664">
        <v>8669.48</v>
      </c>
      <c r="N348" s="664"/>
      <c r="O348" s="664"/>
      <c r="P348" s="677"/>
      <c r="Q348" s="665"/>
    </row>
    <row r="349" spans="1:17" ht="14.4" customHeight="1" x14ac:dyDescent="0.3">
      <c r="A349" s="660" t="s">
        <v>551</v>
      </c>
      <c r="B349" s="661" t="s">
        <v>3390</v>
      </c>
      <c r="C349" s="661" t="s">
        <v>3201</v>
      </c>
      <c r="D349" s="661" t="s">
        <v>3790</v>
      </c>
      <c r="E349" s="661" t="s">
        <v>3791</v>
      </c>
      <c r="F349" s="664">
        <v>8</v>
      </c>
      <c r="G349" s="664">
        <v>5495.2</v>
      </c>
      <c r="H349" s="664">
        <v>1</v>
      </c>
      <c r="I349" s="664">
        <v>686.9</v>
      </c>
      <c r="J349" s="664">
        <v>1</v>
      </c>
      <c r="K349" s="664">
        <v>686.9</v>
      </c>
      <c r="L349" s="664">
        <v>0.125</v>
      </c>
      <c r="M349" s="664">
        <v>686.9</v>
      </c>
      <c r="N349" s="664">
        <v>3</v>
      </c>
      <c r="O349" s="664">
        <v>2060.6999999999998</v>
      </c>
      <c r="P349" s="677">
        <v>0.375</v>
      </c>
      <c r="Q349" s="665">
        <v>686.9</v>
      </c>
    </row>
    <row r="350" spans="1:17" ht="14.4" customHeight="1" x14ac:dyDescent="0.3">
      <c r="A350" s="660" t="s">
        <v>551</v>
      </c>
      <c r="B350" s="661" t="s">
        <v>3390</v>
      </c>
      <c r="C350" s="661" t="s">
        <v>3201</v>
      </c>
      <c r="D350" s="661" t="s">
        <v>3792</v>
      </c>
      <c r="E350" s="661" t="s">
        <v>3793</v>
      </c>
      <c r="F350" s="664">
        <v>24</v>
      </c>
      <c r="G350" s="664">
        <v>21334.32</v>
      </c>
      <c r="H350" s="664">
        <v>1</v>
      </c>
      <c r="I350" s="664">
        <v>888.93</v>
      </c>
      <c r="J350" s="664">
        <v>10</v>
      </c>
      <c r="K350" s="664">
        <v>8889.2999999999993</v>
      </c>
      <c r="L350" s="664">
        <v>0.41666666666666663</v>
      </c>
      <c r="M350" s="664">
        <v>888.93</v>
      </c>
      <c r="N350" s="664">
        <v>4</v>
      </c>
      <c r="O350" s="664">
        <v>3555.72</v>
      </c>
      <c r="P350" s="677">
        <v>0.16666666666666666</v>
      </c>
      <c r="Q350" s="665">
        <v>888.93</v>
      </c>
    </row>
    <row r="351" spans="1:17" ht="14.4" customHeight="1" x14ac:dyDescent="0.3">
      <c r="A351" s="660" t="s">
        <v>551</v>
      </c>
      <c r="B351" s="661" t="s">
        <v>3390</v>
      </c>
      <c r="C351" s="661" t="s">
        <v>3201</v>
      </c>
      <c r="D351" s="661" t="s">
        <v>3794</v>
      </c>
      <c r="E351" s="661" t="s">
        <v>3795</v>
      </c>
      <c r="F351" s="664"/>
      <c r="G351" s="664"/>
      <c r="H351" s="664"/>
      <c r="I351" s="664"/>
      <c r="J351" s="664">
        <v>1</v>
      </c>
      <c r="K351" s="664">
        <v>4182.04</v>
      </c>
      <c r="L351" s="664"/>
      <c r="M351" s="664">
        <v>4182.04</v>
      </c>
      <c r="N351" s="664"/>
      <c r="O351" s="664"/>
      <c r="P351" s="677"/>
      <c r="Q351" s="665"/>
    </row>
    <row r="352" spans="1:17" ht="14.4" customHeight="1" x14ac:dyDescent="0.3">
      <c r="A352" s="660" t="s">
        <v>551</v>
      </c>
      <c r="B352" s="661" t="s">
        <v>3390</v>
      </c>
      <c r="C352" s="661" t="s">
        <v>3201</v>
      </c>
      <c r="D352" s="661" t="s">
        <v>3796</v>
      </c>
      <c r="E352" s="661" t="s">
        <v>3797</v>
      </c>
      <c r="F352" s="664">
        <v>2</v>
      </c>
      <c r="G352" s="664">
        <v>10505.6</v>
      </c>
      <c r="H352" s="664">
        <v>1</v>
      </c>
      <c r="I352" s="664">
        <v>5252.8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551</v>
      </c>
      <c r="B353" s="661" t="s">
        <v>3390</v>
      </c>
      <c r="C353" s="661" t="s">
        <v>3201</v>
      </c>
      <c r="D353" s="661" t="s">
        <v>3798</v>
      </c>
      <c r="E353" s="661" t="s">
        <v>3799</v>
      </c>
      <c r="F353" s="664">
        <v>1</v>
      </c>
      <c r="G353" s="664">
        <v>8283.65</v>
      </c>
      <c r="H353" s="664">
        <v>1</v>
      </c>
      <c r="I353" s="664">
        <v>8283.65</v>
      </c>
      <c r="J353" s="664">
        <v>1</v>
      </c>
      <c r="K353" s="664">
        <v>8283.65</v>
      </c>
      <c r="L353" s="664">
        <v>1</v>
      </c>
      <c r="M353" s="664">
        <v>8283.65</v>
      </c>
      <c r="N353" s="664">
        <v>1</v>
      </c>
      <c r="O353" s="664">
        <v>8283.65</v>
      </c>
      <c r="P353" s="677">
        <v>1</v>
      </c>
      <c r="Q353" s="665">
        <v>8283.65</v>
      </c>
    </row>
    <row r="354" spans="1:17" ht="14.4" customHeight="1" x14ac:dyDescent="0.3">
      <c r="A354" s="660" t="s">
        <v>551</v>
      </c>
      <c r="B354" s="661" t="s">
        <v>3390</v>
      </c>
      <c r="C354" s="661" t="s">
        <v>3201</v>
      </c>
      <c r="D354" s="661" t="s">
        <v>3800</v>
      </c>
      <c r="E354" s="661" t="s">
        <v>3801</v>
      </c>
      <c r="F354" s="664">
        <v>2</v>
      </c>
      <c r="G354" s="664">
        <v>16567.3</v>
      </c>
      <c r="H354" s="664">
        <v>1</v>
      </c>
      <c r="I354" s="664">
        <v>8283.65</v>
      </c>
      <c r="J354" s="664">
        <v>1</v>
      </c>
      <c r="K354" s="664">
        <v>8283.65</v>
      </c>
      <c r="L354" s="664">
        <v>0.5</v>
      </c>
      <c r="M354" s="664">
        <v>8283.65</v>
      </c>
      <c r="N354" s="664"/>
      <c r="O354" s="664"/>
      <c r="P354" s="677"/>
      <c r="Q354" s="665"/>
    </row>
    <row r="355" spans="1:17" ht="14.4" customHeight="1" x14ac:dyDescent="0.3">
      <c r="A355" s="660" t="s">
        <v>551</v>
      </c>
      <c r="B355" s="661" t="s">
        <v>3390</v>
      </c>
      <c r="C355" s="661" t="s">
        <v>3201</v>
      </c>
      <c r="D355" s="661" t="s">
        <v>3802</v>
      </c>
      <c r="E355" s="661" t="s">
        <v>3803</v>
      </c>
      <c r="F355" s="664">
        <v>4</v>
      </c>
      <c r="G355" s="664">
        <v>17949.52</v>
      </c>
      <c r="H355" s="664">
        <v>1</v>
      </c>
      <c r="I355" s="664">
        <v>4487.38</v>
      </c>
      <c r="J355" s="664">
        <v>2</v>
      </c>
      <c r="K355" s="664">
        <v>8974.76</v>
      </c>
      <c r="L355" s="664">
        <v>0.5</v>
      </c>
      <c r="M355" s="664">
        <v>4487.38</v>
      </c>
      <c r="N355" s="664">
        <v>5</v>
      </c>
      <c r="O355" s="664">
        <v>22436.9</v>
      </c>
      <c r="P355" s="677">
        <v>1.25</v>
      </c>
      <c r="Q355" s="665">
        <v>4487.38</v>
      </c>
    </row>
    <row r="356" spans="1:17" ht="14.4" customHeight="1" x14ac:dyDescent="0.3">
      <c r="A356" s="660" t="s">
        <v>551</v>
      </c>
      <c r="B356" s="661" t="s">
        <v>3390</v>
      </c>
      <c r="C356" s="661" t="s">
        <v>3201</v>
      </c>
      <c r="D356" s="661" t="s">
        <v>3804</v>
      </c>
      <c r="E356" s="661" t="s">
        <v>3805</v>
      </c>
      <c r="F356" s="664">
        <v>3</v>
      </c>
      <c r="G356" s="664">
        <v>1098</v>
      </c>
      <c r="H356" s="664">
        <v>1</v>
      </c>
      <c r="I356" s="664">
        <v>366</v>
      </c>
      <c r="J356" s="664"/>
      <c r="K356" s="664"/>
      <c r="L356" s="664"/>
      <c r="M356" s="664"/>
      <c r="N356" s="664">
        <v>1</v>
      </c>
      <c r="O356" s="664">
        <v>366</v>
      </c>
      <c r="P356" s="677">
        <v>0.33333333333333331</v>
      </c>
      <c r="Q356" s="665">
        <v>366</v>
      </c>
    </row>
    <row r="357" spans="1:17" ht="14.4" customHeight="1" x14ac:dyDescent="0.3">
      <c r="A357" s="660" t="s">
        <v>551</v>
      </c>
      <c r="B357" s="661" t="s">
        <v>3390</v>
      </c>
      <c r="C357" s="661" t="s">
        <v>3201</v>
      </c>
      <c r="D357" s="661" t="s">
        <v>3806</v>
      </c>
      <c r="E357" s="661" t="s">
        <v>3807</v>
      </c>
      <c r="F357" s="664"/>
      <c r="G357" s="664"/>
      <c r="H357" s="664"/>
      <c r="I357" s="664"/>
      <c r="J357" s="664"/>
      <c r="K357" s="664"/>
      <c r="L357" s="664"/>
      <c r="M357" s="664"/>
      <c r="N357" s="664">
        <v>3</v>
      </c>
      <c r="O357" s="664">
        <v>469.47</v>
      </c>
      <c r="P357" s="677"/>
      <c r="Q357" s="665">
        <v>156.49</v>
      </c>
    </row>
    <row r="358" spans="1:17" ht="14.4" customHeight="1" x14ac:dyDescent="0.3">
      <c r="A358" s="660" t="s">
        <v>551</v>
      </c>
      <c r="B358" s="661" t="s">
        <v>3390</v>
      </c>
      <c r="C358" s="661" t="s">
        <v>3201</v>
      </c>
      <c r="D358" s="661" t="s">
        <v>3808</v>
      </c>
      <c r="E358" s="661" t="s">
        <v>3807</v>
      </c>
      <c r="F358" s="664"/>
      <c r="G358" s="664"/>
      <c r="H358" s="664"/>
      <c r="I358" s="664"/>
      <c r="J358" s="664"/>
      <c r="K358" s="664"/>
      <c r="L358" s="664"/>
      <c r="M358" s="664"/>
      <c r="N358" s="664">
        <v>13</v>
      </c>
      <c r="O358" s="664">
        <v>2236.52</v>
      </c>
      <c r="P358" s="677"/>
      <c r="Q358" s="665">
        <v>172.04</v>
      </c>
    </row>
    <row r="359" spans="1:17" ht="14.4" customHeight="1" x14ac:dyDescent="0.3">
      <c r="A359" s="660" t="s">
        <v>551</v>
      </c>
      <c r="B359" s="661" t="s">
        <v>3390</v>
      </c>
      <c r="C359" s="661" t="s">
        <v>3201</v>
      </c>
      <c r="D359" s="661" t="s">
        <v>3809</v>
      </c>
      <c r="E359" s="661" t="s">
        <v>3807</v>
      </c>
      <c r="F359" s="664"/>
      <c r="G359" s="664"/>
      <c r="H359" s="664"/>
      <c r="I359" s="664"/>
      <c r="J359" s="664"/>
      <c r="K359" s="664"/>
      <c r="L359" s="664"/>
      <c r="M359" s="664"/>
      <c r="N359" s="664">
        <v>4</v>
      </c>
      <c r="O359" s="664">
        <v>1500.64</v>
      </c>
      <c r="P359" s="677"/>
      <c r="Q359" s="665">
        <v>375.16</v>
      </c>
    </row>
    <row r="360" spans="1:17" ht="14.4" customHeight="1" x14ac:dyDescent="0.3">
      <c r="A360" s="660" t="s">
        <v>551</v>
      </c>
      <c r="B360" s="661" t="s">
        <v>3390</v>
      </c>
      <c r="C360" s="661" t="s">
        <v>3201</v>
      </c>
      <c r="D360" s="661" t="s">
        <v>3810</v>
      </c>
      <c r="E360" s="661" t="s">
        <v>3811</v>
      </c>
      <c r="F360" s="664"/>
      <c r="G360" s="664"/>
      <c r="H360" s="664"/>
      <c r="I360" s="664"/>
      <c r="J360" s="664"/>
      <c r="K360" s="664"/>
      <c r="L360" s="664"/>
      <c r="M360" s="664"/>
      <c r="N360" s="664">
        <v>9</v>
      </c>
      <c r="O360" s="664">
        <v>12852.99</v>
      </c>
      <c r="P360" s="677"/>
      <c r="Q360" s="665">
        <v>1428.11</v>
      </c>
    </row>
    <row r="361" spans="1:17" ht="14.4" customHeight="1" x14ac:dyDescent="0.3">
      <c r="A361" s="660" t="s">
        <v>551</v>
      </c>
      <c r="B361" s="661" t="s">
        <v>3390</v>
      </c>
      <c r="C361" s="661" t="s">
        <v>3201</v>
      </c>
      <c r="D361" s="661" t="s">
        <v>3812</v>
      </c>
      <c r="E361" s="661" t="s">
        <v>3795</v>
      </c>
      <c r="F361" s="664"/>
      <c r="G361" s="664"/>
      <c r="H361" s="664"/>
      <c r="I361" s="664"/>
      <c r="J361" s="664">
        <v>2</v>
      </c>
      <c r="K361" s="664">
        <v>9212.6</v>
      </c>
      <c r="L361" s="664"/>
      <c r="M361" s="664">
        <v>4606.3</v>
      </c>
      <c r="N361" s="664">
        <v>4</v>
      </c>
      <c r="O361" s="664">
        <v>18425.2</v>
      </c>
      <c r="P361" s="677"/>
      <c r="Q361" s="665">
        <v>4606.3</v>
      </c>
    </row>
    <row r="362" spans="1:17" ht="14.4" customHeight="1" x14ac:dyDescent="0.3">
      <c r="A362" s="660" t="s">
        <v>551</v>
      </c>
      <c r="B362" s="661" t="s">
        <v>3390</v>
      </c>
      <c r="C362" s="661" t="s">
        <v>3201</v>
      </c>
      <c r="D362" s="661" t="s">
        <v>3813</v>
      </c>
      <c r="E362" s="661" t="s">
        <v>3814</v>
      </c>
      <c r="F362" s="664"/>
      <c r="G362" s="664"/>
      <c r="H362" s="664"/>
      <c r="I362" s="664"/>
      <c r="J362" s="664"/>
      <c r="K362" s="664"/>
      <c r="L362" s="664"/>
      <c r="M362" s="664"/>
      <c r="N362" s="664">
        <v>6</v>
      </c>
      <c r="O362" s="664">
        <v>4536</v>
      </c>
      <c r="P362" s="677"/>
      <c r="Q362" s="665">
        <v>756</v>
      </c>
    </row>
    <row r="363" spans="1:17" ht="14.4" customHeight="1" x14ac:dyDescent="0.3">
      <c r="A363" s="660" t="s">
        <v>551</v>
      </c>
      <c r="B363" s="661" t="s">
        <v>3390</v>
      </c>
      <c r="C363" s="661" t="s">
        <v>3201</v>
      </c>
      <c r="D363" s="661" t="s">
        <v>3815</v>
      </c>
      <c r="E363" s="661" t="s">
        <v>3816</v>
      </c>
      <c r="F363" s="664"/>
      <c r="G363" s="664"/>
      <c r="H363" s="664"/>
      <c r="I363" s="664"/>
      <c r="J363" s="664">
        <v>3</v>
      </c>
      <c r="K363" s="664">
        <v>4079.13</v>
      </c>
      <c r="L363" s="664"/>
      <c r="M363" s="664">
        <v>1359.71</v>
      </c>
      <c r="N363" s="664">
        <v>2</v>
      </c>
      <c r="O363" s="664">
        <v>2719.42</v>
      </c>
      <c r="P363" s="677"/>
      <c r="Q363" s="665">
        <v>1359.71</v>
      </c>
    </row>
    <row r="364" spans="1:17" ht="14.4" customHeight="1" x14ac:dyDescent="0.3">
      <c r="A364" s="660" t="s">
        <v>551</v>
      </c>
      <c r="B364" s="661" t="s">
        <v>3390</v>
      </c>
      <c r="C364" s="661" t="s">
        <v>3201</v>
      </c>
      <c r="D364" s="661" t="s">
        <v>3817</v>
      </c>
      <c r="E364" s="661" t="s">
        <v>3818</v>
      </c>
      <c r="F364" s="664"/>
      <c r="G364" s="664"/>
      <c r="H364" s="664"/>
      <c r="I364" s="664"/>
      <c r="J364" s="664"/>
      <c r="K364" s="664"/>
      <c r="L364" s="664"/>
      <c r="M364" s="664"/>
      <c r="N364" s="664">
        <v>3</v>
      </c>
      <c r="O364" s="664">
        <v>15927</v>
      </c>
      <c r="P364" s="677"/>
      <c r="Q364" s="665">
        <v>5309</v>
      </c>
    </row>
    <row r="365" spans="1:17" ht="14.4" customHeight="1" x14ac:dyDescent="0.3">
      <c r="A365" s="660" t="s">
        <v>551</v>
      </c>
      <c r="B365" s="661" t="s">
        <v>3390</v>
      </c>
      <c r="C365" s="661" t="s">
        <v>3201</v>
      </c>
      <c r="D365" s="661" t="s">
        <v>3819</v>
      </c>
      <c r="E365" s="661" t="s">
        <v>3820</v>
      </c>
      <c r="F365" s="664">
        <v>1</v>
      </c>
      <c r="G365" s="664">
        <v>12500</v>
      </c>
      <c r="H365" s="664">
        <v>1</v>
      </c>
      <c r="I365" s="664">
        <v>12500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551</v>
      </c>
      <c r="B366" s="661" t="s">
        <v>3390</v>
      </c>
      <c r="C366" s="661" t="s">
        <v>3201</v>
      </c>
      <c r="D366" s="661" t="s">
        <v>3821</v>
      </c>
      <c r="E366" s="661" t="s">
        <v>3773</v>
      </c>
      <c r="F366" s="664">
        <v>1</v>
      </c>
      <c r="G366" s="664">
        <v>2863.47</v>
      </c>
      <c r="H366" s="664">
        <v>1</v>
      </c>
      <c r="I366" s="664">
        <v>2863.47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551</v>
      </c>
      <c r="B367" s="661" t="s">
        <v>3390</v>
      </c>
      <c r="C367" s="661" t="s">
        <v>3201</v>
      </c>
      <c r="D367" s="661" t="s">
        <v>3822</v>
      </c>
      <c r="E367" s="661" t="s">
        <v>3795</v>
      </c>
      <c r="F367" s="664"/>
      <c r="G367" s="664"/>
      <c r="H367" s="664"/>
      <c r="I367" s="664"/>
      <c r="J367" s="664">
        <v>1</v>
      </c>
      <c r="K367" s="664">
        <v>4606.3</v>
      </c>
      <c r="L367" s="664"/>
      <c r="M367" s="664">
        <v>4606.3</v>
      </c>
      <c r="N367" s="664"/>
      <c r="O367" s="664"/>
      <c r="P367" s="677"/>
      <c r="Q367" s="665"/>
    </row>
    <row r="368" spans="1:17" ht="14.4" customHeight="1" x14ac:dyDescent="0.3">
      <c r="A368" s="660" t="s">
        <v>551</v>
      </c>
      <c r="B368" s="661" t="s">
        <v>3390</v>
      </c>
      <c r="C368" s="661" t="s">
        <v>3201</v>
      </c>
      <c r="D368" s="661" t="s">
        <v>3823</v>
      </c>
      <c r="E368" s="661" t="s">
        <v>3824</v>
      </c>
      <c r="F368" s="664"/>
      <c r="G368" s="664"/>
      <c r="H368" s="664"/>
      <c r="I368" s="664"/>
      <c r="J368" s="664"/>
      <c r="K368" s="664"/>
      <c r="L368" s="664"/>
      <c r="M368" s="664"/>
      <c r="N368" s="664">
        <v>1</v>
      </c>
      <c r="O368" s="664">
        <v>1872.2</v>
      </c>
      <c r="P368" s="677"/>
      <c r="Q368" s="665">
        <v>1872.2</v>
      </c>
    </row>
    <row r="369" spans="1:17" ht="14.4" customHeight="1" x14ac:dyDescent="0.3">
      <c r="A369" s="660" t="s">
        <v>551</v>
      </c>
      <c r="B369" s="661" t="s">
        <v>3390</v>
      </c>
      <c r="C369" s="661" t="s">
        <v>3201</v>
      </c>
      <c r="D369" s="661" t="s">
        <v>3825</v>
      </c>
      <c r="E369" s="661" t="s">
        <v>3795</v>
      </c>
      <c r="F369" s="664"/>
      <c r="G369" s="664"/>
      <c r="H369" s="664"/>
      <c r="I369" s="664"/>
      <c r="J369" s="664">
        <v>2</v>
      </c>
      <c r="K369" s="664">
        <v>10061.120000000001</v>
      </c>
      <c r="L369" s="664"/>
      <c r="M369" s="664">
        <v>5030.5600000000004</v>
      </c>
      <c r="N369" s="664">
        <v>4</v>
      </c>
      <c r="O369" s="664">
        <v>20122.240000000002</v>
      </c>
      <c r="P369" s="677"/>
      <c r="Q369" s="665">
        <v>5030.5600000000004</v>
      </c>
    </row>
    <row r="370" spans="1:17" ht="14.4" customHeight="1" x14ac:dyDescent="0.3">
      <c r="A370" s="660" t="s">
        <v>551</v>
      </c>
      <c r="B370" s="661" t="s">
        <v>3390</v>
      </c>
      <c r="C370" s="661" t="s">
        <v>3201</v>
      </c>
      <c r="D370" s="661" t="s">
        <v>3826</v>
      </c>
      <c r="E370" s="661" t="s">
        <v>3827</v>
      </c>
      <c r="F370" s="664"/>
      <c r="G370" s="664"/>
      <c r="H370" s="664"/>
      <c r="I370" s="664"/>
      <c r="J370" s="664">
        <v>1</v>
      </c>
      <c r="K370" s="664">
        <v>1616.73</v>
      </c>
      <c r="L370" s="664"/>
      <c r="M370" s="664">
        <v>1616.73</v>
      </c>
      <c r="N370" s="664"/>
      <c r="O370" s="664"/>
      <c r="P370" s="677"/>
      <c r="Q370" s="665"/>
    </row>
    <row r="371" spans="1:17" ht="14.4" customHeight="1" x14ac:dyDescent="0.3">
      <c r="A371" s="660" t="s">
        <v>551</v>
      </c>
      <c r="B371" s="661" t="s">
        <v>3390</v>
      </c>
      <c r="C371" s="661" t="s">
        <v>3201</v>
      </c>
      <c r="D371" s="661" t="s">
        <v>3828</v>
      </c>
      <c r="E371" s="661" t="s">
        <v>3829</v>
      </c>
      <c r="F371" s="664">
        <v>1</v>
      </c>
      <c r="G371" s="664">
        <v>5589</v>
      </c>
      <c r="H371" s="664">
        <v>1</v>
      </c>
      <c r="I371" s="664">
        <v>5589</v>
      </c>
      <c r="J371" s="664"/>
      <c r="K371" s="664"/>
      <c r="L371" s="664"/>
      <c r="M371" s="664"/>
      <c r="N371" s="664">
        <v>1</v>
      </c>
      <c r="O371" s="664">
        <v>5589</v>
      </c>
      <c r="P371" s="677">
        <v>1</v>
      </c>
      <c r="Q371" s="665">
        <v>5589</v>
      </c>
    </row>
    <row r="372" spans="1:17" ht="14.4" customHeight="1" x14ac:dyDescent="0.3">
      <c r="A372" s="660" t="s">
        <v>551</v>
      </c>
      <c r="B372" s="661" t="s">
        <v>3390</v>
      </c>
      <c r="C372" s="661" t="s">
        <v>3201</v>
      </c>
      <c r="D372" s="661" t="s">
        <v>3830</v>
      </c>
      <c r="E372" s="661" t="s">
        <v>3831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937.91</v>
      </c>
      <c r="P372" s="677"/>
      <c r="Q372" s="665">
        <v>937.91</v>
      </c>
    </row>
    <row r="373" spans="1:17" ht="14.4" customHeight="1" x14ac:dyDescent="0.3">
      <c r="A373" s="660" t="s">
        <v>551</v>
      </c>
      <c r="B373" s="661" t="s">
        <v>3390</v>
      </c>
      <c r="C373" s="661" t="s">
        <v>3201</v>
      </c>
      <c r="D373" s="661" t="s">
        <v>3832</v>
      </c>
      <c r="E373" s="661" t="s">
        <v>3746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798.6</v>
      </c>
      <c r="P373" s="677"/>
      <c r="Q373" s="665">
        <v>798.6</v>
      </c>
    </row>
    <row r="374" spans="1:17" ht="14.4" customHeight="1" x14ac:dyDescent="0.3">
      <c r="A374" s="660" t="s">
        <v>551</v>
      </c>
      <c r="B374" s="661" t="s">
        <v>3390</v>
      </c>
      <c r="C374" s="661" t="s">
        <v>3201</v>
      </c>
      <c r="D374" s="661" t="s">
        <v>3833</v>
      </c>
      <c r="E374" s="661" t="s">
        <v>3679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9224.67</v>
      </c>
      <c r="P374" s="677"/>
      <c r="Q374" s="665">
        <v>9224.67</v>
      </c>
    </row>
    <row r="375" spans="1:17" ht="14.4" customHeight="1" x14ac:dyDescent="0.3">
      <c r="A375" s="660" t="s">
        <v>551</v>
      </c>
      <c r="B375" s="661" t="s">
        <v>3390</v>
      </c>
      <c r="C375" s="661" t="s">
        <v>3201</v>
      </c>
      <c r="D375" s="661" t="s">
        <v>3834</v>
      </c>
      <c r="E375" s="661" t="s">
        <v>3835</v>
      </c>
      <c r="F375" s="664"/>
      <c r="G375" s="664"/>
      <c r="H375" s="664"/>
      <c r="I375" s="664"/>
      <c r="J375" s="664"/>
      <c r="K375" s="664"/>
      <c r="L375" s="664"/>
      <c r="M375" s="664"/>
      <c r="N375" s="664">
        <v>0.2</v>
      </c>
      <c r="O375" s="664">
        <v>1205.28</v>
      </c>
      <c r="P375" s="677"/>
      <c r="Q375" s="665">
        <v>6026.4</v>
      </c>
    </row>
    <row r="376" spans="1:17" ht="14.4" customHeight="1" x14ac:dyDescent="0.3">
      <c r="A376" s="660" t="s">
        <v>551</v>
      </c>
      <c r="B376" s="661" t="s">
        <v>3390</v>
      </c>
      <c r="C376" s="661" t="s">
        <v>3201</v>
      </c>
      <c r="D376" s="661" t="s">
        <v>3836</v>
      </c>
      <c r="E376" s="661" t="s">
        <v>3837</v>
      </c>
      <c r="F376" s="664"/>
      <c r="G376" s="664"/>
      <c r="H376" s="664"/>
      <c r="I376" s="664"/>
      <c r="J376" s="664"/>
      <c r="K376" s="664"/>
      <c r="L376" s="664"/>
      <c r="M376" s="664"/>
      <c r="N376" s="664">
        <v>17</v>
      </c>
      <c r="O376" s="664">
        <v>23115.07</v>
      </c>
      <c r="P376" s="677"/>
      <c r="Q376" s="665">
        <v>1359.71</v>
      </c>
    </row>
    <row r="377" spans="1:17" ht="14.4" customHeight="1" x14ac:dyDescent="0.3">
      <c r="A377" s="660" t="s">
        <v>551</v>
      </c>
      <c r="B377" s="661" t="s">
        <v>3390</v>
      </c>
      <c r="C377" s="661" t="s">
        <v>3201</v>
      </c>
      <c r="D377" s="661" t="s">
        <v>3838</v>
      </c>
      <c r="E377" s="661" t="s">
        <v>3443</v>
      </c>
      <c r="F377" s="664"/>
      <c r="G377" s="664"/>
      <c r="H377" s="664"/>
      <c r="I377" s="664"/>
      <c r="J377" s="664"/>
      <c r="K377" s="664"/>
      <c r="L377" s="664"/>
      <c r="M377" s="664"/>
      <c r="N377" s="664">
        <v>1</v>
      </c>
      <c r="O377" s="664">
        <v>2831.66</v>
      </c>
      <c r="P377" s="677"/>
      <c r="Q377" s="665">
        <v>2831.66</v>
      </c>
    </row>
    <row r="378" spans="1:17" ht="14.4" customHeight="1" x14ac:dyDescent="0.3">
      <c r="A378" s="660" t="s">
        <v>551</v>
      </c>
      <c r="B378" s="661" t="s">
        <v>3390</v>
      </c>
      <c r="C378" s="661" t="s">
        <v>3201</v>
      </c>
      <c r="D378" s="661" t="s">
        <v>3839</v>
      </c>
      <c r="E378" s="661" t="s">
        <v>3840</v>
      </c>
      <c r="F378" s="664"/>
      <c r="G378" s="664"/>
      <c r="H378" s="664"/>
      <c r="I378" s="664"/>
      <c r="J378" s="664"/>
      <c r="K378" s="664"/>
      <c r="L378" s="664"/>
      <c r="M378" s="664"/>
      <c r="N378" s="664">
        <v>0.1</v>
      </c>
      <c r="O378" s="664">
        <v>188.22</v>
      </c>
      <c r="P378" s="677"/>
      <c r="Q378" s="665">
        <v>1882.1999999999998</v>
      </c>
    </row>
    <row r="379" spans="1:17" ht="14.4" customHeight="1" x14ac:dyDescent="0.3">
      <c r="A379" s="660" t="s">
        <v>551</v>
      </c>
      <c r="B379" s="661" t="s">
        <v>3390</v>
      </c>
      <c r="C379" s="661" t="s">
        <v>3201</v>
      </c>
      <c r="D379" s="661" t="s">
        <v>3841</v>
      </c>
      <c r="E379" s="661" t="s">
        <v>3736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7047.4</v>
      </c>
      <c r="P379" s="677"/>
      <c r="Q379" s="665">
        <v>7047.4</v>
      </c>
    </row>
    <row r="380" spans="1:17" ht="14.4" customHeight="1" x14ac:dyDescent="0.3">
      <c r="A380" s="660" t="s">
        <v>551</v>
      </c>
      <c r="B380" s="661" t="s">
        <v>3390</v>
      </c>
      <c r="C380" s="661" t="s">
        <v>3201</v>
      </c>
      <c r="D380" s="661" t="s">
        <v>3842</v>
      </c>
      <c r="E380" s="661" t="s">
        <v>3843</v>
      </c>
      <c r="F380" s="664"/>
      <c r="G380" s="664"/>
      <c r="H380" s="664"/>
      <c r="I380" s="664"/>
      <c r="J380" s="664"/>
      <c r="K380" s="664"/>
      <c r="L380" s="664"/>
      <c r="M380" s="664"/>
      <c r="N380" s="664">
        <v>27</v>
      </c>
      <c r="O380" s="664">
        <v>29045.25</v>
      </c>
      <c r="P380" s="677"/>
      <c r="Q380" s="665">
        <v>1075.75</v>
      </c>
    </row>
    <row r="381" spans="1:17" ht="14.4" customHeight="1" x14ac:dyDescent="0.3">
      <c r="A381" s="660" t="s">
        <v>551</v>
      </c>
      <c r="B381" s="661" t="s">
        <v>3390</v>
      </c>
      <c r="C381" s="661" t="s">
        <v>3201</v>
      </c>
      <c r="D381" s="661" t="s">
        <v>3844</v>
      </c>
      <c r="E381" s="661" t="s">
        <v>3845</v>
      </c>
      <c r="F381" s="664"/>
      <c r="G381" s="664"/>
      <c r="H381" s="664"/>
      <c r="I381" s="664"/>
      <c r="J381" s="664"/>
      <c r="K381" s="664"/>
      <c r="L381" s="664"/>
      <c r="M381" s="664"/>
      <c r="N381" s="664">
        <v>12</v>
      </c>
      <c r="O381" s="664">
        <v>19400.759999999998</v>
      </c>
      <c r="P381" s="677"/>
      <c r="Q381" s="665">
        <v>1616.7299999999998</v>
      </c>
    </row>
    <row r="382" spans="1:17" ht="14.4" customHeight="1" x14ac:dyDescent="0.3">
      <c r="A382" s="660" t="s">
        <v>551</v>
      </c>
      <c r="B382" s="661" t="s">
        <v>3390</v>
      </c>
      <c r="C382" s="661" t="s">
        <v>3201</v>
      </c>
      <c r="D382" s="661" t="s">
        <v>3846</v>
      </c>
      <c r="E382" s="661" t="s">
        <v>3847</v>
      </c>
      <c r="F382" s="664"/>
      <c r="G382" s="664"/>
      <c r="H382" s="664"/>
      <c r="I382" s="664"/>
      <c r="J382" s="664"/>
      <c r="K382" s="664"/>
      <c r="L382" s="664"/>
      <c r="M382" s="664"/>
      <c r="N382" s="664">
        <v>1</v>
      </c>
      <c r="O382" s="664">
        <v>10707.71</v>
      </c>
      <c r="P382" s="677"/>
      <c r="Q382" s="665">
        <v>10707.71</v>
      </c>
    </row>
    <row r="383" spans="1:17" ht="14.4" customHeight="1" x14ac:dyDescent="0.3">
      <c r="A383" s="660" t="s">
        <v>551</v>
      </c>
      <c r="B383" s="661" t="s">
        <v>3390</v>
      </c>
      <c r="C383" s="661" t="s">
        <v>3201</v>
      </c>
      <c r="D383" s="661" t="s">
        <v>3848</v>
      </c>
      <c r="E383" s="661" t="s">
        <v>3601</v>
      </c>
      <c r="F383" s="664"/>
      <c r="G383" s="664"/>
      <c r="H383" s="664"/>
      <c r="I383" s="664"/>
      <c r="J383" s="664"/>
      <c r="K383" s="664"/>
      <c r="L383" s="664"/>
      <c r="M383" s="664"/>
      <c r="N383" s="664">
        <v>1</v>
      </c>
      <c r="O383" s="664">
        <v>2055.0500000000002</v>
      </c>
      <c r="P383" s="677"/>
      <c r="Q383" s="665">
        <v>2055.0500000000002</v>
      </c>
    </row>
    <row r="384" spans="1:17" ht="14.4" customHeight="1" x14ac:dyDescent="0.3">
      <c r="A384" s="660" t="s">
        <v>551</v>
      </c>
      <c r="B384" s="661" t="s">
        <v>3390</v>
      </c>
      <c r="C384" s="661" t="s">
        <v>3201</v>
      </c>
      <c r="D384" s="661" t="s">
        <v>3849</v>
      </c>
      <c r="E384" s="661" t="s">
        <v>3850</v>
      </c>
      <c r="F384" s="664"/>
      <c r="G384" s="664"/>
      <c r="H384" s="664"/>
      <c r="I384" s="664"/>
      <c r="J384" s="664"/>
      <c r="K384" s="664"/>
      <c r="L384" s="664"/>
      <c r="M384" s="664"/>
      <c r="N384" s="664">
        <v>18</v>
      </c>
      <c r="O384" s="664">
        <v>1600.2</v>
      </c>
      <c r="P384" s="677"/>
      <c r="Q384" s="665">
        <v>88.9</v>
      </c>
    </row>
    <row r="385" spans="1:17" ht="14.4" customHeight="1" x14ac:dyDescent="0.3">
      <c r="A385" s="660" t="s">
        <v>551</v>
      </c>
      <c r="B385" s="661" t="s">
        <v>3390</v>
      </c>
      <c r="C385" s="661" t="s">
        <v>3201</v>
      </c>
      <c r="D385" s="661" t="s">
        <v>3851</v>
      </c>
      <c r="E385" s="661" t="s">
        <v>3852</v>
      </c>
      <c r="F385" s="664"/>
      <c r="G385" s="664"/>
      <c r="H385" s="664"/>
      <c r="I385" s="664"/>
      <c r="J385" s="664"/>
      <c r="K385" s="664"/>
      <c r="L385" s="664"/>
      <c r="M385" s="664"/>
      <c r="N385" s="664">
        <v>3</v>
      </c>
      <c r="O385" s="664">
        <v>1846.8000000000002</v>
      </c>
      <c r="P385" s="677"/>
      <c r="Q385" s="665">
        <v>615.6</v>
      </c>
    </row>
    <row r="386" spans="1:17" ht="14.4" customHeight="1" x14ac:dyDescent="0.3">
      <c r="A386" s="660" t="s">
        <v>551</v>
      </c>
      <c r="B386" s="661" t="s">
        <v>3390</v>
      </c>
      <c r="C386" s="661" t="s">
        <v>3201</v>
      </c>
      <c r="D386" s="661" t="s">
        <v>3853</v>
      </c>
      <c r="E386" s="661" t="s">
        <v>3854</v>
      </c>
      <c r="F386" s="664"/>
      <c r="G386" s="664"/>
      <c r="H386" s="664"/>
      <c r="I386" s="664"/>
      <c r="J386" s="664"/>
      <c r="K386" s="664"/>
      <c r="L386" s="664"/>
      <c r="M386" s="664"/>
      <c r="N386" s="664">
        <v>6</v>
      </c>
      <c r="O386" s="664">
        <v>3556.7999999999997</v>
      </c>
      <c r="P386" s="677"/>
      <c r="Q386" s="665">
        <v>592.79999999999995</v>
      </c>
    </row>
    <row r="387" spans="1:17" ht="14.4" customHeight="1" x14ac:dyDescent="0.3">
      <c r="A387" s="660" t="s">
        <v>551</v>
      </c>
      <c r="B387" s="661" t="s">
        <v>3390</v>
      </c>
      <c r="C387" s="661" t="s">
        <v>3201</v>
      </c>
      <c r="D387" s="661" t="s">
        <v>3855</v>
      </c>
      <c r="E387" s="661" t="s">
        <v>3856</v>
      </c>
      <c r="F387" s="664"/>
      <c r="G387" s="664"/>
      <c r="H387" s="664"/>
      <c r="I387" s="664"/>
      <c r="J387" s="664"/>
      <c r="K387" s="664"/>
      <c r="L387" s="664"/>
      <c r="M387" s="664"/>
      <c r="N387" s="664">
        <v>2</v>
      </c>
      <c r="O387" s="664">
        <v>4104</v>
      </c>
      <c r="P387" s="677"/>
      <c r="Q387" s="665">
        <v>2052</v>
      </c>
    </row>
    <row r="388" spans="1:17" ht="14.4" customHeight="1" x14ac:dyDescent="0.3">
      <c r="A388" s="660" t="s">
        <v>551</v>
      </c>
      <c r="B388" s="661" t="s">
        <v>3390</v>
      </c>
      <c r="C388" s="661" t="s">
        <v>3201</v>
      </c>
      <c r="D388" s="661" t="s">
        <v>3857</v>
      </c>
      <c r="E388" s="661" t="s">
        <v>3858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1208.4000000000001</v>
      </c>
      <c r="P388" s="677"/>
      <c r="Q388" s="665">
        <v>1208.4000000000001</v>
      </c>
    </row>
    <row r="389" spans="1:17" ht="14.4" customHeight="1" x14ac:dyDescent="0.3">
      <c r="A389" s="660" t="s">
        <v>551</v>
      </c>
      <c r="B389" s="661" t="s">
        <v>3390</v>
      </c>
      <c r="C389" s="661" t="s">
        <v>3201</v>
      </c>
      <c r="D389" s="661" t="s">
        <v>3859</v>
      </c>
      <c r="E389" s="661" t="s">
        <v>3860</v>
      </c>
      <c r="F389" s="664"/>
      <c r="G389" s="664"/>
      <c r="H389" s="664"/>
      <c r="I389" s="664"/>
      <c r="J389" s="664"/>
      <c r="K389" s="664"/>
      <c r="L389" s="664"/>
      <c r="M389" s="664"/>
      <c r="N389" s="664">
        <v>4</v>
      </c>
      <c r="O389" s="664">
        <v>2462.4</v>
      </c>
      <c r="P389" s="677"/>
      <c r="Q389" s="665">
        <v>615.6</v>
      </c>
    </row>
    <row r="390" spans="1:17" ht="14.4" customHeight="1" x14ac:dyDescent="0.3">
      <c r="A390" s="660" t="s">
        <v>551</v>
      </c>
      <c r="B390" s="661" t="s">
        <v>3390</v>
      </c>
      <c r="C390" s="661" t="s">
        <v>3201</v>
      </c>
      <c r="D390" s="661" t="s">
        <v>3861</v>
      </c>
      <c r="E390" s="661" t="s">
        <v>3811</v>
      </c>
      <c r="F390" s="664"/>
      <c r="G390" s="664"/>
      <c r="H390" s="664"/>
      <c r="I390" s="664"/>
      <c r="J390" s="664"/>
      <c r="K390" s="664"/>
      <c r="L390" s="664"/>
      <c r="M390" s="664"/>
      <c r="N390" s="664">
        <v>2</v>
      </c>
      <c r="O390" s="664">
        <v>8450.5</v>
      </c>
      <c r="P390" s="677"/>
      <c r="Q390" s="665">
        <v>4225.25</v>
      </c>
    </row>
    <row r="391" spans="1:17" ht="14.4" customHeight="1" x14ac:dyDescent="0.3">
      <c r="A391" s="660" t="s">
        <v>551</v>
      </c>
      <c r="B391" s="661" t="s">
        <v>3390</v>
      </c>
      <c r="C391" s="661" t="s">
        <v>3201</v>
      </c>
      <c r="D391" s="661" t="s">
        <v>3862</v>
      </c>
      <c r="E391" s="661" t="s">
        <v>3863</v>
      </c>
      <c r="F391" s="664"/>
      <c r="G391" s="664"/>
      <c r="H391" s="664"/>
      <c r="I391" s="664"/>
      <c r="J391" s="664"/>
      <c r="K391" s="664"/>
      <c r="L391" s="664"/>
      <c r="M391" s="664"/>
      <c r="N391" s="664">
        <v>2</v>
      </c>
      <c r="O391" s="664">
        <v>6372</v>
      </c>
      <c r="P391" s="677"/>
      <c r="Q391" s="665">
        <v>3186</v>
      </c>
    </row>
    <row r="392" spans="1:17" ht="14.4" customHeight="1" x14ac:dyDescent="0.3">
      <c r="A392" s="660" t="s">
        <v>551</v>
      </c>
      <c r="B392" s="661" t="s">
        <v>3390</v>
      </c>
      <c r="C392" s="661" t="s">
        <v>3183</v>
      </c>
      <c r="D392" s="661" t="s">
        <v>3864</v>
      </c>
      <c r="E392" s="661" t="s">
        <v>3865</v>
      </c>
      <c r="F392" s="664">
        <v>2</v>
      </c>
      <c r="G392" s="664">
        <v>370</v>
      </c>
      <c r="H392" s="664">
        <v>1</v>
      </c>
      <c r="I392" s="664">
        <v>185</v>
      </c>
      <c r="J392" s="664">
        <v>7</v>
      </c>
      <c r="K392" s="664">
        <v>1295</v>
      </c>
      <c r="L392" s="664">
        <v>3.5</v>
      </c>
      <c r="M392" s="664">
        <v>185</v>
      </c>
      <c r="N392" s="664">
        <v>6</v>
      </c>
      <c r="O392" s="664">
        <v>1132</v>
      </c>
      <c r="P392" s="677">
        <v>3.0594594594594593</v>
      </c>
      <c r="Q392" s="665">
        <v>188.66666666666666</v>
      </c>
    </row>
    <row r="393" spans="1:17" ht="14.4" customHeight="1" x14ac:dyDescent="0.3">
      <c r="A393" s="660" t="s">
        <v>551</v>
      </c>
      <c r="B393" s="661" t="s">
        <v>3390</v>
      </c>
      <c r="C393" s="661" t="s">
        <v>3183</v>
      </c>
      <c r="D393" s="661" t="s">
        <v>3224</v>
      </c>
      <c r="E393" s="661" t="s">
        <v>3225</v>
      </c>
      <c r="F393" s="664">
        <v>345</v>
      </c>
      <c r="G393" s="664">
        <v>80040</v>
      </c>
      <c r="H393" s="664">
        <v>1</v>
      </c>
      <c r="I393" s="664">
        <v>232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551</v>
      </c>
      <c r="B394" s="661" t="s">
        <v>3390</v>
      </c>
      <c r="C394" s="661" t="s">
        <v>3183</v>
      </c>
      <c r="D394" s="661" t="s">
        <v>3866</v>
      </c>
      <c r="E394" s="661" t="s">
        <v>3867</v>
      </c>
      <c r="F394" s="664"/>
      <c r="G394" s="664"/>
      <c r="H394" s="664"/>
      <c r="I394" s="664"/>
      <c r="J394" s="664">
        <v>1</v>
      </c>
      <c r="K394" s="664">
        <v>1617</v>
      </c>
      <c r="L394" s="664"/>
      <c r="M394" s="664">
        <v>1617</v>
      </c>
      <c r="N394" s="664"/>
      <c r="O394" s="664"/>
      <c r="P394" s="677"/>
      <c r="Q394" s="665"/>
    </row>
    <row r="395" spans="1:17" ht="14.4" customHeight="1" x14ac:dyDescent="0.3">
      <c r="A395" s="660" t="s">
        <v>551</v>
      </c>
      <c r="B395" s="661" t="s">
        <v>3390</v>
      </c>
      <c r="C395" s="661" t="s">
        <v>3183</v>
      </c>
      <c r="D395" s="661" t="s">
        <v>3868</v>
      </c>
      <c r="E395" s="661" t="s">
        <v>3869</v>
      </c>
      <c r="F395" s="664">
        <v>31</v>
      </c>
      <c r="G395" s="664">
        <v>21105</v>
      </c>
      <c r="H395" s="664">
        <v>1</v>
      </c>
      <c r="I395" s="664">
        <v>680.80645161290317</v>
      </c>
      <c r="J395" s="664">
        <v>24</v>
      </c>
      <c r="K395" s="664">
        <v>16344</v>
      </c>
      <c r="L395" s="664">
        <v>0.77441364605543705</v>
      </c>
      <c r="M395" s="664">
        <v>681</v>
      </c>
      <c r="N395" s="664">
        <v>48</v>
      </c>
      <c r="O395" s="664">
        <v>33393</v>
      </c>
      <c r="P395" s="677">
        <v>1.582231698649609</v>
      </c>
      <c r="Q395" s="665">
        <v>695.6875</v>
      </c>
    </row>
    <row r="396" spans="1:17" ht="14.4" customHeight="1" x14ac:dyDescent="0.3">
      <c r="A396" s="660" t="s">
        <v>551</v>
      </c>
      <c r="B396" s="661" t="s">
        <v>3390</v>
      </c>
      <c r="C396" s="661" t="s">
        <v>3183</v>
      </c>
      <c r="D396" s="661" t="s">
        <v>3228</v>
      </c>
      <c r="E396" s="661" t="s">
        <v>3229</v>
      </c>
      <c r="F396" s="664">
        <v>9</v>
      </c>
      <c r="G396" s="664">
        <v>1116</v>
      </c>
      <c r="H396" s="664">
        <v>1</v>
      </c>
      <c r="I396" s="664">
        <v>124</v>
      </c>
      <c r="J396" s="664">
        <v>5</v>
      </c>
      <c r="K396" s="664">
        <v>620</v>
      </c>
      <c r="L396" s="664">
        <v>0.55555555555555558</v>
      </c>
      <c r="M396" s="664">
        <v>124</v>
      </c>
      <c r="N396" s="664">
        <v>9</v>
      </c>
      <c r="O396" s="664">
        <v>1809</v>
      </c>
      <c r="P396" s="677">
        <v>1.6209677419354838</v>
      </c>
      <c r="Q396" s="665">
        <v>201</v>
      </c>
    </row>
    <row r="397" spans="1:17" ht="14.4" customHeight="1" x14ac:dyDescent="0.3">
      <c r="A397" s="660" t="s">
        <v>551</v>
      </c>
      <c r="B397" s="661" t="s">
        <v>3390</v>
      </c>
      <c r="C397" s="661" t="s">
        <v>3183</v>
      </c>
      <c r="D397" s="661" t="s">
        <v>3230</v>
      </c>
      <c r="E397" s="661" t="s">
        <v>3231</v>
      </c>
      <c r="F397" s="664">
        <v>38</v>
      </c>
      <c r="G397" s="664">
        <v>5662</v>
      </c>
      <c r="H397" s="664">
        <v>1</v>
      </c>
      <c r="I397" s="664">
        <v>149</v>
      </c>
      <c r="J397" s="664">
        <v>26</v>
      </c>
      <c r="K397" s="664">
        <v>3874</v>
      </c>
      <c r="L397" s="664">
        <v>0.68421052631578949</v>
      </c>
      <c r="M397" s="664">
        <v>149</v>
      </c>
      <c r="N397" s="664">
        <v>35</v>
      </c>
      <c r="O397" s="664">
        <v>10534</v>
      </c>
      <c r="P397" s="677">
        <v>1.8604733309784529</v>
      </c>
      <c r="Q397" s="665">
        <v>300.97142857142859</v>
      </c>
    </row>
    <row r="398" spans="1:17" ht="14.4" customHeight="1" x14ac:dyDescent="0.3">
      <c r="A398" s="660" t="s">
        <v>551</v>
      </c>
      <c r="B398" s="661" t="s">
        <v>3390</v>
      </c>
      <c r="C398" s="661" t="s">
        <v>3183</v>
      </c>
      <c r="D398" s="661" t="s">
        <v>3232</v>
      </c>
      <c r="E398" s="661" t="s">
        <v>3233</v>
      </c>
      <c r="F398" s="664">
        <v>6</v>
      </c>
      <c r="G398" s="664">
        <v>1344</v>
      </c>
      <c r="H398" s="664">
        <v>1</v>
      </c>
      <c r="I398" s="664">
        <v>224</v>
      </c>
      <c r="J398" s="664">
        <v>3</v>
      </c>
      <c r="K398" s="664">
        <v>672</v>
      </c>
      <c r="L398" s="664">
        <v>0.5</v>
      </c>
      <c r="M398" s="664">
        <v>224</v>
      </c>
      <c r="N398" s="664">
        <v>5</v>
      </c>
      <c r="O398" s="664">
        <v>2380</v>
      </c>
      <c r="P398" s="677">
        <v>1.7708333333333333</v>
      </c>
      <c r="Q398" s="665">
        <v>476</v>
      </c>
    </row>
    <row r="399" spans="1:17" ht="14.4" customHeight="1" x14ac:dyDescent="0.3">
      <c r="A399" s="660" t="s">
        <v>551</v>
      </c>
      <c r="B399" s="661" t="s">
        <v>3390</v>
      </c>
      <c r="C399" s="661" t="s">
        <v>3183</v>
      </c>
      <c r="D399" s="661" t="s">
        <v>3236</v>
      </c>
      <c r="E399" s="661" t="s">
        <v>3237</v>
      </c>
      <c r="F399" s="664">
        <v>40</v>
      </c>
      <c r="G399" s="664">
        <v>3640</v>
      </c>
      <c r="H399" s="664">
        <v>1</v>
      </c>
      <c r="I399" s="664">
        <v>91</v>
      </c>
      <c r="J399" s="664">
        <v>23</v>
      </c>
      <c r="K399" s="664">
        <v>2093</v>
      </c>
      <c r="L399" s="664">
        <v>0.57499999999999996</v>
      </c>
      <c r="M399" s="664">
        <v>91</v>
      </c>
      <c r="N399" s="664">
        <v>35</v>
      </c>
      <c r="O399" s="664">
        <v>3255</v>
      </c>
      <c r="P399" s="677">
        <v>0.89423076923076927</v>
      </c>
      <c r="Q399" s="665">
        <v>93</v>
      </c>
    </row>
    <row r="400" spans="1:17" ht="14.4" customHeight="1" x14ac:dyDescent="0.3">
      <c r="A400" s="660" t="s">
        <v>551</v>
      </c>
      <c r="B400" s="661" t="s">
        <v>3390</v>
      </c>
      <c r="C400" s="661" t="s">
        <v>3183</v>
      </c>
      <c r="D400" s="661" t="s">
        <v>3240</v>
      </c>
      <c r="E400" s="661" t="s">
        <v>3241</v>
      </c>
      <c r="F400" s="664">
        <v>2</v>
      </c>
      <c r="G400" s="664">
        <v>446</v>
      </c>
      <c r="H400" s="664">
        <v>1</v>
      </c>
      <c r="I400" s="664">
        <v>223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551</v>
      </c>
      <c r="B401" s="661" t="s">
        <v>3390</v>
      </c>
      <c r="C401" s="661" t="s">
        <v>3183</v>
      </c>
      <c r="D401" s="661" t="s">
        <v>3870</v>
      </c>
      <c r="E401" s="661" t="s">
        <v>3871</v>
      </c>
      <c r="F401" s="664">
        <v>3</v>
      </c>
      <c r="G401" s="664">
        <v>1128</v>
      </c>
      <c r="H401" s="664">
        <v>1</v>
      </c>
      <c r="I401" s="664">
        <v>376</v>
      </c>
      <c r="J401" s="664"/>
      <c r="K401" s="664"/>
      <c r="L401" s="664"/>
      <c r="M401" s="664"/>
      <c r="N401" s="664">
        <v>1</v>
      </c>
      <c r="O401" s="664">
        <v>382</v>
      </c>
      <c r="P401" s="677">
        <v>0.33865248226950356</v>
      </c>
      <c r="Q401" s="665">
        <v>382</v>
      </c>
    </row>
    <row r="402" spans="1:17" ht="14.4" customHeight="1" x14ac:dyDescent="0.3">
      <c r="A402" s="660" t="s">
        <v>551</v>
      </c>
      <c r="B402" s="661" t="s">
        <v>3390</v>
      </c>
      <c r="C402" s="661" t="s">
        <v>3183</v>
      </c>
      <c r="D402" s="661" t="s">
        <v>3872</v>
      </c>
      <c r="E402" s="661" t="s">
        <v>3873</v>
      </c>
      <c r="F402" s="664">
        <v>8</v>
      </c>
      <c r="G402" s="664">
        <v>27728</v>
      </c>
      <c r="H402" s="664">
        <v>1</v>
      </c>
      <c r="I402" s="664">
        <v>3466</v>
      </c>
      <c r="J402" s="664">
        <v>3</v>
      </c>
      <c r="K402" s="664">
        <v>10398</v>
      </c>
      <c r="L402" s="664">
        <v>0.375</v>
      </c>
      <c r="M402" s="664">
        <v>3466</v>
      </c>
      <c r="N402" s="664">
        <v>7</v>
      </c>
      <c r="O402" s="664">
        <v>24535</v>
      </c>
      <c r="P402" s="677">
        <v>0.88484564339296023</v>
      </c>
      <c r="Q402" s="665">
        <v>3505</v>
      </c>
    </row>
    <row r="403" spans="1:17" ht="14.4" customHeight="1" x14ac:dyDescent="0.3">
      <c r="A403" s="660" t="s">
        <v>551</v>
      </c>
      <c r="B403" s="661" t="s">
        <v>3390</v>
      </c>
      <c r="C403" s="661" t="s">
        <v>3183</v>
      </c>
      <c r="D403" s="661" t="s">
        <v>3874</v>
      </c>
      <c r="E403" s="661" t="s">
        <v>3875</v>
      </c>
      <c r="F403" s="664">
        <v>5</v>
      </c>
      <c r="G403" s="664">
        <v>23140</v>
      </c>
      <c r="H403" s="664">
        <v>1</v>
      </c>
      <c r="I403" s="664">
        <v>4628</v>
      </c>
      <c r="J403" s="664">
        <v>3</v>
      </c>
      <c r="K403" s="664">
        <v>13884</v>
      </c>
      <c r="L403" s="664">
        <v>0.6</v>
      </c>
      <c r="M403" s="664">
        <v>4628</v>
      </c>
      <c r="N403" s="664">
        <v>2</v>
      </c>
      <c r="O403" s="664">
        <v>9376</v>
      </c>
      <c r="P403" s="677">
        <v>0.40518582541054449</v>
      </c>
      <c r="Q403" s="665">
        <v>4688</v>
      </c>
    </row>
    <row r="404" spans="1:17" ht="14.4" customHeight="1" x14ac:dyDescent="0.3">
      <c r="A404" s="660" t="s">
        <v>551</v>
      </c>
      <c r="B404" s="661" t="s">
        <v>3390</v>
      </c>
      <c r="C404" s="661" t="s">
        <v>3183</v>
      </c>
      <c r="D404" s="661" t="s">
        <v>3876</v>
      </c>
      <c r="E404" s="661" t="s">
        <v>3877</v>
      </c>
      <c r="F404" s="664"/>
      <c r="G404" s="664"/>
      <c r="H404" s="664"/>
      <c r="I404" s="664"/>
      <c r="J404" s="664"/>
      <c r="K404" s="664"/>
      <c r="L404" s="664"/>
      <c r="M404" s="664"/>
      <c r="N404" s="664">
        <v>2</v>
      </c>
      <c r="O404" s="664">
        <v>6332</v>
      </c>
      <c r="P404" s="677"/>
      <c r="Q404" s="665">
        <v>3166</v>
      </c>
    </row>
    <row r="405" spans="1:17" ht="14.4" customHeight="1" x14ac:dyDescent="0.3">
      <c r="A405" s="660" t="s">
        <v>551</v>
      </c>
      <c r="B405" s="661" t="s">
        <v>3390</v>
      </c>
      <c r="C405" s="661" t="s">
        <v>3183</v>
      </c>
      <c r="D405" s="661" t="s">
        <v>3878</v>
      </c>
      <c r="E405" s="661" t="s">
        <v>3879</v>
      </c>
      <c r="F405" s="664">
        <v>8</v>
      </c>
      <c r="G405" s="664">
        <v>32840</v>
      </c>
      <c r="H405" s="664">
        <v>1</v>
      </c>
      <c r="I405" s="664">
        <v>4105</v>
      </c>
      <c r="J405" s="664">
        <v>8</v>
      </c>
      <c r="K405" s="664">
        <v>32880</v>
      </c>
      <c r="L405" s="664">
        <v>1.0012180267965896</v>
      </c>
      <c r="M405" s="664">
        <v>4110</v>
      </c>
      <c r="N405" s="664">
        <v>4</v>
      </c>
      <c r="O405" s="664">
        <v>16636</v>
      </c>
      <c r="P405" s="677">
        <v>0.50657734470158344</v>
      </c>
      <c r="Q405" s="665">
        <v>4159</v>
      </c>
    </row>
    <row r="406" spans="1:17" ht="14.4" customHeight="1" x14ac:dyDescent="0.3">
      <c r="A406" s="660" t="s">
        <v>551</v>
      </c>
      <c r="B406" s="661" t="s">
        <v>3390</v>
      </c>
      <c r="C406" s="661" t="s">
        <v>3183</v>
      </c>
      <c r="D406" s="661" t="s">
        <v>3880</v>
      </c>
      <c r="E406" s="661" t="s">
        <v>3881</v>
      </c>
      <c r="F406" s="664">
        <v>2</v>
      </c>
      <c r="G406" s="664">
        <v>223</v>
      </c>
      <c r="H406" s="664">
        <v>1</v>
      </c>
      <c r="I406" s="664">
        <v>111.5</v>
      </c>
      <c r="J406" s="664">
        <v>3</v>
      </c>
      <c r="K406" s="664">
        <v>336</v>
      </c>
      <c r="L406" s="664">
        <v>1.506726457399103</v>
      </c>
      <c r="M406" s="664">
        <v>112</v>
      </c>
      <c r="N406" s="664"/>
      <c r="O406" s="664"/>
      <c r="P406" s="677"/>
      <c r="Q406" s="665"/>
    </row>
    <row r="407" spans="1:17" ht="14.4" customHeight="1" x14ac:dyDescent="0.3">
      <c r="A407" s="660" t="s">
        <v>551</v>
      </c>
      <c r="B407" s="661" t="s">
        <v>3390</v>
      </c>
      <c r="C407" s="661" t="s">
        <v>3183</v>
      </c>
      <c r="D407" s="661" t="s">
        <v>3882</v>
      </c>
      <c r="E407" s="661" t="s">
        <v>3883</v>
      </c>
      <c r="F407" s="664">
        <v>16</v>
      </c>
      <c r="G407" s="664">
        <v>68528</v>
      </c>
      <c r="H407" s="664">
        <v>1</v>
      </c>
      <c r="I407" s="664">
        <v>4283</v>
      </c>
      <c r="J407" s="664">
        <v>10</v>
      </c>
      <c r="K407" s="664">
        <v>42840</v>
      </c>
      <c r="L407" s="664">
        <v>0.62514592575297689</v>
      </c>
      <c r="M407" s="664">
        <v>4284</v>
      </c>
      <c r="N407" s="664">
        <v>15</v>
      </c>
      <c r="O407" s="664">
        <v>64845</v>
      </c>
      <c r="P407" s="677">
        <v>0.9462555451786131</v>
      </c>
      <c r="Q407" s="665">
        <v>4323</v>
      </c>
    </row>
    <row r="408" spans="1:17" ht="14.4" customHeight="1" x14ac:dyDescent="0.3">
      <c r="A408" s="660" t="s">
        <v>551</v>
      </c>
      <c r="B408" s="661" t="s">
        <v>3390</v>
      </c>
      <c r="C408" s="661" t="s">
        <v>3183</v>
      </c>
      <c r="D408" s="661" t="s">
        <v>3884</v>
      </c>
      <c r="E408" s="661" t="s">
        <v>3885</v>
      </c>
      <c r="F408" s="664">
        <v>2</v>
      </c>
      <c r="G408" s="664">
        <v>4642</v>
      </c>
      <c r="H408" s="664">
        <v>1</v>
      </c>
      <c r="I408" s="664">
        <v>2321</v>
      </c>
      <c r="J408" s="664"/>
      <c r="K408" s="664"/>
      <c r="L408" s="664"/>
      <c r="M408" s="664"/>
      <c r="N408" s="664">
        <v>2</v>
      </c>
      <c r="O408" s="664">
        <v>4714</v>
      </c>
      <c r="P408" s="677">
        <v>1.015510555794916</v>
      </c>
      <c r="Q408" s="665">
        <v>2357</v>
      </c>
    </row>
    <row r="409" spans="1:17" ht="14.4" customHeight="1" x14ac:dyDescent="0.3">
      <c r="A409" s="660" t="s">
        <v>551</v>
      </c>
      <c r="B409" s="661" t="s">
        <v>3390</v>
      </c>
      <c r="C409" s="661" t="s">
        <v>3183</v>
      </c>
      <c r="D409" s="661" t="s">
        <v>3886</v>
      </c>
      <c r="E409" s="661" t="s">
        <v>3887</v>
      </c>
      <c r="F409" s="664">
        <v>6</v>
      </c>
      <c r="G409" s="664">
        <v>31938</v>
      </c>
      <c r="H409" s="664">
        <v>1</v>
      </c>
      <c r="I409" s="664">
        <v>5323</v>
      </c>
      <c r="J409" s="664">
        <v>2</v>
      </c>
      <c r="K409" s="664">
        <v>10646</v>
      </c>
      <c r="L409" s="664">
        <v>0.33333333333333331</v>
      </c>
      <c r="M409" s="664">
        <v>5323</v>
      </c>
      <c r="N409" s="664">
        <v>9</v>
      </c>
      <c r="O409" s="664">
        <v>48246</v>
      </c>
      <c r="P409" s="677">
        <v>1.5106143152357694</v>
      </c>
      <c r="Q409" s="665">
        <v>5360.666666666667</v>
      </c>
    </row>
    <row r="410" spans="1:17" ht="14.4" customHeight="1" x14ac:dyDescent="0.3">
      <c r="A410" s="660" t="s">
        <v>551</v>
      </c>
      <c r="B410" s="661" t="s">
        <v>3390</v>
      </c>
      <c r="C410" s="661" t="s">
        <v>3183</v>
      </c>
      <c r="D410" s="661" t="s">
        <v>3888</v>
      </c>
      <c r="E410" s="661" t="s">
        <v>3889</v>
      </c>
      <c r="F410" s="664">
        <v>1</v>
      </c>
      <c r="G410" s="664">
        <v>8751</v>
      </c>
      <c r="H410" s="664">
        <v>1</v>
      </c>
      <c r="I410" s="664">
        <v>8751</v>
      </c>
      <c r="J410" s="664"/>
      <c r="K410" s="664"/>
      <c r="L410" s="664"/>
      <c r="M410" s="664"/>
      <c r="N410" s="664">
        <v>1</v>
      </c>
      <c r="O410" s="664">
        <v>8883</v>
      </c>
      <c r="P410" s="677">
        <v>1.0150839904010971</v>
      </c>
      <c r="Q410" s="665">
        <v>8883</v>
      </c>
    </row>
    <row r="411" spans="1:17" ht="14.4" customHeight="1" x14ac:dyDescent="0.3">
      <c r="A411" s="660" t="s">
        <v>551</v>
      </c>
      <c r="B411" s="661" t="s">
        <v>3390</v>
      </c>
      <c r="C411" s="661" t="s">
        <v>3183</v>
      </c>
      <c r="D411" s="661" t="s">
        <v>3890</v>
      </c>
      <c r="E411" s="661" t="s">
        <v>3891</v>
      </c>
      <c r="F411" s="664"/>
      <c r="G411" s="664"/>
      <c r="H411" s="664"/>
      <c r="I411" s="664"/>
      <c r="J411" s="664">
        <v>1</v>
      </c>
      <c r="K411" s="664">
        <v>327</v>
      </c>
      <c r="L411" s="664"/>
      <c r="M411" s="664">
        <v>327</v>
      </c>
      <c r="N411" s="664"/>
      <c r="O411" s="664"/>
      <c r="P411" s="677"/>
      <c r="Q411" s="665"/>
    </row>
    <row r="412" spans="1:17" ht="14.4" customHeight="1" x14ac:dyDescent="0.3">
      <c r="A412" s="660" t="s">
        <v>551</v>
      </c>
      <c r="B412" s="661" t="s">
        <v>3390</v>
      </c>
      <c r="C412" s="661" t="s">
        <v>3183</v>
      </c>
      <c r="D412" s="661" t="s">
        <v>3892</v>
      </c>
      <c r="E412" s="661" t="s">
        <v>3893</v>
      </c>
      <c r="F412" s="664">
        <v>13</v>
      </c>
      <c r="G412" s="664">
        <v>19685</v>
      </c>
      <c r="H412" s="664">
        <v>1</v>
      </c>
      <c r="I412" s="664">
        <v>1514.2307692307693</v>
      </c>
      <c r="J412" s="664">
        <v>2</v>
      </c>
      <c r="K412" s="664">
        <v>3030</v>
      </c>
      <c r="L412" s="664">
        <v>0.15392430784861569</v>
      </c>
      <c r="M412" s="664">
        <v>1515</v>
      </c>
      <c r="N412" s="664">
        <v>6</v>
      </c>
      <c r="O412" s="664">
        <v>9252</v>
      </c>
      <c r="P412" s="677">
        <v>0.47000254000508002</v>
      </c>
      <c r="Q412" s="665">
        <v>1542</v>
      </c>
    </row>
    <row r="413" spans="1:17" ht="14.4" customHeight="1" x14ac:dyDescent="0.3">
      <c r="A413" s="660" t="s">
        <v>551</v>
      </c>
      <c r="B413" s="661" t="s">
        <v>3390</v>
      </c>
      <c r="C413" s="661" t="s">
        <v>3183</v>
      </c>
      <c r="D413" s="661" t="s">
        <v>3894</v>
      </c>
      <c r="E413" s="661" t="s">
        <v>3895</v>
      </c>
      <c r="F413" s="664">
        <v>1</v>
      </c>
      <c r="G413" s="664">
        <v>3031</v>
      </c>
      <c r="H413" s="664">
        <v>1</v>
      </c>
      <c r="I413" s="664">
        <v>3031</v>
      </c>
      <c r="J413" s="664">
        <v>2</v>
      </c>
      <c r="K413" s="664">
        <v>6062</v>
      </c>
      <c r="L413" s="664">
        <v>2</v>
      </c>
      <c r="M413" s="664">
        <v>3031</v>
      </c>
      <c r="N413" s="664">
        <v>2</v>
      </c>
      <c r="O413" s="664">
        <v>6140</v>
      </c>
      <c r="P413" s="677">
        <v>2.0257340811613327</v>
      </c>
      <c r="Q413" s="665">
        <v>3070</v>
      </c>
    </row>
    <row r="414" spans="1:17" ht="14.4" customHeight="1" x14ac:dyDescent="0.3">
      <c r="A414" s="660" t="s">
        <v>551</v>
      </c>
      <c r="B414" s="661" t="s">
        <v>3390</v>
      </c>
      <c r="C414" s="661" t="s">
        <v>3183</v>
      </c>
      <c r="D414" s="661" t="s">
        <v>3896</v>
      </c>
      <c r="E414" s="661" t="s">
        <v>3897</v>
      </c>
      <c r="F414" s="664">
        <v>4</v>
      </c>
      <c r="G414" s="664">
        <v>9652</v>
      </c>
      <c r="H414" s="664">
        <v>1</v>
      </c>
      <c r="I414" s="664">
        <v>2413</v>
      </c>
      <c r="J414" s="664">
        <v>3</v>
      </c>
      <c r="K414" s="664">
        <v>7239</v>
      </c>
      <c r="L414" s="664">
        <v>0.75</v>
      </c>
      <c r="M414" s="664">
        <v>2413</v>
      </c>
      <c r="N414" s="664">
        <v>4</v>
      </c>
      <c r="O414" s="664">
        <v>9892</v>
      </c>
      <c r="P414" s="677">
        <v>1.0248653128885206</v>
      </c>
      <c r="Q414" s="665">
        <v>2473</v>
      </c>
    </row>
    <row r="415" spans="1:17" ht="14.4" customHeight="1" x14ac:dyDescent="0.3">
      <c r="A415" s="660" t="s">
        <v>551</v>
      </c>
      <c r="B415" s="661" t="s">
        <v>3390</v>
      </c>
      <c r="C415" s="661" t="s">
        <v>3183</v>
      </c>
      <c r="D415" s="661" t="s">
        <v>3242</v>
      </c>
      <c r="E415" s="661" t="s">
        <v>3243</v>
      </c>
      <c r="F415" s="664"/>
      <c r="G415" s="664"/>
      <c r="H415" s="664"/>
      <c r="I415" s="664"/>
      <c r="J415" s="664">
        <v>3</v>
      </c>
      <c r="K415" s="664">
        <v>1581</v>
      </c>
      <c r="L415" s="664"/>
      <c r="M415" s="664">
        <v>527</v>
      </c>
      <c r="N415" s="664">
        <v>1</v>
      </c>
      <c r="O415" s="664">
        <v>532</v>
      </c>
      <c r="P415" s="677"/>
      <c r="Q415" s="665">
        <v>532</v>
      </c>
    </row>
    <row r="416" spans="1:17" ht="14.4" customHeight="1" x14ac:dyDescent="0.3">
      <c r="A416" s="660" t="s">
        <v>551</v>
      </c>
      <c r="B416" s="661" t="s">
        <v>3390</v>
      </c>
      <c r="C416" s="661" t="s">
        <v>3183</v>
      </c>
      <c r="D416" s="661" t="s">
        <v>3898</v>
      </c>
      <c r="E416" s="661" t="s">
        <v>3899</v>
      </c>
      <c r="F416" s="664"/>
      <c r="G416" s="664"/>
      <c r="H416" s="664"/>
      <c r="I416" s="664"/>
      <c r="J416" s="664">
        <v>1</v>
      </c>
      <c r="K416" s="664">
        <v>1481</v>
      </c>
      <c r="L416" s="664"/>
      <c r="M416" s="664">
        <v>1481</v>
      </c>
      <c r="N416" s="664">
        <v>1</v>
      </c>
      <c r="O416" s="664">
        <v>1495</v>
      </c>
      <c r="P416" s="677"/>
      <c r="Q416" s="665">
        <v>1495</v>
      </c>
    </row>
    <row r="417" spans="1:17" ht="14.4" customHeight="1" x14ac:dyDescent="0.3">
      <c r="A417" s="660" t="s">
        <v>551</v>
      </c>
      <c r="B417" s="661" t="s">
        <v>3390</v>
      </c>
      <c r="C417" s="661" t="s">
        <v>3183</v>
      </c>
      <c r="D417" s="661" t="s">
        <v>3900</v>
      </c>
      <c r="E417" s="661" t="s">
        <v>3901</v>
      </c>
      <c r="F417" s="664">
        <v>7</v>
      </c>
      <c r="G417" s="664">
        <v>6370</v>
      </c>
      <c r="H417" s="664">
        <v>1</v>
      </c>
      <c r="I417" s="664">
        <v>910</v>
      </c>
      <c r="J417" s="664">
        <v>1</v>
      </c>
      <c r="K417" s="664">
        <v>910</v>
      </c>
      <c r="L417" s="664">
        <v>0.14285714285714285</v>
      </c>
      <c r="M417" s="664">
        <v>910</v>
      </c>
      <c r="N417" s="664">
        <v>4</v>
      </c>
      <c r="O417" s="664">
        <v>3700</v>
      </c>
      <c r="P417" s="677">
        <v>0.58084772370486659</v>
      </c>
      <c r="Q417" s="665">
        <v>925</v>
      </c>
    </row>
    <row r="418" spans="1:17" ht="14.4" customHeight="1" x14ac:dyDescent="0.3">
      <c r="A418" s="660" t="s">
        <v>551</v>
      </c>
      <c r="B418" s="661" t="s">
        <v>3390</v>
      </c>
      <c r="C418" s="661" t="s">
        <v>3183</v>
      </c>
      <c r="D418" s="661" t="s">
        <v>3902</v>
      </c>
      <c r="E418" s="661" t="s">
        <v>3903</v>
      </c>
      <c r="F418" s="664"/>
      <c r="G418" s="664"/>
      <c r="H418" s="664"/>
      <c r="I418" s="664"/>
      <c r="J418" s="664"/>
      <c r="K418" s="664"/>
      <c r="L418" s="664"/>
      <c r="M418" s="664"/>
      <c r="N418" s="664">
        <v>1</v>
      </c>
      <c r="O418" s="664">
        <v>2017</v>
      </c>
      <c r="P418" s="677"/>
      <c r="Q418" s="665">
        <v>2017</v>
      </c>
    </row>
    <row r="419" spans="1:17" ht="14.4" customHeight="1" x14ac:dyDescent="0.3">
      <c r="A419" s="660" t="s">
        <v>551</v>
      </c>
      <c r="B419" s="661" t="s">
        <v>3390</v>
      </c>
      <c r="C419" s="661" t="s">
        <v>3183</v>
      </c>
      <c r="D419" s="661" t="s">
        <v>3904</v>
      </c>
      <c r="E419" s="661" t="s">
        <v>3905</v>
      </c>
      <c r="F419" s="664"/>
      <c r="G419" s="664"/>
      <c r="H419" s="664"/>
      <c r="I419" s="664"/>
      <c r="J419" s="664">
        <v>1</v>
      </c>
      <c r="K419" s="664">
        <v>1213</v>
      </c>
      <c r="L419" s="664"/>
      <c r="M419" s="664">
        <v>1213</v>
      </c>
      <c r="N419" s="664">
        <v>6</v>
      </c>
      <c r="O419" s="664">
        <v>7410</v>
      </c>
      <c r="P419" s="677"/>
      <c r="Q419" s="665">
        <v>1235</v>
      </c>
    </row>
    <row r="420" spans="1:17" ht="14.4" customHeight="1" x14ac:dyDescent="0.3">
      <c r="A420" s="660" t="s">
        <v>551</v>
      </c>
      <c r="B420" s="661" t="s">
        <v>3390</v>
      </c>
      <c r="C420" s="661" t="s">
        <v>3183</v>
      </c>
      <c r="D420" s="661" t="s">
        <v>3244</v>
      </c>
      <c r="E420" s="661" t="s">
        <v>3245</v>
      </c>
      <c r="F420" s="664"/>
      <c r="G420" s="664"/>
      <c r="H420" s="664"/>
      <c r="I420" s="664"/>
      <c r="J420" s="664">
        <v>3</v>
      </c>
      <c r="K420" s="664">
        <v>2796</v>
      </c>
      <c r="L420" s="664"/>
      <c r="M420" s="664">
        <v>932</v>
      </c>
      <c r="N420" s="664">
        <v>5</v>
      </c>
      <c r="O420" s="664">
        <v>4730</v>
      </c>
      <c r="P420" s="677"/>
      <c r="Q420" s="665">
        <v>946</v>
      </c>
    </row>
    <row r="421" spans="1:17" ht="14.4" customHeight="1" x14ac:dyDescent="0.3">
      <c r="A421" s="660" t="s">
        <v>551</v>
      </c>
      <c r="B421" s="661" t="s">
        <v>3390</v>
      </c>
      <c r="C421" s="661" t="s">
        <v>3183</v>
      </c>
      <c r="D421" s="661" t="s">
        <v>3906</v>
      </c>
      <c r="E421" s="661" t="s">
        <v>3907</v>
      </c>
      <c r="F421" s="664"/>
      <c r="G421" s="664"/>
      <c r="H421" s="664"/>
      <c r="I421" s="664"/>
      <c r="J421" s="664"/>
      <c r="K421" s="664"/>
      <c r="L421" s="664"/>
      <c r="M421" s="664"/>
      <c r="N421" s="664">
        <v>5</v>
      </c>
      <c r="O421" s="664">
        <v>3990</v>
      </c>
      <c r="P421" s="677"/>
      <c r="Q421" s="665">
        <v>798</v>
      </c>
    </row>
    <row r="422" spans="1:17" ht="14.4" customHeight="1" x14ac:dyDescent="0.3">
      <c r="A422" s="660" t="s">
        <v>551</v>
      </c>
      <c r="B422" s="661" t="s">
        <v>3390</v>
      </c>
      <c r="C422" s="661" t="s">
        <v>3183</v>
      </c>
      <c r="D422" s="661" t="s">
        <v>3908</v>
      </c>
      <c r="E422" s="661" t="s">
        <v>3909</v>
      </c>
      <c r="F422" s="664"/>
      <c r="G422" s="664"/>
      <c r="H422" s="664"/>
      <c r="I422" s="664"/>
      <c r="J422" s="664"/>
      <c r="K422" s="664"/>
      <c r="L422" s="664"/>
      <c r="M422" s="664"/>
      <c r="N422" s="664">
        <v>1</v>
      </c>
      <c r="O422" s="664">
        <v>2365</v>
      </c>
      <c r="P422" s="677"/>
      <c r="Q422" s="665">
        <v>2365</v>
      </c>
    </row>
    <row r="423" spans="1:17" ht="14.4" customHeight="1" x14ac:dyDescent="0.3">
      <c r="A423" s="660" t="s">
        <v>551</v>
      </c>
      <c r="B423" s="661" t="s">
        <v>3390</v>
      </c>
      <c r="C423" s="661" t="s">
        <v>3183</v>
      </c>
      <c r="D423" s="661" t="s">
        <v>3246</v>
      </c>
      <c r="E423" s="661" t="s">
        <v>3247</v>
      </c>
      <c r="F423" s="664"/>
      <c r="G423" s="664"/>
      <c r="H423" s="664"/>
      <c r="I423" s="664"/>
      <c r="J423" s="664"/>
      <c r="K423" s="664"/>
      <c r="L423" s="664"/>
      <c r="M423" s="664"/>
      <c r="N423" s="664">
        <v>3</v>
      </c>
      <c r="O423" s="664">
        <v>4911</v>
      </c>
      <c r="P423" s="677"/>
      <c r="Q423" s="665">
        <v>1637</v>
      </c>
    </row>
    <row r="424" spans="1:17" ht="14.4" customHeight="1" x14ac:dyDescent="0.3">
      <c r="A424" s="660" t="s">
        <v>551</v>
      </c>
      <c r="B424" s="661" t="s">
        <v>3390</v>
      </c>
      <c r="C424" s="661" t="s">
        <v>3183</v>
      </c>
      <c r="D424" s="661" t="s">
        <v>3910</v>
      </c>
      <c r="E424" s="661" t="s">
        <v>3911</v>
      </c>
      <c r="F424" s="664"/>
      <c r="G424" s="664"/>
      <c r="H424" s="664"/>
      <c r="I424" s="664"/>
      <c r="J424" s="664">
        <v>1</v>
      </c>
      <c r="K424" s="664">
        <v>1323</v>
      </c>
      <c r="L424" s="664"/>
      <c r="M424" s="664">
        <v>1323</v>
      </c>
      <c r="N424" s="664">
        <v>1</v>
      </c>
      <c r="O424" s="664">
        <v>1340</v>
      </c>
      <c r="P424" s="677"/>
      <c r="Q424" s="665">
        <v>1340</v>
      </c>
    </row>
    <row r="425" spans="1:17" ht="14.4" customHeight="1" x14ac:dyDescent="0.3">
      <c r="A425" s="660" t="s">
        <v>551</v>
      </c>
      <c r="B425" s="661" t="s">
        <v>3390</v>
      </c>
      <c r="C425" s="661" t="s">
        <v>3183</v>
      </c>
      <c r="D425" s="661" t="s">
        <v>3912</v>
      </c>
      <c r="E425" s="661" t="s">
        <v>3913</v>
      </c>
      <c r="F425" s="664">
        <v>39</v>
      </c>
      <c r="G425" s="664">
        <v>194415</v>
      </c>
      <c r="H425" s="664">
        <v>1</v>
      </c>
      <c r="I425" s="664">
        <v>4985</v>
      </c>
      <c r="J425" s="664">
        <v>33</v>
      </c>
      <c r="K425" s="664">
        <v>164505</v>
      </c>
      <c r="L425" s="664">
        <v>0.84615384615384615</v>
      </c>
      <c r="M425" s="664">
        <v>4985</v>
      </c>
      <c r="N425" s="664">
        <v>33</v>
      </c>
      <c r="O425" s="664">
        <v>165330</v>
      </c>
      <c r="P425" s="677">
        <v>0.85039734588380522</v>
      </c>
      <c r="Q425" s="665">
        <v>5010</v>
      </c>
    </row>
    <row r="426" spans="1:17" ht="14.4" customHeight="1" x14ac:dyDescent="0.3">
      <c r="A426" s="660" t="s">
        <v>551</v>
      </c>
      <c r="B426" s="661" t="s">
        <v>3390</v>
      </c>
      <c r="C426" s="661" t="s">
        <v>3183</v>
      </c>
      <c r="D426" s="661" t="s">
        <v>3914</v>
      </c>
      <c r="E426" s="661" t="s">
        <v>3915</v>
      </c>
      <c r="F426" s="664">
        <v>2</v>
      </c>
      <c r="G426" s="664">
        <v>9630</v>
      </c>
      <c r="H426" s="664">
        <v>1</v>
      </c>
      <c r="I426" s="664">
        <v>4815</v>
      </c>
      <c r="J426" s="664">
        <v>3</v>
      </c>
      <c r="K426" s="664">
        <v>14445</v>
      </c>
      <c r="L426" s="664">
        <v>1.5</v>
      </c>
      <c r="M426" s="664">
        <v>4815</v>
      </c>
      <c r="N426" s="664">
        <v>4</v>
      </c>
      <c r="O426" s="664">
        <v>19500</v>
      </c>
      <c r="P426" s="677">
        <v>2.0249221183800623</v>
      </c>
      <c r="Q426" s="665">
        <v>4875</v>
      </c>
    </row>
    <row r="427" spans="1:17" ht="14.4" customHeight="1" x14ac:dyDescent="0.3">
      <c r="A427" s="660" t="s">
        <v>551</v>
      </c>
      <c r="B427" s="661" t="s">
        <v>3390</v>
      </c>
      <c r="C427" s="661" t="s">
        <v>3183</v>
      </c>
      <c r="D427" s="661" t="s">
        <v>3916</v>
      </c>
      <c r="E427" s="661" t="s">
        <v>3917</v>
      </c>
      <c r="F427" s="664"/>
      <c r="G427" s="664"/>
      <c r="H427" s="664"/>
      <c r="I427" s="664"/>
      <c r="J427" s="664">
        <v>3</v>
      </c>
      <c r="K427" s="664">
        <v>1914</v>
      </c>
      <c r="L427" s="664"/>
      <c r="M427" s="664">
        <v>638</v>
      </c>
      <c r="N427" s="664">
        <v>1</v>
      </c>
      <c r="O427" s="664">
        <v>649</v>
      </c>
      <c r="P427" s="677"/>
      <c r="Q427" s="665">
        <v>649</v>
      </c>
    </row>
    <row r="428" spans="1:17" ht="14.4" customHeight="1" x14ac:dyDescent="0.3">
      <c r="A428" s="660" t="s">
        <v>551</v>
      </c>
      <c r="B428" s="661" t="s">
        <v>3390</v>
      </c>
      <c r="C428" s="661" t="s">
        <v>3183</v>
      </c>
      <c r="D428" s="661" t="s">
        <v>3918</v>
      </c>
      <c r="E428" s="661" t="s">
        <v>3919</v>
      </c>
      <c r="F428" s="664">
        <v>3</v>
      </c>
      <c r="G428" s="664">
        <v>9147</v>
      </c>
      <c r="H428" s="664">
        <v>1</v>
      </c>
      <c r="I428" s="664">
        <v>3049</v>
      </c>
      <c r="J428" s="664">
        <v>2</v>
      </c>
      <c r="K428" s="664">
        <v>6098</v>
      </c>
      <c r="L428" s="664">
        <v>0.66666666666666663</v>
      </c>
      <c r="M428" s="664">
        <v>3049</v>
      </c>
      <c r="N428" s="664"/>
      <c r="O428" s="664"/>
      <c r="P428" s="677"/>
      <c r="Q428" s="665"/>
    </row>
    <row r="429" spans="1:17" ht="14.4" customHeight="1" x14ac:dyDescent="0.3">
      <c r="A429" s="660" t="s">
        <v>551</v>
      </c>
      <c r="B429" s="661" t="s">
        <v>3390</v>
      </c>
      <c r="C429" s="661" t="s">
        <v>3183</v>
      </c>
      <c r="D429" s="661" t="s">
        <v>3920</v>
      </c>
      <c r="E429" s="661" t="s">
        <v>3921</v>
      </c>
      <c r="F429" s="664">
        <v>2</v>
      </c>
      <c r="G429" s="664">
        <v>4412</v>
      </c>
      <c r="H429" s="664">
        <v>1</v>
      </c>
      <c r="I429" s="664">
        <v>2206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551</v>
      </c>
      <c r="B430" s="661" t="s">
        <v>3390</v>
      </c>
      <c r="C430" s="661" t="s">
        <v>3183</v>
      </c>
      <c r="D430" s="661" t="s">
        <v>3922</v>
      </c>
      <c r="E430" s="661" t="s">
        <v>3923</v>
      </c>
      <c r="F430" s="664"/>
      <c r="G430" s="664"/>
      <c r="H430" s="664"/>
      <c r="I430" s="664"/>
      <c r="J430" s="664">
        <v>2</v>
      </c>
      <c r="K430" s="664">
        <v>5388</v>
      </c>
      <c r="L430" s="664"/>
      <c r="M430" s="664">
        <v>2694</v>
      </c>
      <c r="N430" s="664"/>
      <c r="O430" s="664"/>
      <c r="P430" s="677"/>
      <c r="Q430" s="665"/>
    </row>
    <row r="431" spans="1:17" ht="14.4" customHeight="1" x14ac:dyDescent="0.3">
      <c r="A431" s="660" t="s">
        <v>551</v>
      </c>
      <c r="B431" s="661" t="s">
        <v>3390</v>
      </c>
      <c r="C431" s="661" t="s">
        <v>3183</v>
      </c>
      <c r="D431" s="661" t="s">
        <v>3924</v>
      </c>
      <c r="E431" s="661" t="s">
        <v>3925</v>
      </c>
      <c r="F431" s="664"/>
      <c r="G431" s="664"/>
      <c r="H431" s="664"/>
      <c r="I431" s="664"/>
      <c r="J431" s="664">
        <v>1</v>
      </c>
      <c r="K431" s="664">
        <v>6123</v>
      </c>
      <c r="L431" s="664"/>
      <c r="M431" s="664">
        <v>6123</v>
      </c>
      <c r="N431" s="664">
        <v>1</v>
      </c>
      <c r="O431" s="664">
        <v>6163</v>
      </c>
      <c r="P431" s="677"/>
      <c r="Q431" s="665">
        <v>6163</v>
      </c>
    </row>
    <row r="432" spans="1:17" ht="14.4" customHeight="1" x14ac:dyDescent="0.3">
      <c r="A432" s="660" t="s">
        <v>551</v>
      </c>
      <c r="B432" s="661" t="s">
        <v>3390</v>
      </c>
      <c r="C432" s="661" t="s">
        <v>3183</v>
      </c>
      <c r="D432" s="661" t="s">
        <v>3926</v>
      </c>
      <c r="E432" s="661" t="s">
        <v>3927</v>
      </c>
      <c r="F432" s="664"/>
      <c r="G432" s="664"/>
      <c r="H432" s="664"/>
      <c r="I432" s="664"/>
      <c r="J432" s="664">
        <v>1</v>
      </c>
      <c r="K432" s="664">
        <v>1487</v>
      </c>
      <c r="L432" s="664"/>
      <c r="M432" s="664">
        <v>1487</v>
      </c>
      <c r="N432" s="664"/>
      <c r="O432" s="664"/>
      <c r="P432" s="677"/>
      <c r="Q432" s="665"/>
    </row>
    <row r="433" spans="1:17" ht="14.4" customHeight="1" x14ac:dyDescent="0.3">
      <c r="A433" s="660" t="s">
        <v>551</v>
      </c>
      <c r="B433" s="661" t="s">
        <v>3390</v>
      </c>
      <c r="C433" s="661" t="s">
        <v>3183</v>
      </c>
      <c r="D433" s="661" t="s">
        <v>3928</v>
      </c>
      <c r="E433" s="661" t="s">
        <v>3929</v>
      </c>
      <c r="F433" s="664">
        <v>1</v>
      </c>
      <c r="G433" s="664">
        <v>4666</v>
      </c>
      <c r="H433" s="664">
        <v>1</v>
      </c>
      <c r="I433" s="664">
        <v>4666</v>
      </c>
      <c r="J433" s="664">
        <v>1</v>
      </c>
      <c r="K433" s="664">
        <v>4666</v>
      </c>
      <c r="L433" s="664">
        <v>1</v>
      </c>
      <c r="M433" s="664">
        <v>4666</v>
      </c>
      <c r="N433" s="664"/>
      <c r="O433" s="664"/>
      <c r="P433" s="677"/>
      <c r="Q433" s="665"/>
    </row>
    <row r="434" spans="1:17" ht="14.4" customHeight="1" x14ac:dyDescent="0.3">
      <c r="A434" s="660" t="s">
        <v>551</v>
      </c>
      <c r="B434" s="661" t="s">
        <v>3390</v>
      </c>
      <c r="C434" s="661" t="s">
        <v>3183</v>
      </c>
      <c r="D434" s="661" t="s">
        <v>3930</v>
      </c>
      <c r="E434" s="661" t="s">
        <v>3931</v>
      </c>
      <c r="F434" s="664"/>
      <c r="G434" s="664"/>
      <c r="H434" s="664"/>
      <c r="I434" s="664"/>
      <c r="J434" s="664"/>
      <c r="K434" s="664"/>
      <c r="L434" s="664"/>
      <c r="M434" s="664"/>
      <c r="N434" s="664">
        <v>3</v>
      </c>
      <c r="O434" s="664">
        <v>6660</v>
      </c>
      <c r="P434" s="677"/>
      <c r="Q434" s="665">
        <v>2220</v>
      </c>
    </row>
    <row r="435" spans="1:17" ht="14.4" customHeight="1" x14ac:dyDescent="0.3">
      <c r="A435" s="660" t="s">
        <v>551</v>
      </c>
      <c r="B435" s="661" t="s">
        <v>3390</v>
      </c>
      <c r="C435" s="661" t="s">
        <v>3183</v>
      </c>
      <c r="D435" s="661" t="s">
        <v>3932</v>
      </c>
      <c r="E435" s="661" t="s">
        <v>3933</v>
      </c>
      <c r="F435" s="664"/>
      <c r="G435" s="664"/>
      <c r="H435" s="664"/>
      <c r="I435" s="664"/>
      <c r="J435" s="664"/>
      <c r="K435" s="664"/>
      <c r="L435" s="664"/>
      <c r="M435" s="664"/>
      <c r="N435" s="664">
        <v>3</v>
      </c>
      <c r="O435" s="664">
        <v>8556</v>
      </c>
      <c r="P435" s="677"/>
      <c r="Q435" s="665">
        <v>2852</v>
      </c>
    </row>
    <row r="436" spans="1:17" ht="14.4" customHeight="1" x14ac:dyDescent="0.3">
      <c r="A436" s="660" t="s">
        <v>551</v>
      </c>
      <c r="B436" s="661" t="s">
        <v>3390</v>
      </c>
      <c r="C436" s="661" t="s">
        <v>3183</v>
      </c>
      <c r="D436" s="661" t="s">
        <v>3934</v>
      </c>
      <c r="E436" s="661" t="s">
        <v>3935</v>
      </c>
      <c r="F436" s="664">
        <v>1</v>
      </c>
      <c r="G436" s="664">
        <v>1574</v>
      </c>
      <c r="H436" s="664">
        <v>1</v>
      </c>
      <c r="I436" s="664">
        <v>1574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551</v>
      </c>
      <c r="B437" s="661" t="s">
        <v>3390</v>
      </c>
      <c r="C437" s="661" t="s">
        <v>3183</v>
      </c>
      <c r="D437" s="661" t="s">
        <v>3936</v>
      </c>
      <c r="E437" s="661" t="s">
        <v>3937</v>
      </c>
      <c r="F437" s="664"/>
      <c r="G437" s="664"/>
      <c r="H437" s="664"/>
      <c r="I437" s="664"/>
      <c r="J437" s="664">
        <v>3</v>
      </c>
      <c r="K437" s="664">
        <v>12132</v>
      </c>
      <c r="L437" s="664"/>
      <c r="M437" s="664">
        <v>4044</v>
      </c>
      <c r="N437" s="664"/>
      <c r="O437" s="664"/>
      <c r="P437" s="677"/>
      <c r="Q437" s="665"/>
    </row>
    <row r="438" spans="1:17" ht="14.4" customHeight="1" x14ac:dyDescent="0.3">
      <c r="A438" s="660" t="s">
        <v>551</v>
      </c>
      <c r="B438" s="661" t="s">
        <v>3390</v>
      </c>
      <c r="C438" s="661" t="s">
        <v>3183</v>
      </c>
      <c r="D438" s="661" t="s">
        <v>3938</v>
      </c>
      <c r="E438" s="661" t="s">
        <v>3939</v>
      </c>
      <c r="F438" s="664">
        <v>2</v>
      </c>
      <c r="G438" s="664">
        <v>4800</v>
      </c>
      <c r="H438" s="664">
        <v>1</v>
      </c>
      <c r="I438" s="664">
        <v>2400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551</v>
      </c>
      <c r="B439" s="661" t="s">
        <v>3390</v>
      </c>
      <c r="C439" s="661" t="s">
        <v>3183</v>
      </c>
      <c r="D439" s="661" t="s">
        <v>3940</v>
      </c>
      <c r="E439" s="661" t="s">
        <v>3941</v>
      </c>
      <c r="F439" s="664">
        <v>1</v>
      </c>
      <c r="G439" s="664">
        <v>2582</v>
      </c>
      <c r="H439" s="664">
        <v>1</v>
      </c>
      <c r="I439" s="664">
        <v>2582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551</v>
      </c>
      <c r="B440" s="661" t="s">
        <v>3390</v>
      </c>
      <c r="C440" s="661" t="s">
        <v>3183</v>
      </c>
      <c r="D440" s="661" t="s">
        <v>3248</v>
      </c>
      <c r="E440" s="661" t="s">
        <v>3249</v>
      </c>
      <c r="F440" s="664">
        <v>41</v>
      </c>
      <c r="G440" s="664">
        <v>52070</v>
      </c>
      <c r="H440" s="664">
        <v>1</v>
      </c>
      <c r="I440" s="664">
        <v>1270</v>
      </c>
      <c r="J440" s="664">
        <v>51</v>
      </c>
      <c r="K440" s="664">
        <v>64770</v>
      </c>
      <c r="L440" s="664">
        <v>1.2439024390243902</v>
      </c>
      <c r="M440" s="664">
        <v>1270</v>
      </c>
      <c r="N440" s="664">
        <v>33</v>
      </c>
      <c r="O440" s="664">
        <v>42372</v>
      </c>
      <c r="P440" s="677">
        <v>0.81375072018436723</v>
      </c>
      <c r="Q440" s="665">
        <v>1284</v>
      </c>
    </row>
    <row r="441" spans="1:17" ht="14.4" customHeight="1" x14ac:dyDescent="0.3">
      <c r="A441" s="660" t="s">
        <v>551</v>
      </c>
      <c r="B441" s="661" t="s">
        <v>3390</v>
      </c>
      <c r="C441" s="661" t="s">
        <v>3183</v>
      </c>
      <c r="D441" s="661" t="s">
        <v>3942</v>
      </c>
      <c r="E441" s="661" t="s">
        <v>3943</v>
      </c>
      <c r="F441" s="664">
        <v>8</v>
      </c>
      <c r="G441" s="664">
        <v>32244</v>
      </c>
      <c r="H441" s="664">
        <v>1</v>
      </c>
      <c r="I441" s="664">
        <v>4030.5</v>
      </c>
      <c r="J441" s="664">
        <v>6</v>
      </c>
      <c r="K441" s="664">
        <v>24198</v>
      </c>
      <c r="L441" s="664">
        <v>0.75046520282843321</v>
      </c>
      <c r="M441" s="664">
        <v>4033</v>
      </c>
      <c r="N441" s="664">
        <v>5</v>
      </c>
      <c r="O441" s="664">
        <v>20395</v>
      </c>
      <c r="P441" s="677">
        <v>0.63252077905966997</v>
      </c>
      <c r="Q441" s="665">
        <v>4079</v>
      </c>
    </row>
    <row r="442" spans="1:17" ht="14.4" customHeight="1" x14ac:dyDescent="0.3">
      <c r="A442" s="660" t="s">
        <v>551</v>
      </c>
      <c r="B442" s="661" t="s">
        <v>3390</v>
      </c>
      <c r="C442" s="661" t="s">
        <v>3183</v>
      </c>
      <c r="D442" s="661" t="s">
        <v>3250</v>
      </c>
      <c r="E442" s="661" t="s">
        <v>3251</v>
      </c>
      <c r="F442" s="664">
        <v>4</v>
      </c>
      <c r="G442" s="664">
        <v>3722</v>
      </c>
      <c r="H442" s="664">
        <v>1</v>
      </c>
      <c r="I442" s="664">
        <v>930.5</v>
      </c>
      <c r="J442" s="664">
        <v>6</v>
      </c>
      <c r="K442" s="664">
        <v>5592</v>
      </c>
      <c r="L442" s="664">
        <v>1.5024180548092423</v>
      </c>
      <c r="M442" s="664">
        <v>932</v>
      </c>
      <c r="N442" s="664">
        <v>1</v>
      </c>
      <c r="O442" s="664">
        <v>946</v>
      </c>
      <c r="P442" s="677">
        <v>0.25416442772702846</v>
      </c>
      <c r="Q442" s="665">
        <v>946</v>
      </c>
    </row>
    <row r="443" spans="1:17" ht="14.4" customHeight="1" x14ac:dyDescent="0.3">
      <c r="A443" s="660" t="s">
        <v>551</v>
      </c>
      <c r="B443" s="661" t="s">
        <v>3390</v>
      </c>
      <c r="C443" s="661" t="s">
        <v>3183</v>
      </c>
      <c r="D443" s="661" t="s">
        <v>3944</v>
      </c>
      <c r="E443" s="661" t="s">
        <v>3945</v>
      </c>
      <c r="F443" s="664">
        <v>2</v>
      </c>
      <c r="G443" s="664">
        <v>1814</v>
      </c>
      <c r="H443" s="664">
        <v>1</v>
      </c>
      <c r="I443" s="664">
        <v>907</v>
      </c>
      <c r="J443" s="664">
        <v>2</v>
      </c>
      <c r="K443" s="664">
        <v>1814</v>
      </c>
      <c r="L443" s="664">
        <v>1</v>
      </c>
      <c r="M443" s="664">
        <v>907</v>
      </c>
      <c r="N443" s="664"/>
      <c r="O443" s="664"/>
      <c r="P443" s="677"/>
      <c r="Q443" s="665"/>
    </row>
    <row r="444" spans="1:17" ht="14.4" customHeight="1" x14ac:dyDescent="0.3">
      <c r="A444" s="660" t="s">
        <v>551</v>
      </c>
      <c r="B444" s="661" t="s">
        <v>3390</v>
      </c>
      <c r="C444" s="661" t="s">
        <v>3183</v>
      </c>
      <c r="D444" s="661" t="s">
        <v>3946</v>
      </c>
      <c r="E444" s="661" t="s">
        <v>3947</v>
      </c>
      <c r="F444" s="664">
        <v>2</v>
      </c>
      <c r="G444" s="664">
        <v>4634</v>
      </c>
      <c r="H444" s="664">
        <v>1</v>
      </c>
      <c r="I444" s="664">
        <v>2317</v>
      </c>
      <c r="J444" s="664"/>
      <c r="K444" s="664"/>
      <c r="L444" s="664"/>
      <c r="M444" s="664"/>
      <c r="N444" s="664">
        <v>2</v>
      </c>
      <c r="O444" s="664">
        <v>4674</v>
      </c>
      <c r="P444" s="677">
        <v>1.0086318515321537</v>
      </c>
      <c r="Q444" s="665">
        <v>2337</v>
      </c>
    </row>
    <row r="445" spans="1:17" ht="14.4" customHeight="1" x14ac:dyDescent="0.3">
      <c r="A445" s="660" t="s">
        <v>551</v>
      </c>
      <c r="B445" s="661" t="s">
        <v>3390</v>
      </c>
      <c r="C445" s="661" t="s">
        <v>3183</v>
      </c>
      <c r="D445" s="661" t="s">
        <v>3948</v>
      </c>
      <c r="E445" s="661" t="s">
        <v>3949</v>
      </c>
      <c r="F445" s="664">
        <v>10</v>
      </c>
      <c r="G445" s="664">
        <v>29360</v>
      </c>
      <c r="H445" s="664">
        <v>1</v>
      </c>
      <c r="I445" s="664">
        <v>2936</v>
      </c>
      <c r="J445" s="664">
        <v>22</v>
      </c>
      <c r="K445" s="664">
        <v>64592</v>
      </c>
      <c r="L445" s="664">
        <v>2.2000000000000002</v>
      </c>
      <c r="M445" s="664">
        <v>2936</v>
      </c>
      <c r="N445" s="664">
        <v>6</v>
      </c>
      <c r="O445" s="664">
        <v>17880</v>
      </c>
      <c r="P445" s="677">
        <v>0.60899182561307907</v>
      </c>
      <c r="Q445" s="665">
        <v>2980</v>
      </c>
    </row>
    <row r="446" spans="1:17" ht="14.4" customHeight="1" x14ac:dyDescent="0.3">
      <c r="A446" s="660" t="s">
        <v>551</v>
      </c>
      <c r="B446" s="661" t="s">
        <v>3390</v>
      </c>
      <c r="C446" s="661" t="s">
        <v>3183</v>
      </c>
      <c r="D446" s="661" t="s">
        <v>3950</v>
      </c>
      <c r="E446" s="661" t="s">
        <v>3951</v>
      </c>
      <c r="F446" s="664"/>
      <c r="G446" s="664"/>
      <c r="H446" s="664"/>
      <c r="I446" s="664"/>
      <c r="J446" s="664">
        <v>1</v>
      </c>
      <c r="K446" s="664">
        <v>2146</v>
      </c>
      <c r="L446" s="664"/>
      <c r="M446" s="664">
        <v>2146</v>
      </c>
      <c r="N446" s="664"/>
      <c r="O446" s="664"/>
      <c r="P446" s="677"/>
      <c r="Q446" s="665"/>
    </row>
    <row r="447" spans="1:17" ht="14.4" customHeight="1" x14ac:dyDescent="0.3">
      <c r="A447" s="660" t="s">
        <v>551</v>
      </c>
      <c r="B447" s="661" t="s">
        <v>3390</v>
      </c>
      <c r="C447" s="661" t="s">
        <v>3183</v>
      </c>
      <c r="D447" s="661" t="s">
        <v>3952</v>
      </c>
      <c r="E447" s="661" t="s">
        <v>3953</v>
      </c>
      <c r="F447" s="664"/>
      <c r="G447" s="664"/>
      <c r="H447" s="664"/>
      <c r="I447" s="664"/>
      <c r="J447" s="664"/>
      <c r="K447" s="664"/>
      <c r="L447" s="664"/>
      <c r="M447" s="664"/>
      <c r="N447" s="664">
        <v>1</v>
      </c>
      <c r="O447" s="664">
        <v>1640</v>
      </c>
      <c r="P447" s="677"/>
      <c r="Q447" s="665">
        <v>1640</v>
      </c>
    </row>
    <row r="448" spans="1:17" ht="14.4" customHeight="1" x14ac:dyDescent="0.3">
      <c r="A448" s="660" t="s">
        <v>551</v>
      </c>
      <c r="B448" s="661" t="s">
        <v>3390</v>
      </c>
      <c r="C448" s="661" t="s">
        <v>3183</v>
      </c>
      <c r="D448" s="661" t="s">
        <v>3954</v>
      </c>
      <c r="E448" s="661" t="s">
        <v>3955</v>
      </c>
      <c r="F448" s="664"/>
      <c r="G448" s="664"/>
      <c r="H448" s="664"/>
      <c r="I448" s="664"/>
      <c r="J448" s="664">
        <v>1</v>
      </c>
      <c r="K448" s="664">
        <v>2153</v>
      </c>
      <c r="L448" s="664"/>
      <c r="M448" s="664">
        <v>2153</v>
      </c>
      <c r="N448" s="664"/>
      <c r="O448" s="664"/>
      <c r="P448" s="677"/>
      <c r="Q448" s="665"/>
    </row>
    <row r="449" spans="1:17" ht="14.4" customHeight="1" x14ac:dyDescent="0.3">
      <c r="A449" s="660" t="s">
        <v>551</v>
      </c>
      <c r="B449" s="661" t="s">
        <v>3390</v>
      </c>
      <c r="C449" s="661" t="s">
        <v>3183</v>
      </c>
      <c r="D449" s="661" t="s">
        <v>3956</v>
      </c>
      <c r="E449" s="661" t="s">
        <v>3957</v>
      </c>
      <c r="F449" s="664">
        <v>1</v>
      </c>
      <c r="G449" s="664">
        <v>1637</v>
      </c>
      <c r="H449" s="664">
        <v>1</v>
      </c>
      <c r="I449" s="664">
        <v>1637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551</v>
      </c>
      <c r="B450" s="661" t="s">
        <v>3390</v>
      </c>
      <c r="C450" s="661" t="s">
        <v>3183</v>
      </c>
      <c r="D450" s="661" t="s">
        <v>3958</v>
      </c>
      <c r="E450" s="661" t="s">
        <v>3959</v>
      </c>
      <c r="F450" s="664">
        <v>0</v>
      </c>
      <c r="G450" s="664">
        <v>0</v>
      </c>
      <c r="H450" s="664"/>
      <c r="I450" s="664"/>
      <c r="J450" s="664">
        <v>0</v>
      </c>
      <c r="K450" s="664">
        <v>0</v>
      </c>
      <c r="L450" s="664"/>
      <c r="M450" s="664"/>
      <c r="N450" s="664">
        <v>0</v>
      </c>
      <c r="O450" s="664">
        <v>0</v>
      </c>
      <c r="P450" s="677"/>
      <c r="Q450" s="665"/>
    </row>
    <row r="451" spans="1:17" ht="14.4" customHeight="1" x14ac:dyDescent="0.3">
      <c r="A451" s="660" t="s">
        <v>551</v>
      </c>
      <c r="B451" s="661" t="s">
        <v>3390</v>
      </c>
      <c r="C451" s="661" t="s">
        <v>3183</v>
      </c>
      <c r="D451" s="661" t="s">
        <v>3960</v>
      </c>
      <c r="E451" s="661" t="s">
        <v>3961</v>
      </c>
      <c r="F451" s="664">
        <v>152</v>
      </c>
      <c r="G451" s="664">
        <v>0</v>
      </c>
      <c r="H451" s="664"/>
      <c r="I451" s="664">
        <v>0</v>
      </c>
      <c r="J451" s="664">
        <v>110</v>
      </c>
      <c r="K451" s="664">
        <v>0</v>
      </c>
      <c r="L451" s="664"/>
      <c r="M451" s="664">
        <v>0</v>
      </c>
      <c r="N451" s="664">
        <v>246</v>
      </c>
      <c r="O451" s="664">
        <v>0</v>
      </c>
      <c r="P451" s="677"/>
      <c r="Q451" s="665">
        <v>0</v>
      </c>
    </row>
    <row r="452" spans="1:17" ht="14.4" customHeight="1" x14ac:dyDescent="0.3">
      <c r="A452" s="660" t="s">
        <v>551</v>
      </c>
      <c r="B452" s="661" t="s">
        <v>3390</v>
      </c>
      <c r="C452" s="661" t="s">
        <v>3183</v>
      </c>
      <c r="D452" s="661" t="s">
        <v>3258</v>
      </c>
      <c r="E452" s="661" t="s">
        <v>3259</v>
      </c>
      <c r="F452" s="664">
        <v>14</v>
      </c>
      <c r="G452" s="664">
        <v>0</v>
      </c>
      <c r="H452" s="664"/>
      <c r="I452" s="664">
        <v>0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551</v>
      </c>
      <c r="B453" s="661" t="s">
        <v>3390</v>
      </c>
      <c r="C453" s="661" t="s">
        <v>3183</v>
      </c>
      <c r="D453" s="661" t="s">
        <v>3962</v>
      </c>
      <c r="E453" s="661" t="s">
        <v>3963</v>
      </c>
      <c r="F453" s="664">
        <v>15</v>
      </c>
      <c r="G453" s="664">
        <v>0</v>
      </c>
      <c r="H453" s="664"/>
      <c r="I453" s="664">
        <v>0</v>
      </c>
      <c r="J453" s="664">
        <v>21</v>
      </c>
      <c r="K453" s="664">
        <v>0</v>
      </c>
      <c r="L453" s="664"/>
      <c r="M453" s="664">
        <v>0</v>
      </c>
      <c r="N453" s="664">
        <v>28</v>
      </c>
      <c r="O453" s="664">
        <v>0</v>
      </c>
      <c r="P453" s="677"/>
      <c r="Q453" s="665">
        <v>0</v>
      </c>
    </row>
    <row r="454" spans="1:17" ht="14.4" customHeight="1" x14ac:dyDescent="0.3">
      <c r="A454" s="660" t="s">
        <v>551</v>
      </c>
      <c r="B454" s="661" t="s">
        <v>3390</v>
      </c>
      <c r="C454" s="661" t="s">
        <v>3183</v>
      </c>
      <c r="D454" s="661" t="s">
        <v>3964</v>
      </c>
      <c r="E454" s="661" t="s">
        <v>3965</v>
      </c>
      <c r="F454" s="664"/>
      <c r="G454" s="664"/>
      <c r="H454" s="664"/>
      <c r="I454" s="664"/>
      <c r="J454" s="664">
        <v>1</v>
      </c>
      <c r="K454" s="664">
        <v>0</v>
      </c>
      <c r="L454" s="664"/>
      <c r="M454" s="664">
        <v>0</v>
      </c>
      <c r="N454" s="664"/>
      <c r="O454" s="664"/>
      <c r="P454" s="677"/>
      <c r="Q454" s="665"/>
    </row>
    <row r="455" spans="1:17" ht="14.4" customHeight="1" x14ac:dyDescent="0.3">
      <c r="A455" s="660" t="s">
        <v>551</v>
      </c>
      <c r="B455" s="661" t="s">
        <v>3390</v>
      </c>
      <c r="C455" s="661" t="s">
        <v>3183</v>
      </c>
      <c r="D455" s="661" t="s">
        <v>3966</v>
      </c>
      <c r="E455" s="661" t="s">
        <v>3967</v>
      </c>
      <c r="F455" s="664">
        <v>970</v>
      </c>
      <c r="G455" s="664">
        <v>0</v>
      </c>
      <c r="H455" s="664"/>
      <c r="I455" s="664">
        <v>0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551</v>
      </c>
      <c r="B456" s="661" t="s">
        <v>3390</v>
      </c>
      <c r="C456" s="661" t="s">
        <v>3183</v>
      </c>
      <c r="D456" s="661" t="s">
        <v>3968</v>
      </c>
      <c r="E456" s="661" t="s">
        <v>3969</v>
      </c>
      <c r="F456" s="664">
        <v>12</v>
      </c>
      <c r="G456" s="664">
        <v>67992</v>
      </c>
      <c r="H456" s="664">
        <v>1</v>
      </c>
      <c r="I456" s="664">
        <v>5666</v>
      </c>
      <c r="J456" s="664">
        <v>6</v>
      </c>
      <c r="K456" s="664">
        <v>33996</v>
      </c>
      <c r="L456" s="664">
        <v>0.5</v>
      </c>
      <c r="M456" s="664">
        <v>5666</v>
      </c>
      <c r="N456" s="664">
        <v>10</v>
      </c>
      <c r="O456" s="664">
        <v>56980</v>
      </c>
      <c r="P456" s="677">
        <v>0.83803976938463354</v>
      </c>
      <c r="Q456" s="665">
        <v>5698</v>
      </c>
    </row>
    <row r="457" spans="1:17" ht="14.4" customHeight="1" x14ac:dyDescent="0.3">
      <c r="A457" s="660" t="s">
        <v>551</v>
      </c>
      <c r="B457" s="661" t="s">
        <v>3390</v>
      </c>
      <c r="C457" s="661" t="s">
        <v>3183</v>
      </c>
      <c r="D457" s="661" t="s">
        <v>3970</v>
      </c>
      <c r="E457" s="661" t="s">
        <v>3971</v>
      </c>
      <c r="F457" s="664">
        <v>32</v>
      </c>
      <c r="G457" s="664">
        <v>125048</v>
      </c>
      <c r="H457" s="664">
        <v>1</v>
      </c>
      <c r="I457" s="664">
        <v>3907.75</v>
      </c>
      <c r="J457" s="664">
        <v>10</v>
      </c>
      <c r="K457" s="664">
        <v>39090</v>
      </c>
      <c r="L457" s="664">
        <v>0.31259996161473996</v>
      </c>
      <c r="M457" s="664">
        <v>3909</v>
      </c>
      <c r="N457" s="664">
        <v>25</v>
      </c>
      <c r="O457" s="664">
        <v>98950</v>
      </c>
      <c r="P457" s="677">
        <v>0.79129614228136391</v>
      </c>
      <c r="Q457" s="665">
        <v>3958</v>
      </c>
    </row>
    <row r="458" spans="1:17" ht="14.4" customHeight="1" x14ac:dyDescent="0.3">
      <c r="A458" s="660" t="s">
        <v>551</v>
      </c>
      <c r="B458" s="661" t="s">
        <v>3390</v>
      </c>
      <c r="C458" s="661" t="s">
        <v>3183</v>
      </c>
      <c r="D458" s="661" t="s">
        <v>3972</v>
      </c>
      <c r="E458" s="661" t="s">
        <v>3973</v>
      </c>
      <c r="F458" s="664">
        <v>976</v>
      </c>
      <c r="G458" s="664">
        <v>1099460</v>
      </c>
      <c r="H458" s="664">
        <v>1</v>
      </c>
      <c r="I458" s="664">
        <v>1126.4959016393443</v>
      </c>
      <c r="J458" s="664">
        <v>887</v>
      </c>
      <c r="K458" s="664">
        <v>963592</v>
      </c>
      <c r="L458" s="664">
        <v>0.87642297127680857</v>
      </c>
      <c r="M458" s="664">
        <v>1086.3494926719279</v>
      </c>
      <c r="N458" s="664">
        <v>1030</v>
      </c>
      <c r="O458" s="664">
        <v>1116220</v>
      </c>
      <c r="P458" s="677">
        <v>1.0152438469794263</v>
      </c>
      <c r="Q458" s="665">
        <v>1083.7087378640776</v>
      </c>
    </row>
    <row r="459" spans="1:17" ht="14.4" customHeight="1" x14ac:dyDescent="0.3">
      <c r="A459" s="660" t="s">
        <v>551</v>
      </c>
      <c r="B459" s="661" t="s">
        <v>3390</v>
      </c>
      <c r="C459" s="661" t="s">
        <v>3183</v>
      </c>
      <c r="D459" s="661" t="s">
        <v>3974</v>
      </c>
      <c r="E459" s="661" t="s">
        <v>3975</v>
      </c>
      <c r="F459" s="664">
        <v>2</v>
      </c>
      <c r="G459" s="664">
        <v>7012</v>
      </c>
      <c r="H459" s="664">
        <v>1</v>
      </c>
      <c r="I459" s="664">
        <v>3506</v>
      </c>
      <c r="J459" s="664">
        <v>1</v>
      </c>
      <c r="K459" s="664">
        <v>3506</v>
      </c>
      <c r="L459" s="664">
        <v>0.5</v>
      </c>
      <c r="M459" s="664">
        <v>3506</v>
      </c>
      <c r="N459" s="664"/>
      <c r="O459" s="664"/>
      <c r="P459" s="677"/>
      <c r="Q459" s="665"/>
    </row>
    <row r="460" spans="1:17" ht="14.4" customHeight="1" x14ac:dyDescent="0.3">
      <c r="A460" s="660" t="s">
        <v>551</v>
      </c>
      <c r="B460" s="661" t="s">
        <v>3390</v>
      </c>
      <c r="C460" s="661" t="s">
        <v>3183</v>
      </c>
      <c r="D460" s="661" t="s">
        <v>3184</v>
      </c>
      <c r="E460" s="661" t="s">
        <v>3185</v>
      </c>
      <c r="F460" s="664">
        <v>4</v>
      </c>
      <c r="G460" s="664">
        <v>744</v>
      </c>
      <c r="H460" s="664">
        <v>1</v>
      </c>
      <c r="I460" s="664">
        <v>186</v>
      </c>
      <c r="J460" s="664">
        <v>1</v>
      </c>
      <c r="K460" s="664">
        <v>186</v>
      </c>
      <c r="L460" s="664">
        <v>0.25</v>
      </c>
      <c r="M460" s="664">
        <v>186</v>
      </c>
      <c r="N460" s="664">
        <v>2</v>
      </c>
      <c r="O460" s="664">
        <v>768</v>
      </c>
      <c r="P460" s="677">
        <v>1.032258064516129</v>
      </c>
      <c r="Q460" s="665">
        <v>384</v>
      </c>
    </row>
    <row r="461" spans="1:17" ht="14.4" customHeight="1" x14ac:dyDescent="0.3">
      <c r="A461" s="660" t="s">
        <v>551</v>
      </c>
      <c r="B461" s="661" t="s">
        <v>3390</v>
      </c>
      <c r="C461" s="661" t="s">
        <v>3183</v>
      </c>
      <c r="D461" s="661" t="s">
        <v>3976</v>
      </c>
      <c r="E461" s="661" t="s">
        <v>3977</v>
      </c>
      <c r="F461" s="664">
        <v>5</v>
      </c>
      <c r="G461" s="664">
        <v>0</v>
      </c>
      <c r="H461" s="664"/>
      <c r="I461" s="664">
        <v>0</v>
      </c>
      <c r="J461" s="664"/>
      <c r="K461" s="664"/>
      <c r="L461" s="664"/>
      <c r="M461" s="664"/>
      <c r="N461" s="664">
        <v>1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551</v>
      </c>
      <c r="B462" s="661" t="s">
        <v>3390</v>
      </c>
      <c r="C462" s="661" t="s">
        <v>3183</v>
      </c>
      <c r="D462" s="661" t="s">
        <v>3978</v>
      </c>
      <c r="E462" s="661" t="s">
        <v>3979</v>
      </c>
      <c r="F462" s="664">
        <v>6</v>
      </c>
      <c r="G462" s="664">
        <v>16868</v>
      </c>
      <c r="H462" s="664">
        <v>1</v>
      </c>
      <c r="I462" s="664">
        <v>2811.3333333333335</v>
      </c>
      <c r="J462" s="664">
        <v>4</v>
      </c>
      <c r="K462" s="664">
        <v>11256</v>
      </c>
      <c r="L462" s="664">
        <v>0.66729902774484229</v>
      </c>
      <c r="M462" s="664">
        <v>2814</v>
      </c>
      <c r="N462" s="664">
        <v>6</v>
      </c>
      <c r="O462" s="664">
        <v>17094</v>
      </c>
      <c r="P462" s="677">
        <v>1.0133981503438463</v>
      </c>
      <c r="Q462" s="665">
        <v>2849</v>
      </c>
    </row>
    <row r="463" spans="1:17" ht="14.4" customHeight="1" x14ac:dyDescent="0.3">
      <c r="A463" s="660" t="s">
        <v>551</v>
      </c>
      <c r="B463" s="661" t="s">
        <v>3390</v>
      </c>
      <c r="C463" s="661" t="s">
        <v>3183</v>
      </c>
      <c r="D463" s="661" t="s">
        <v>3980</v>
      </c>
      <c r="E463" s="661" t="s">
        <v>3981</v>
      </c>
      <c r="F463" s="664">
        <v>1</v>
      </c>
      <c r="G463" s="664">
        <v>2746</v>
      </c>
      <c r="H463" s="664">
        <v>1</v>
      </c>
      <c r="I463" s="664">
        <v>2746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551</v>
      </c>
      <c r="B464" s="661" t="s">
        <v>3390</v>
      </c>
      <c r="C464" s="661" t="s">
        <v>3183</v>
      </c>
      <c r="D464" s="661" t="s">
        <v>3982</v>
      </c>
      <c r="E464" s="661" t="s">
        <v>3983</v>
      </c>
      <c r="F464" s="664">
        <v>5</v>
      </c>
      <c r="G464" s="664">
        <v>9460</v>
      </c>
      <c r="H464" s="664">
        <v>1</v>
      </c>
      <c r="I464" s="664">
        <v>1892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551</v>
      </c>
      <c r="B465" s="661" t="s">
        <v>3390</v>
      </c>
      <c r="C465" s="661" t="s">
        <v>3183</v>
      </c>
      <c r="D465" s="661" t="s">
        <v>3984</v>
      </c>
      <c r="E465" s="661" t="s">
        <v>3985</v>
      </c>
      <c r="F465" s="664">
        <v>13</v>
      </c>
      <c r="G465" s="664">
        <v>5603</v>
      </c>
      <c r="H465" s="664">
        <v>1</v>
      </c>
      <c r="I465" s="664">
        <v>431</v>
      </c>
      <c r="J465" s="664">
        <v>7</v>
      </c>
      <c r="K465" s="664">
        <v>3017</v>
      </c>
      <c r="L465" s="664">
        <v>0.53846153846153844</v>
      </c>
      <c r="M465" s="664">
        <v>431</v>
      </c>
      <c r="N465" s="664">
        <v>10</v>
      </c>
      <c r="O465" s="664">
        <v>4360</v>
      </c>
      <c r="P465" s="677">
        <v>0.77815456005711225</v>
      </c>
      <c r="Q465" s="665">
        <v>436</v>
      </c>
    </row>
    <row r="466" spans="1:17" ht="14.4" customHeight="1" x14ac:dyDescent="0.3">
      <c r="A466" s="660" t="s">
        <v>551</v>
      </c>
      <c r="B466" s="661" t="s">
        <v>3390</v>
      </c>
      <c r="C466" s="661" t="s">
        <v>3183</v>
      </c>
      <c r="D466" s="661" t="s">
        <v>3986</v>
      </c>
      <c r="E466" s="661" t="s">
        <v>3987</v>
      </c>
      <c r="F466" s="664">
        <v>2</v>
      </c>
      <c r="G466" s="664">
        <v>7900</v>
      </c>
      <c r="H466" s="664">
        <v>1</v>
      </c>
      <c r="I466" s="664">
        <v>3950</v>
      </c>
      <c r="J466" s="664">
        <v>1</v>
      </c>
      <c r="K466" s="664">
        <v>3950</v>
      </c>
      <c r="L466" s="664">
        <v>0.5</v>
      </c>
      <c r="M466" s="664">
        <v>3950</v>
      </c>
      <c r="N466" s="664"/>
      <c r="O466" s="664"/>
      <c r="P466" s="677"/>
      <c r="Q466" s="665"/>
    </row>
    <row r="467" spans="1:17" ht="14.4" customHeight="1" x14ac:dyDescent="0.3">
      <c r="A467" s="660" t="s">
        <v>551</v>
      </c>
      <c r="B467" s="661" t="s">
        <v>3390</v>
      </c>
      <c r="C467" s="661" t="s">
        <v>3183</v>
      </c>
      <c r="D467" s="661" t="s">
        <v>3276</v>
      </c>
      <c r="E467" s="661" t="s">
        <v>3277</v>
      </c>
      <c r="F467" s="664"/>
      <c r="G467" s="664"/>
      <c r="H467" s="664"/>
      <c r="I467" s="664"/>
      <c r="J467" s="664">
        <v>269</v>
      </c>
      <c r="K467" s="664">
        <v>62408</v>
      </c>
      <c r="L467" s="664"/>
      <c r="M467" s="664">
        <v>232</v>
      </c>
      <c r="N467" s="664">
        <v>359</v>
      </c>
      <c r="O467" s="664">
        <v>84365</v>
      </c>
      <c r="P467" s="677"/>
      <c r="Q467" s="665">
        <v>235</v>
      </c>
    </row>
    <row r="468" spans="1:17" ht="14.4" customHeight="1" x14ac:dyDescent="0.3">
      <c r="A468" s="660" t="s">
        <v>551</v>
      </c>
      <c r="B468" s="661" t="s">
        <v>3390</v>
      </c>
      <c r="C468" s="661" t="s">
        <v>3183</v>
      </c>
      <c r="D468" s="661" t="s">
        <v>3278</v>
      </c>
      <c r="E468" s="661" t="s">
        <v>3279</v>
      </c>
      <c r="F468" s="664">
        <v>1</v>
      </c>
      <c r="G468" s="664">
        <v>112</v>
      </c>
      <c r="H468" s="664">
        <v>1</v>
      </c>
      <c r="I468" s="664">
        <v>112</v>
      </c>
      <c r="J468" s="664">
        <v>1</v>
      </c>
      <c r="K468" s="664">
        <v>112</v>
      </c>
      <c r="L468" s="664">
        <v>1</v>
      </c>
      <c r="M468" s="664">
        <v>112</v>
      </c>
      <c r="N468" s="664">
        <v>2</v>
      </c>
      <c r="O468" s="664">
        <v>227</v>
      </c>
      <c r="P468" s="677">
        <v>2.0267857142857144</v>
      </c>
      <c r="Q468" s="665">
        <v>113.5</v>
      </c>
    </row>
    <row r="469" spans="1:17" ht="14.4" customHeight="1" x14ac:dyDescent="0.3">
      <c r="A469" s="660" t="s">
        <v>551</v>
      </c>
      <c r="B469" s="661" t="s">
        <v>3390</v>
      </c>
      <c r="C469" s="661" t="s">
        <v>3183</v>
      </c>
      <c r="D469" s="661" t="s">
        <v>3280</v>
      </c>
      <c r="E469" s="661" t="s">
        <v>3281</v>
      </c>
      <c r="F469" s="664"/>
      <c r="G469" s="664"/>
      <c r="H469" s="664"/>
      <c r="I469" s="664"/>
      <c r="J469" s="664">
        <v>247</v>
      </c>
      <c r="K469" s="664">
        <v>84968</v>
      </c>
      <c r="L469" s="664"/>
      <c r="M469" s="664">
        <v>344</v>
      </c>
      <c r="N469" s="664">
        <v>320</v>
      </c>
      <c r="O469" s="664">
        <v>111674</v>
      </c>
      <c r="P469" s="677"/>
      <c r="Q469" s="665">
        <v>348.98124999999999</v>
      </c>
    </row>
    <row r="470" spans="1:17" ht="14.4" customHeight="1" x14ac:dyDescent="0.3">
      <c r="A470" s="660" t="s">
        <v>551</v>
      </c>
      <c r="B470" s="661" t="s">
        <v>3390</v>
      </c>
      <c r="C470" s="661" t="s">
        <v>3183</v>
      </c>
      <c r="D470" s="661" t="s">
        <v>3988</v>
      </c>
      <c r="E470" s="661" t="s">
        <v>3989</v>
      </c>
      <c r="F470" s="664">
        <v>38</v>
      </c>
      <c r="G470" s="664">
        <v>32101</v>
      </c>
      <c r="H470" s="664">
        <v>1</v>
      </c>
      <c r="I470" s="664">
        <v>844.76315789473688</v>
      </c>
      <c r="J470" s="664">
        <v>37</v>
      </c>
      <c r="K470" s="664">
        <v>31265</v>
      </c>
      <c r="L470" s="664">
        <v>0.97395719759509047</v>
      </c>
      <c r="M470" s="664">
        <v>845</v>
      </c>
      <c r="N470" s="664">
        <v>54</v>
      </c>
      <c r="O470" s="664">
        <v>45996</v>
      </c>
      <c r="P470" s="677">
        <v>1.4328525591103081</v>
      </c>
      <c r="Q470" s="665">
        <v>851.77777777777783</v>
      </c>
    </row>
    <row r="471" spans="1:17" ht="14.4" customHeight="1" x14ac:dyDescent="0.3">
      <c r="A471" s="660" t="s">
        <v>551</v>
      </c>
      <c r="B471" s="661" t="s">
        <v>3390</v>
      </c>
      <c r="C471" s="661" t="s">
        <v>3183</v>
      </c>
      <c r="D471" s="661" t="s">
        <v>3346</v>
      </c>
      <c r="E471" s="661" t="s">
        <v>3347</v>
      </c>
      <c r="F471" s="664">
        <v>273</v>
      </c>
      <c r="G471" s="664">
        <v>30570</v>
      </c>
      <c r="H471" s="664">
        <v>1</v>
      </c>
      <c r="I471" s="664">
        <v>111.97802197802197</v>
      </c>
      <c r="J471" s="664">
        <v>210</v>
      </c>
      <c r="K471" s="664">
        <v>23520</v>
      </c>
      <c r="L471" s="664">
        <v>0.76938174681059868</v>
      </c>
      <c r="M471" s="664">
        <v>112</v>
      </c>
      <c r="N471" s="664">
        <v>254</v>
      </c>
      <c r="O471" s="664">
        <v>28951</v>
      </c>
      <c r="P471" s="677">
        <v>0.94703958128884524</v>
      </c>
      <c r="Q471" s="665">
        <v>113.98031496062993</v>
      </c>
    </row>
    <row r="472" spans="1:17" ht="14.4" customHeight="1" x14ac:dyDescent="0.3">
      <c r="A472" s="660" t="s">
        <v>551</v>
      </c>
      <c r="B472" s="661" t="s">
        <v>3390</v>
      </c>
      <c r="C472" s="661" t="s">
        <v>3183</v>
      </c>
      <c r="D472" s="661" t="s">
        <v>3990</v>
      </c>
      <c r="E472" s="661" t="s">
        <v>3991</v>
      </c>
      <c r="F472" s="664">
        <v>4</v>
      </c>
      <c r="G472" s="664">
        <v>17036</v>
      </c>
      <c r="H472" s="664">
        <v>1</v>
      </c>
      <c r="I472" s="664">
        <v>4259</v>
      </c>
      <c r="J472" s="664">
        <v>6</v>
      </c>
      <c r="K472" s="664">
        <v>25554</v>
      </c>
      <c r="L472" s="664">
        <v>1.5</v>
      </c>
      <c r="M472" s="664">
        <v>4259</v>
      </c>
      <c r="N472" s="664">
        <v>1</v>
      </c>
      <c r="O472" s="664">
        <v>4308</v>
      </c>
      <c r="P472" s="677">
        <v>0.25287626203334118</v>
      </c>
      <c r="Q472" s="665">
        <v>4308</v>
      </c>
    </row>
    <row r="473" spans="1:17" ht="14.4" customHeight="1" x14ac:dyDescent="0.3">
      <c r="A473" s="660" t="s">
        <v>551</v>
      </c>
      <c r="B473" s="661" t="s">
        <v>3390</v>
      </c>
      <c r="C473" s="661" t="s">
        <v>3183</v>
      </c>
      <c r="D473" s="661" t="s">
        <v>3992</v>
      </c>
      <c r="E473" s="661" t="s">
        <v>3993</v>
      </c>
      <c r="F473" s="664">
        <v>295</v>
      </c>
      <c r="G473" s="664">
        <v>101480</v>
      </c>
      <c r="H473" s="664">
        <v>1</v>
      </c>
      <c r="I473" s="664">
        <v>344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551</v>
      </c>
      <c r="B474" s="661" t="s">
        <v>3390</v>
      </c>
      <c r="C474" s="661" t="s">
        <v>3183</v>
      </c>
      <c r="D474" s="661" t="s">
        <v>3994</v>
      </c>
      <c r="E474" s="661" t="s">
        <v>3995</v>
      </c>
      <c r="F474" s="664">
        <v>8</v>
      </c>
      <c r="G474" s="664">
        <v>28840</v>
      </c>
      <c r="H474" s="664">
        <v>1</v>
      </c>
      <c r="I474" s="664">
        <v>3605</v>
      </c>
      <c r="J474" s="664">
        <v>5</v>
      </c>
      <c r="K474" s="664">
        <v>18025</v>
      </c>
      <c r="L474" s="664">
        <v>0.625</v>
      </c>
      <c r="M474" s="664">
        <v>3605</v>
      </c>
      <c r="N474" s="664">
        <v>5</v>
      </c>
      <c r="O474" s="664">
        <v>18270</v>
      </c>
      <c r="P474" s="677">
        <v>0.63349514563106801</v>
      </c>
      <c r="Q474" s="665">
        <v>3654</v>
      </c>
    </row>
    <row r="475" spans="1:17" ht="14.4" customHeight="1" x14ac:dyDescent="0.3">
      <c r="A475" s="660" t="s">
        <v>551</v>
      </c>
      <c r="B475" s="661" t="s">
        <v>3390</v>
      </c>
      <c r="C475" s="661" t="s">
        <v>3183</v>
      </c>
      <c r="D475" s="661" t="s">
        <v>3996</v>
      </c>
      <c r="E475" s="661" t="s">
        <v>3997</v>
      </c>
      <c r="F475" s="664">
        <v>6</v>
      </c>
      <c r="G475" s="664">
        <v>5172</v>
      </c>
      <c r="H475" s="664">
        <v>1</v>
      </c>
      <c r="I475" s="664">
        <v>862</v>
      </c>
      <c r="J475" s="664">
        <v>2</v>
      </c>
      <c r="K475" s="664">
        <v>1724</v>
      </c>
      <c r="L475" s="664">
        <v>0.33333333333333331</v>
      </c>
      <c r="M475" s="664">
        <v>862</v>
      </c>
      <c r="N475" s="664">
        <v>4</v>
      </c>
      <c r="O475" s="664">
        <v>3488</v>
      </c>
      <c r="P475" s="677">
        <v>0.67440061871616397</v>
      </c>
      <c r="Q475" s="665">
        <v>872</v>
      </c>
    </row>
    <row r="476" spans="1:17" ht="14.4" customHeight="1" x14ac:dyDescent="0.3">
      <c r="A476" s="660" t="s">
        <v>551</v>
      </c>
      <c r="B476" s="661" t="s">
        <v>3390</v>
      </c>
      <c r="C476" s="661" t="s">
        <v>3183</v>
      </c>
      <c r="D476" s="661" t="s">
        <v>3286</v>
      </c>
      <c r="E476" s="661" t="s">
        <v>3287</v>
      </c>
      <c r="F476" s="664"/>
      <c r="G476" s="664"/>
      <c r="H476" s="664"/>
      <c r="I476" s="664"/>
      <c r="J476" s="664"/>
      <c r="K476" s="664"/>
      <c r="L476" s="664"/>
      <c r="M476" s="664"/>
      <c r="N476" s="664">
        <v>1</v>
      </c>
      <c r="O476" s="664">
        <v>179</v>
      </c>
      <c r="P476" s="677"/>
      <c r="Q476" s="665">
        <v>179</v>
      </c>
    </row>
    <row r="477" spans="1:17" ht="14.4" customHeight="1" x14ac:dyDescent="0.3">
      <c r="A477" s="660" t="s">
        <v>551</v>
      </c>
      <c r="B477" s="661" t="s">
        <v>3390</v>
      </c>
      <c r="C477" s="661" t="s">
        <v>3183</v>
      </c>
      <c r="D477" s="661" t="s">
        <v>3998</v>
      </c>
      <c r="E477" s="661" t="s">
        <v>3999</v>
      </c>
      <c r="F477" s="664"/>
      <c r="G477" s="664"/>
      <c r="H477" s="664"/>
      <c r="I477" s="664"/>
      <c r="J477" s="664">
        <v>18</v>
      </c>
      <c r="K477" s="664">
        <v>31842</v>
      </c>
      <c r="L477" s="664"/>
      <c r="M477" s="664">
        <v>1769</v>
      </c>
      <c r="N477" s="664">
        <v>8</v>
      </c>
      <c r="O477" s="664">
        <v>14312</v>
      </c>
      <c r="P477" s="677"/>
      <c r="Q477" s="665">
        <v>1789</v>
      </c>
    </row>
    <row r="478" spans="1:17" ht="14.4" customHeight="1" x14ac:dyDescent="0.3">
      <c r="A478" s="660" t="s">
        <v>551</v>
      </c>
      <c r="B478" s="661" t="s">
        <v>3390</v>
      </c>
      <c r="C478" s="661" t="s">
        <v>3183</v>
      </c>
      <c r="D478" s="661" t="s">
        <v>4000</v>
      </c>
      <c r="E478" s="661" t="s">
        <v>4001</v>
      </c>
      <c r="F478" s="664"/>
      <c r="G478" s="664"/>
      <c r="H478" s="664"/>
      <c r="I478" s="664"/>
      <c r="J478" s="664">
        <v>1</v>
      </c>
      <c r="K478" s="664">
        <v>109</v>
      </c>
      <c r="L478" s="664"/>
      <c r="M478" s="664">
        <v>109</v>
      </c>
      <c r="N478" s="664">
        <v>1</v>
      </c>
      <c r="O478" s="664">
        <v>112</v>
      </c>
      <c r="P478" s="677"/>
      <c r="Q478" s="665">
        <v>112</v>
      </c>
    </row>
    <row r="479" spans="1:17" ht="14.4" customHeight="1" x14ac:dyDescent="0.3">
      <c r="A479" s="660" t="s">
        <v>551</v>
      </c>
      <c r="B479" s="661" t="s">
        <v>3390</v>
      </c>
      <c r="C479" s="661" t="s">
        <v>3183</v>
      </c>
      <c r="D479" s="661" t="s">
        <v>4002</v>
      </c>
      <c r="E479" s="661" t="s">
        <v>4003</v>
      </c>
      <c r="F479" s="664"/>
      <c r="G479" s="664"/>
      <c r="H479" s="664"/>
      <c r="I479" s="664"/>
      <c r="J479" s="664">
        <v>1</v>
      </c>
      <c r="K479" s="664">
        <v>1277</v>
      </c>
      <c r="L479" s="664"/>
      <c r="M479" s="664">
        <v>1277</v>
      </c>
      <c r="N479" s="664"/>
      <c r="O479" s="664"/>
      <c r="P479" s="677"/>
      <c r="Q479" s="665"/>
    </row>
    <row r="480" spans="1:17" ht="14.4" customHeight="1" x14ac:dyDescent="0.3">
      <c r="A480" s="660" t="s">
        <v>551</v>
      </c>
      <c r="B480" s="661" t="s">
        <v>3390</v>
      </c>
      <c r="C480" s="661" t="s">
        <v>3183</v>
      </c>
      <c r="D480" s="661" t="s">
        <v>3290</v>
      </c>
      <c r="E480" s="661" t="s">
        <v>3291</v>
      </c>
      <c r="F480" s="664">
        <v>26</v>
      </c>
      <c r="G480" s="664">
        <v>4186</v>
      </c>
      <c r="H480" s="664">
        <v>1</v>
      </c>
      <c r="I480" s="664">
        <v>161</v>
      </c>
      <c r="J480" s="664">
        <v>11</v>
      </c>
      <c r="K480" s="664">
        <v>1771</v>
      </c>
      <c r="L480" s="664">
        <v>0.42307692307692307</v>
      </c>
      <c r="M480" s="664">
        <v>161</v>
      </c>
      <c r="N480" s="664">
        <v>13</v>
      </c>
      <c r="O480" s="664">
        <v>4043</v>
      </c>
      <c r="P480" s="677">
        <v>0.96583850931677018</v>
      </c>
      <c r="Q480" s="665">
        <v>311</v>
      </c>
    </row>
    <row r="481" spans="1:17" ht="14.4" customHeight="1" x14ac:dyDescent="0.3">
      <c r="A481" s="660" t="s">
        <v>551</v>
      </c>
      <c r="B481" s="661" t="s">
        <v>3390</v>
      </c>
      <c r="C481" s="661" t="s">
        <v>3183</v>
      </c>
      <c r="D481" s="661" t="s">
        <v>3292</v>
      </c>
      <c r="E481" s="661" t="s">
        <v>3293</v>
      </c>
      <c r="F481" s="664"/>
      <c r="G481" s="664"/>
      <c r="H481" s="664"/>
      <c r="I481" s="664"/>
      <c r="J481" s="664">
        <v>1</v>
      </c>
      <c r="K481" s="664">
        <v>480</v>
      </c>
      <c r="L481" s="664"/>
      <c r="M481" s="664">
        <v>480</v>
      </c>
      <c r="N481" s="664"/>
      <c r="O481" s="664"/>
      <c r="P481" s="677"/>
      <c r="Q481" s="665"/>
    </row>
    <row r="482" spans="1:17" ht="14.4" customHeight="1" x14ac:dyDescent="0.3">
      <c r="A482" s="660" t="s">
        <v>551</v>
      </c>
      <c r="B482" s="661" t="s">
        <v>3390</v>
      </c>
      <c r="C482" s="661" t="s">
        <v>3183</v>
      </c>
      <c r="D482" s="661" t="s">
        <v>4004</v>
      </c>
      <c r="E482" s="661" t="s">
        <v>4005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628</v>
      </c>
      <c r="P482" s="677"/>
      <c r="Q482" s="665">
        <v>628</v>
      </c>
    </row>
    <row r="483" spans="1:17" ht="14.4" customHeight="1" x14ac:dyDescent="0.3">
      <c r="A483" s="660" t="s">
        <v>551</v>
      </c>
      <c r="B483" s="661" t="s">
        <v>3390</v>
      </c>
      <c r="C483" s="661" t="s">
        <v>3183</v>
      </c>
      <c r="D483" s="661" t="s">
        <v>4006</v>
      </c>
      <c r="E483" s="661" t="s">
        <v>4007</v>
      </c>
      <c r="F483" s="664">
        <v>18</v>
      </c>
      <c r="G483" s="664">
        <v>45180</v>
      </c>
      <c r="H483" s="664">
        <v>1</v>
      </c>
      <c r="I483" s="664">
        <v>2510</v>
      </c>
      <c r="J483" s="664">
        <v>10</v>
      </c>
      <c r="K483" s="664">
        <v>25100</v>
      </c>
      <c r="L483" s="664">
        <v>0.55555555555555558</v>
      </c>
      <c r="M483" s="664">
        <v>2510</v>
      </c>
      <c r="N483" s="664">
        <v>7</v>
      </c>
      <c r="O483" s="664">
        <v>17780</v>
      </c>
      <c r="P483" s="677">
        <v>0.3935369632580788</v>
      </c>
      <c r="Q483" s="665">
        <v>2540</v>
      </c>
    </row>
    <row r="484" spans="1:17" ht="14.4" customHeight="1" x14ac:dyDescent="0.3">
      <c r="A484" s="660" t="s">
        <v>551</v>
      </c>
      <c r="B484" s="661" t="s">
        <v>3390</v>
      </c>
      <c r="C484" s="661" t="s">
        <v>3183</v>
      </c>
      <c r="D484" s="661" t="s">
        <v>4008</v>
      </c>
      <c r="E484" s="661" t="s">
        <v>4009</v>
      </c>
      <c r="F484" s="664">
        <v>1</v>
      </c>
      <c r="G484" s="664">
        <v>4556</v>
      </c>
      <c r="H484" s="664">
        <v>1</v>
      </c>
      <c r="I484" s="664">
        <v>4556</v>
      </c>
      <c r="J484" s="664">
        <v>4</v>
      </c>
      <c r="K484" s="664">
        <v>18224</v>
      </c>
      <c r="L484" s="664">
        <v>4</v>
      </c>
      <c r="M484" s="664">
        <v>4556</v>
      </c>
      <c r="N484" s="664">
        <v>2</v>
      </c>
      <c r="O484" s="664">
        <v>9210</v>
      </c>
      <c r="P484" s="677">
        <v>2.0215100965759438</v>
      </c>
      <c r="Q484" s="665">
        <v>4605</v>
      </c>
    </row>
    <row r="485" spans="1:17" ht="14.4" customHeight="1" x14ac:dyDescent="0.3">
      <c r="A485" s="660" t="s">
        <v>551</v>
      </c>
      <c r="B485" s="661" t="s">
        <v>3390</v>
      </c>
      <c r="C485" s="661" t="s">
        <v>3183</v>
      </c>
      <c r="D485" s="661" t="s">
        <v>4010</v>
      </c>
      <c r="E485" s="661" t="s">
        <v>4011</v>
      </c>
      <c r="F485" s="664"/>
      <c r="G485" s="664"/>
      <c r="H485" s="664"/>
      <c r="I485" s="664"/>
      <c r="J485" s="664">
        <v>3</v>
      </c>
      <c r="K485" s="664">
        <v>11751</v>
      </c>
      <c r="L485" s="664"/>
      <c r="M485" s="664">
        <v>3917</v>
      </c>
      <c r="N485" s="664"/>
      <c r="O485" s="664"/>
      <c r="P485" s="677"/>
      <c r="Q485" s="665"/>
    </row>
    <row r="486" spans="1:17" ht="14.4" customHeight="1" x14ac:dyDescent="0.3">
      <c r="A486" s="660" t="s">
        <v>551</v>
      </c>
      <c r="B486" s="661" t="s">
        <v>3390</v>
      </c>
      <c r="C486" s="661" t="s">
        <v>3183</v>
      </c>
      <c r="D486" s="661" t="s">
        <v>4012</v>
      </c>
      <c r="E486" s="661" t="s">
        <v>4013</v>
      </c>
      <c r="F486" s="664">
        <v>14</v>
      </c>
      <c r="G486" s="664">
        <v>75552</v>
      </c>
      <c r="H486" s="664">
        <v>1</v>
      </c>
      <c r="I486" s="664">
        <v>5396.5714285714284</v>
      </c>
      <c r="J486" s="664">
        <v>15</v>
      </c>
      <c r="K486" s="664">
        <v>80985</v>
      </c>
      <c r="L486" s="664">
        <v>1.0719107369758576</v>
      </c>
      <c r="M486" s="664">
        <v>5399</v>
      </c>
      <c r="N486" s="664">
        <v>16</v>
      </c>
      <c r="O486" s="664">
        <v>87754</v>
      </c>
      <c r="P486" s="677">
        <v>1.1615046590427784</v>
      </c>
      <c r="Q486" s="665">
        <v>5484.625</v>
      </c>
    </row>
    <row r="487" spans="1:17" ht="14.4" customHeight="1" x14ac:dyDescent="0.3">
      <c r="A487" s="660" t="s">
        <v>551</v>
      </c>
      <c r="B487" s="661" t="s">
        <v>3390</v>
      </c>
      <c r="C487" s="661" t="s">
        <v>3183</v>
      </c>
      <c r="D487" s="661" t="s">
        <v>4014</v>
      </c>
      <c r="E487" s="661" t="s">
        <v>4015</v>
      </c>
      <c r="F487" s="664">
        <v>1</v>
      </c>
      <c r="G487" s="664">
        <v>2443</v>
      </c>
      <c r="H487" s="664">
        <v>1</v>
      </c>
      <c r="I487" s="664">
        <v>2443</v>
      </c>
      <c r="J487" s="664">
        <v>2</v>
      </c>
      <c r="K487" s="664">
        <v>4886</v>
      </c>
      <c r="L487" s="664">
        <v>2</v>
      </c>
      <c r="M487" s="664">
        <v>2443</v>
      </c>
      <c r="N487" s="664">
        <v>3</v>
      </c>
      <c r="O487" s="664">
        <v>7398</v>
      </c>
      <c r="P487" s="677">
        <v>3.0282439623413837</v>
      </c>
      <c r="Q487" s="665">
        <v>2466</v>
      </c>
    </row>
    <row r="488" spans="1:17" ht="14.4" customHeight="1" x14ac:dyDescent="0.3">
      <c r="A488" s="660" t="s">
        <v>551</v>
      </c>
      <c r="B488" s="661" t="s">
        <v>3390</v>
      </c>
      <c r="C488" s="661" t="s">
        <v>3183</v>
      </c>
      <c r="D488" s="661" t="s">
        <v>4016</v>
      </c>
      <c r="E488" s="661" t="s">
        <v>4017</v>
      </c>
      <c r="F488" s="664">
        <v>10</v>
      </c>
      <c r="G488" s="664">
        <v>24430</v>
      </c>
      <c r="H488" s="664">
        <v>1</v>
      </c>
      <c r="I488" s="664">
        <v>2443</v>
      </c>
      <c r="J488" s="664">
        <v>3</v>
      </c>
      <c r="K488" s="664">
        <v>7329</v>
      </c>
      <c r="L488" s="664">
        <v>0.3</v>
      </c>
      <c r="M488" s="664">
        <v>2443</v>
      </c>
      <c r="N488" s="664">
        <v>2</v>
      </c>
      <c r="O488" s="664">
        <v>4946</v>
      </c>
      <c r="P488" s="677">
        <v>0.20245599672533771</v>
      </c>
      <c r="Q488" s="665">
        <v>2473</v>
      </c>
    </row>
    <row r="489" spans="1:17" ht="14.4" customHeight="1" x14ac:dyDescent="0.3">
      <c r="A489" s="660" t="s">
        <v>551</v>
      </c>
      <c r="B489" s="661" t="s">
        <v>3390</v>
      </c>
      <c r="C489" s="661" t="s">
        <v>3183</v>
      </c>
      <c r="D489" s="661" t="s">
        <v>4018</v>
      </c>
      <c r="E489" s="661" t="s">
        <v>4019</v>
      </c>
      <c r="F489" s="664">
        <v>3</v>
      </c>
      <c r="G489" s="664">
        <v>13020</v>
      </c>
      <c r="H489" s="664">
        <v>1</v>
      </c>
      <c r="I489" s="664">
        <v>4340</v>
      </c>
      <c r="J489" s="664">
        <v>1</v>
      </c>
      <c r="K489" s="664">
        <v>4340</v>
      </c>
      <c r="L489" s="664">
        <v>0.33333333333333331</v>
      </c>
      <c r="M489" s="664">
        <v>4340</v>
      </c>
      <c r="N489" s="664">
        <v>1</v>
      </c>
      <c r="O489" s="664">
        <v>4374</v>
      </c>
      <c r="P489" s="677">
        <v>0.33594470046082947</v>
      </c>
      <c r="Q489" s="665">
        <v>4374</v>
      </c>
    </row>
    <row r="490" spans="1:17" ht="14.4" customHeight="1" x14ac:dyDescent="0.3">
      <c r="A490" s="660" t="s">
        <v>551</v>
      </c>
      <c r="B490" s="661" t="s">
        <v>3390</v>
      </c>
      <c r="C490" s="661" t="s">
        <v>3183</v>
      </c>
      <c r="D490" s="661" t="s">
        <v>4020</v>
      </c>
      <c r="E490" s="661" t="s">
        <v>4021</v>
      </c>
      <c r="F490" s="664">
        <v>1</v>
      </c>
      <c r="G490" s="664">
        <v>3499</v>
      </c>
      <c r="H490" s="664">
        <v>1</v>
      </c>
      <c r="I490" s="664">
        <v>3499</v>
      </c>
      <c r="J490" s="664">
        <v>1</v>
      </c>
      <c r="K490" s="664">
        <v>3499</v>
      </c>
      <c r="L490" s="664">
        <v>1</v>
      </c>
      <c r="M490" s="664">
        <v>3499</v>
      </c>
      <c r="N490" s="664">
        <v>3</v>
      </c>
      <c r="O490" s="664">
        <v>10605</v>
      </c>
      <c r="P490" s="677">
        <v>3.030865961703344</v>
      </c>
      <c r="Q490" s="665">
        <v>3535</v>
      </c>
    </row>
    <row r="491" spans="1:17" ht="14.4" customHeight="1" x14ac:dyDescent="0.3">
      <c r="A491" s="660" t="s">
        <v>551</v>
      </c>
      <c r="B491" s="661" t="s">
        <v>3390</v>
      </c>
      <c r="C491" s="661" t="s">
        <v>3183</v>
      </c>
      <c r="D491" s="661" t="s">
        <v>4022</v>
      </c>
      <c r="E491" s="661" t="s">
        <v>4023</v>
      </c>
      <c r="F491" s="664">
        <v>6</v>
      </c>
      <c r="G491" s="664">
        <v>17832</v>
      </c>
      <c r="H491" s="664">
        <v>1</v>
      </c>
      <c r="I491" s="664">
        <v>2972</v>
      </c>
      <c r="J491" s="664">
        <v>1</v>
      </c>
      <c r="K491" s="664">
        <v>2972</v>
      </c>
      <c r="L491" s="664">
        <v>0.16666666666666666</v>
      </c>
      <c r="M491" s="664">
        <v>2972</v>
      </c>
      <c r="N491" s="664">
        <v>3</v>
      </c>
      <c r="O491" s="664">
        <v>9033</v>
      </c>
      <c r="P491" s="677">
        <v>0.50656123822341859</v>
      </c>
      <c r="Q491" s="665">
        <v>3011</v>
      </c>
    </row>
    <row r="492" spans="1:17" ht="14.4" customHeight="1" x14ac:dyDescent="0.3">
      <c r="A492" s="660" t="s">
        <v>551</v>
      </c>
      <c r="B492" s="661" t="s">
        <v>3390</v>
      </c>
      <c r="C492" s="661" t="s">
        <v>3183</v>
      </c>
      <c r="D492" s="661" t="s">
        <v>4024</v>
      </c>
      <c r="E492" s="661" t="s">
        <v>4025</v>
      </c>
      <c r="F492" s="664">
        <v>1</v>
      </c>
      <c r="G492" s="664">
        <v>2125</v>
      </c>
      <c r="H492" s="664">
        <v>1</v>
      </c>
      <c r="I492" s="664">
        <v>2125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551</v>
      </c>
      <c r="B493" s="661" t="s">
        <v>3390</v>
      </c>
      <c r="C493" s="661" t="s">
        <v>3183</v>
      </c>
      <c r="D493" s="661" t="s">
        <v>4026</v>
      </c>
      <c r="E493" s="661" t="s">
        <v>4027</v>
      </c>
      <c r="F493" s="664">
        <v>8</v>
      </c>
      <c r="G493" s="664">
        <v>22320</v>
      </c>
      <c r="H493" s="664">
        <v>1</v>
      </c>
      <c r="I493" s="664">
        <v>2790</v>
      </c>
      <c r="J493" s="664">
        <v>7</v>
      </c>
      <c r="K493" s="664">
        <v>19544</v>
      </c>
      <c r="L493" s="664">
        <v>0.87562724014336912</v>
      </c>
      <c r="M493" s="664">
        <v>2792</v>
      </c>
      <c r="N493" s="664">
        <v>9</v>
      </c>
      <c r="O493" s="664">
        <v>25479</v>
      </c>
      <c r="P493" s="677">
        <v>1.1415322580645162</v>
      </c>
      <c r="Q493" s="665">
        <v>2831</v>
      </c>
    </row>
    <row r="494" spans="1:17" ht="14.4" customHeight="1" x14ac:dyDescent="0.3">
      <c r="A494" s="660" t="s">
        <v>551</v>
      </c>
      <c r="B494" s="661" t="s">
        <v>3390</v>
      </c>
      <c r="C494" s="661" t="s">
        <v>3183</v>
      </c>
      <c r="D494" s="661" t="s">
        <v>4028</v>
      </c>
      <c r="E494" s="661" t="s">
        <v>4029</v>
      </c>
      <c r="F494" s="664">
        <v>1</v>
      </c>
      <c r="G494" s="664">
        <v>3756</v>
      </c>
      <c r="H494" s="664">
        <v>1</v>
      </c>
      <c r="I494" s="664">
        <v>3756</v>
      </c>
      <c r="J494" s="664">
        <v>1</v>
      </c>
      <c r="K494" s="664">
        <v>3756</v>
      </c>
      <c r="L494" s="664">
        <v>1</v>
      </c>
      <c r="M494" s="664">
        <v>3756</v>
      </c>
      <c r="N494" s="664">
        <v>2</v>
      </c>
      <c r="O494" s="664">
        <v>7590</v>
      </c>
      <c r="P494" s="677">
        <v>2.0207667731629395</v>
      </c>
      <c r="Q494" s="665">
        <v>3795</v>
      </c>
    </row>
    <row r="495" spans="1:17" ht="14.4" customHeight="1" x14ac:dyDescent="0.3">
      <c r="A495" s="660" t="s">
        <v>551</v>
      </c>
      <c r="B495" s="661" t="s">
        <v>3390</v>
      </c>
      <c r="C495" s="661" t="s">
        <v>3183</v>
      </c>
      <c r="D495" s="661" t="s">
        <v>4030</v>
      </c>
      <c r="E495" s="661" t="s">
        <v>4031</v>
      </c>
      <c r="F495" s="664">
        <v>3</v>
      </c>
      <c r="G495" s="664">
        <v>2886</v>
      </c>
      <c r="H495" s="664">
        <v>1</v>
      </c>
      <c r="I495" s="664">
        <v>962</v>
      </c>
      <c r="J495" s="664">
        <v>3</v>
      </c>
      <c r="K495" s="664">
        <v>2886</v>
      </c>
      <c r="L495" s="664">
        <v>1</v>
      </c>
      <c r="M495" s="664">
        <v>962</v>
      </c>
      <c r="N495" s="664">
        <v>4</v>
      </c>
      <c r="O495" s="664">
        <v>3904</v>
      </c>
      <c r="P495" s="677">
        <v>1.3527373527373527</v>
      </c>
      <c r="Q495" s="665">
        <v>976</v>
      </c>
    </row>
    <row r="496" spans="1:17" ht="14.4" customHeight="1" x14ac:dyDescent="0.3">
      <c r="A496" s="660" t="s">
        <v>551</v>
      </c>
      <c r="B496" s="661" t="s">
        <v>3390</v>
      </c>
      <c r="C496" s="661" t="s">
        <v>3183</v>
      </c>
      <c r="D496" s="661" t="s">
        <v>4032</v>
      </c>
      <c r="E496" s="661" t="s">
        <v>4033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114</v>
      </c>
      <c r="P496" s="677"/>
      <c r="Q496" s="665">
        <v>114</v>
      </c>
    </row>
    <row r="497" spans="1:17" ht="14.4" customHeight="1" x14ac:dyDescent="0.3">
      <c r="A497" s="660" t="s">
        <v>551</v>
      </c>
      <c r="B497" s="661" t="s">
        <v>3390</v>
      </c>
      <c r="C497" s="661" t="s">
        <v>3183</v>
      </c>
      <c r="D497" s="661" t="s">
        <v>3300</v>
      </c>
      <c r="E497" s="661" t="s">
        <v>3301</v>
      </c>
      <c r="F497" s="664">
        <v>2</v>
      </c>
      <c r="G497" s="664">
        <v>596</v>
      </c>
      <c r="H497" s="664">
        <v>1</v>
      </c>
      <c r="I497" s="664">
        <v>298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551</v>
      </c>
      <c r="B498" s="661" t="s">
        <v>3390</v>
      </c>
      <c r="C498" s="661" t="s">
        <v>3183</v>
      </c>
      <c r="D498" s="661" t="s">
        <v>3302</v>
      </c>
      <c r="E498" s="661" t="s">
        <v>3303</v>
      </c>
      <c r="F498" s="664"/>
      <c r="G498" s="664"/>
      <c r="H498" s="664"/>
      <c r="I498" s="664"/>
      <c r="J498" s="664"/>
      <c r="K498" s="664"/>
      <c r="L498" s="664"/>
      <c r="M498" s="664"/>
      <c r="N498" s="664">
        <v>1</v>
      </c>
      <c r="O498" s="664">
        <v>935</v>
      </c>
      <c r="P498" s="677"/>
      <c r="Q498" s="665">
        <v>935</v>
      </c>
    </row>
    <row r="499" spans="1:17" ht="14.4" customHeight="1" x14ac:dyDescent="0.3">
      <c r="A499" s="660" t="s">
        <v>551</v>
      </c>
      <c r="B499" s="661" t="s">
        <v>3390</v>
      </c>
      <c r="C499" s="661" t="s">
        <v>3183</v>
      </c>
      <c r="D499" s="661" t="s">
        <v>4034</v>
      </c>
      <c r="E499" s="661" t="s">
        <v>4035</v>
      </c>
      <c r="F499" s="664">
        <v>4</v>
      </c>
      <c r="G499" s="664">
        <v>23172</v>
      </c>
      <c r="H499" s="664">
        <v>1</v>
      </c>
      <c r="I499" s="664">
        <v>5793</v>
      </c>
      <c r="J499" s="664">
        <v>4</v>
      </c>
      <c r="K499" s="664">
        <v>23172</v>
      </c>
      <c r="L499" s="664">
        <v>1</v>
      </c>
      <c r="M499" s="664">
        <v>5793</v>
      </c>
      <c r="N499" s="664">
        <v>1</v>
      </c>
      <c r="O499" s="664">
        <v>5853</v>
      </c>
      <c r="P499" s="677">
        <v>0.25258933195235628</v>
      </c>
      <c r="Q499" s="665">
        <v>5853</v>
      </c>
    </row>
    <row r="500" spans="1:17" ht="14.4" customHeight="1" x14ac:dyDescent="0.3">
      <c r="A500" s="660" t="s">
        <v>551</v>
      </c>
      <c r="B500" s="661" t="s">
        <v>3390</v>
      </c>
      <c r="C500" s="661" t="s">
        <v>3183</v>
      </c>
      <c r="D500" s="661" t="s">
        <v>1745</v>
      </c>
      <c r="E500" s="661" t="s">
        <v>4036</v>
      </c>
      <c r="F500" s="664">
        <v>2</v>
      </c>
      <c r="G500" s="664">
        <v>2372</v>
      </c>
      <c r="H500" s="664">
        <v>1</v>
      </c>
      <c r="I500" s="664">
        <v>1186</v>
      </c>
      <c r="J500" s="664"/>
      <c r="K500" s="664"/>
      <c r="L500" s="664"/>
      <c r="M500" s="664"/>
      <c r="N500" s="664">
        <v>2</v>
      </c>
      <c r="O500" s="664">
        <v>2386</v>
      </c>
      <c r="P500" s="677">
        <v>1.0059021922428331</v>
      </c>
      <c r="Q500" s="665">
        <v>1193</v>
      </c>
    </row>
    <row r="501" spans="1:17" ht="14.4" customHeight="1" x14ac:dyDescent="0.3">
      <c r="A501" s="660" t="s">
        <v>551</v>
      </c>
      <c r="B501" s="661" t="s">
        <v>3390</v>
      </c>
      <c r="C501" s="661" t="s">
        <v>3183</v>
      </c>
      <c r="D501" s="661" t="s">
        <v>4037</v>
      </c>
      <c r="E501" s="661" t="s">
        <v>4038</v>
      </c>
      <c r="F501" s="664">
        <v>1</v>
      </c>
      <c r="G501" s="664">
        <v>7947</v>
      </c>
      <c r="H501" s="664">
        <v>1</v>
      </c>
      <c r="I501" s="664">
        <v>7947</v>
      </c>
      <c r="J501" s="664">
        <v>1</v>
      </c>
      <c r="K501" s="664">
        <v>7947</v>
      </c>
      <c r="L501" s="664">
        <v>1</v>
      </c>
      <c r="M501" s="664">
        <v>7947</v>
      </c>
      <c r="N501" s="664">
        <v>1</v>
      </c>
      <c r="O501" s="664">
        <v>8050</v>
      </c>
      <c r="P501" s="677">
        <v>1.0129608657354976</v>
      </c>
      <c r="Q501" s="665">
        <v>8050</v>
      </c>
    </row>
    <row r="502" spans="1:17" ht="14.4" customHeight="1" x14ac:dyDescent="0.3">
      <c r="A502" s="660" t="s">
        <v>551</v>
      </c>
      <c r="B502" s="661" t="s">
        <v>3390</v>
      </c>
      <c r="C502" s="661" t="s">
        <v>3183</v>
      </c>
      <c r="D502" s="661" t="s">
        <v>4039</v>
      </c>
      <c r="E502" s="661" t="s">
        <v>4040</v>
      </c>
      <c r="F502" s="664">
        <v>1</v>
      </c>
      <c r="G502" s="664">
        <v>0</v>
      </c>
      <c r="H502" s="664"/>
      <c r="I502" s="664">
        <v>0</v>
      </c>
      <c r="J502" s="664">
        <v>2</v>
      </c>
      <c r="K502" s="664">
        <v>0</v>
      </c>
      <c r="L502" s="664"/>
      <c r="M502" s="664">
        <v>0</v>
      </c>
      <c r="N502" s="664"/>
      <c r="O502" s="664"/>
      <c r="P502" s="677"/>
      <c r="Q502" s="665"/>
    </row>
    <row r="503" spans="1:17" ht="14.4" customHeight="1" x14ac:dyDescent="0.3">
      <c r="A503" s="660" t="s">
        <v>551</v>
      </c>
      <c r="B503" s="661" t="s">
        <v>3390</v>
      </c>
      <c r="C503" s="661" t="s">
        <v>3183</v>
      </c>
      <c r="D503" s="661" t="s">
        <v>4041</v>
      </c>
      <c r="E503" s="661" t="s">
        <v>4042</v>
      </c>
      <c r="F503" s="664">
        <v>1</v>
      </c>
      <c r="G503" s="664">
        <v>851</v>
      </c>
      <c r="H503" s="664">
        <v>1</v>
      </c>
      <c r="I503" s="664">
        <v>851</v>
      </c>
      <c r="J503" s="664">
        <v>1</v>
      </c>
      <c r="K503" s="664">
        <v>851</v>
      </c>
      <c r="L503" s="664">
        <v>1</v>
      </c>
      <c r="M503" s="664">
        <v>851</v>
      </c>
      <c r="N503" s="664">
        <v>2</v>
      </c>
      <c r="O503" s="664">
        <v>1724</v>
      </c>
      <c r="P503" s="677">
        <v>2.0258519388954173</v>
      </c>
      <c r="Q503" s="665">
        <v>862</v>
      </c>
    </row>
    <row r="504" spans="1:17" ht="14.4" customHeight="1" x14ac:dyDescent="0.3">
      <c r="A504" s="660" t="s">
        <v>551</v>
      </c>
      <c r="B504" s="661" t="s">
        <v>3390</v>
      </c>
      <c r="C504" s="661" t="s">
        <v>3183</v>
      </c>
      <c r="D504" s="661" t="s">
        <v>4043</v>
      </c>
      <c r="E504" s="661" t="s">
        <v>4044</v>
      </c>
      <c r="F504" s="664">
        <v>1</v>
      </c>
      <c r="G504" s="664">
        <v>686</v>
      </c>
      <c r="H504" s="664">
        <v>1</v>
      </c>
      <c r="I504" s="664">
        <v>686</v>
      </c>
      <c r="J504" s="664">
        <v>3</v>
      </c>
      <c r="K504" s="664">
        <v>2058</v>
      </c>
      <c r="L504" s="664">
        <v>3</v>
      </c>
      <c r="M504" s="664">
        <v>686</v>
      </c>
      <c r="N504" s="664">
        <v>2</v>
      </c>
      <c r="O504" s="664">
        <v>1381</v>
      </c>
      <c r="P504" s="677">
        <v>2.0131195335276968</v>
      </c>
      <c r="Q504" s="665">
        <v>690.5</v>
      </c>
    </row>
    <row r="505" spans="1:17" ht="14.4" customHeight="1" x14ac:dyDescent="0.3">
      <c r="A505" s="660" t="s">
        <v>551</v>
      </c>
      <c r="B505" s="661" t="s">
        <v>3390</v>
      </c>
      <c r="C505" s="661" t="s">
        <v>3183</v>
      </c>
      <c r="D505" s="661" t="s">
        <v>4045</v>
      </c>
      <c r="E505" s="661" t="s">
        <v>4046</v>
      </c>
      <c r="F505" s="664"/>
      <c r="G505" s="664"/>
      <c r="H505" s="664"/>
      <c r="I505" s="664"/>
      <c r="J505" s="664">
        <v>1</v>
      </c>
      <c r="K505" s="664">
        <v>2173</v>
      </c>
      <c r="L505" s="664"/>
      <c r="M505" s="664">
        <v>2173</v>
      </c>
      <c r="N505" s="664"/>
      <c r="O505" s="664"/>
      <c r="P505" s="677"/>
      <c r="Q505" s="665"/>
    </row>
    <row r="506" spans="1:17" ht="14.4" customHeight="1" x14ac:dyDescent="0.3">
      <c r="A506" s="660" t="s">
        <v>551</v>
      </c>
      <c r="B506" s="661" t="s">
        <v>3390</v>
      </c>
      <c r="C506" s="661" t="s">
        <v>3183</v>
      </c>
      <c r="D506" s="661" t="s">
        <v>4047</v>
      </c>
      <c r="E506" s="661" t="s">
        <v>3174</v>
      </c>
      <c r="F506" s="664">
        <v>1</v>
      </c>
      <c r="G506" s="664">
        <v>247</v>
      </c>
      <c r="H506" s="664">
        <v>1</v>
      </c>
      <c r="I506" s="664">
        <v>247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x14ac:dyDescent="0.3">
      <c r="A507" s="660" t="s">
        <v>551</v>
      </c>
      <c r="B507" s="661" t="s">
        <v>3390</v>
      </c>
      <c r="C507" s="661" t="s">
        <v>3183</v>
      </c>
      <c r="D507" s="661" t="s">
        <v>3308</v>
      </c>
      <c r="E507" s="661" t="s">
        <v>3309</v>
      </c>
      <c r="F507" s="664">
        <v>2</v>
      </c>
      <c r="G507" s="664">
        <v>396</v>
      </c>
      <c r="H507" s="664">
        <v>1</v>
      </c>
      <c r="I507" s="664">
        <v>198</v>
      </c>
      <c r="J507" s="664">
        <v>1</v>
      </c>
      <c r="K507" s="664">
        <v>198</v>
      </c>
      <c r="L507" s="664">
        <v>0.5</v>
      </c>
      <c r="M507" s="664">
        <v>198</v>
      </c>
      <c r="N507" s="664">
        <v>2</v>
      </c>
      <c r="O507" s="664">
        <v>778</v>
      </c>
      <c r="P507" s="677">
        <v>1.9646464646464648</v>
      </c>
      <c r="Q507" s="665">
        <v>389</v>
      </c>
    </row>
    <row r="508" spans="1:17" ht="14.4" customHeight="1" x14ac:dyDescent="0.3">
      <c r="A508" s="660" t="s">
        <v>551</v>
      </c>
      <c r="B508" s="661" t="s">
        <v>3390</v>
      </c>
      <c r="C508" s="661" t="s">
        <v>3183</v>
      </c>
      <c r="D508" s="661" t="s">
        <v>3310</v>
      </c>
      <c r="E508" s="661" t="s">
        <v>3311</v>
      </c>
      <c r="F508" s="664">
        <v>26</v>
      </c>
      <c r="G508" s="664">
        <v>8086</v>
      </c>
      <c r="H508" s="664">
        <v>1</v>
      </c>
      <c r="I508" s="664">
        <v>311</v>
      </c>
      <c r="J508" s="664">
        <v>18</v>
      </c>
      <c r="K508" s="664">
        <v>5598</v>
      </c>
      <c r="L508" s="664">
        <v>0.69230769230769229</v>
      </c>
      <c r="M508" s="664">
        <v>311</v>
      </c>
      <c r="N508" s="664">
        <v>30</v>
      </c>
      <c r="O508" s="664">
        <v>9538</v>
      </c>
      <c r="P508" s="677">
        <v>1.1795696265149642</v>
      </c>
      <c r="Q508" s="665">
        <v>317.93333333333334</v>
      </c>
    </row>
    <row r="509" spans="1:17" ht="14.4" customHeight="1" x14ac:dyDescent="0.3">
      <c r="A509" s="660" t="s">
        <v>551</v>
      </c>
      <c r="B509" s="661" t="s">
        <v>3390</v>
      </c>
      <c r="C509" s="661" t="s">
        <v>3183</v>
      </c>
      <c r="D509" s="661" t="s">
        <v>3312</v>
      </c>
      <c r="E509" s="661" t="s">
        <v>3313</v>
      </c>
      <c r="F509" s="664"/>
      <c r="G509" s="664"/>
      <c r="H509" s="664"/>
      <c r="I509" s="664"/>
      <c r="J509" s="664">
        <v>1</v>
      </c>
      <c r="K509" s="664">
        <v>994</v>
      </c>
      <c r="L509" s="664"/>
      <c r="M509" s="664">
        <v>994</v>
      </c>
      <c r="N509" s="664"/>
      <c r="O509" s="664"/>
      <c r="P509" s="677"/>
      <c r="Q509" s="665"/>
    </row>
    <row r="510" spans="1:17" ht="14.4" customHeight="1" x14ac:dyDescent="0.3">
      <c r="A510" s="660" t="s">
        <v>551</v>
      </c>
      <c r="B510" s="661" t="s">
        <v>3390</v>
      </c>
      <c r="C510" s="661" t="s">
        <v>3183</v>
      </c>
      <c r="D510" s="661" t="s">
        <v>4048</v>
      </c>
      <c r="E510" s="661" t="s">
        <v>4049</v>
      </c>
      <c r="F510" s="664">
        <v>1</v>
      </c>
      <c r="G510" s="664">
        <v>808</v>
      </c>
      <c r="H510" s="664">
        <v>1</v>
      </c>
      <c r="I510" s="664">
        <v>808</v>
      </c>
      <c r="J510" s="664">
        <v>1</v>
      </c>
      <c r="K510" s="664">
        <v>808</v>
      </c>
      <c r="L510" s="664">
        <v>1</v>
      </c>
      <c r="M510" s="664">
        <v>808</v>
      </c>
      <c r="N510" s="664">
        <v>3</v>
      </c>
      <c r="O510" s="664">
        <v>2445</v>
      </c>
      <c r="P510" s="677">
        <v>3.0259900990099009</v>
      </c>
      <c r="Q510" s="665">
        <v>815</v>
      </c>
    </row>
    <row r="511" spans="1:17" ht="14.4" customHeight="1" x14ac:dyDescent="0.3">
      <c r="A511" s="660" t="s">
        <v>551</v>
      </c>
      <c r="B511" s="661" t="s">
        <v>3390</v>
      </c>
      <c r="C511" s="661" t="s">
        <v>3183</v>
      </c>
      <c r="D511" s="661" t="s">
        <v>4050</v>
      </c>
      <c r="E511" s="661" t="s">
        <v>4051</v>
      </c>
      <c r="F511" s="664">
        <v>3</v>
      </c>
      <c r="G511" s="664">
        <v>4938</v>
      </c>
      <c r="H511" s="664">
        <v>1</v>
      </c>
      <c r="I511" s="664">
        <v>1646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551</v>
      </c>
      <c r="B512" s="661" t="s">
        <v>3390</v>
      </c>
      <c r="C512" s="661" t="s">
        <v>3183</v>
      </c>
      <c r="D512" s="661" t="s">
        <v>4052</v>
      </c>
      <c r="E512" s="661" t="s">
        <v>4053</v>
      </c>
      <c r="F512" s="664">
        <v>1</v>
      </c>
      <c r="G512" s="664">
        <v>810</v>
      </c>
      <c r="H512" s="664">
        <v>1</v>
      </c>
      <c r="I512" s="664">
        <v>810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551</v>
      </c>
      <c r="B513" s="661" t="s">
        <v>3390</v>
      </c>
      <c r="C513" s="661" t="s">
        <v>3183</v>
      </c>
      <c r="D513" s="661" t="s">
        <v>4054</v>
      </c>
      <c r="E513" s="661" t="s">
        <v>4055</v>
      </c>
      <c r="F513" s="664">
        <v>4</v>
      </c>
      <c r="G513" s="664">
        <v>15572</v>
      </c>
      <c r="H513" s="664">
        <v>1</v>
      </c>
      <c r="I513" s="664">
        <v>3893</v>
      </c>
      <c r="J513" s="664"/>
      <c r="K513" s="664"/>
      <c r="L513" s="664"/>
      <c r="M513" s="664"/>
      <c r="N513" s="664">
        <v>1</v>
      </c>
      <c r="O513" s="664">
        <v>3932</v>
      </c>
      <c r="P513" s="677">
        <v>0.25250449524788082</v>
      </c>
      <c r="Q513" s="665">
        <v>3932</v>
      </c>
    </row>
    <row r="514" spans="1:17" ht="14.4" customHeight="1" x14ac:dyDescent="0.3">
      <c r="A514" s="660" t="s">
        <v>551</v>
      </c>
      <c r="B514" s="661" t="s">
        <v>3390</v>
      </c>
      <c r="C514" s="661" t="s">
        <v>3183</v>
      </c>
      <c r="D514" s="661" t="s">
        <v>4056</v>
      </c>
      <c r="E514" s="661" t="s">
        <v>4057</v>
      </c>
      <c r="F514" s="664">
        <v>10</v>
      </c>
      <c r="G514" s="664">
        <v>13100</v>
      </c>
      <c r="H514" s="664">
        <v>1</v>
      </c>
      <c r="I514" s="664">
        <v>1310</v>
      </c>
      <c r="J514" s="664">
        <v>4</v>
      </c>
      <c r="K514" s="664">
        <v>5240</v>
      </c>
      <c r="L514" s="664">
        <v>0.4</v>
      </c>
      <c r="M514" s="664">
        <v>1310</v>
      </c>
      <c r="N514" s="664">
        <v>14</v>
      </c>
      <c r="O514" s="664">
        <v>18620</v>
      </c>
      <c r="P514" s="677">
        <v>1.4213740458015267</v>
      </c>
      <c r="Q514" s="665">
        <v>1330</v>
      </c>
    </row>
    <row r="515" spans="1:17" ht="14.4" customHeight="1" x14ac:dyDescent="0.3">
      <c r="A515" s="660" t="s">
        <v>551</v>
      </c>
      <c r="B515" s="661" t="s">
        <v>3390</v>
      </c>
      <c r="C515" s="661" t="s">
        <v>3183</v>
      </c>
      <c r="D515" s="661" t="s">
        <v>4058</v>
      </c>
      <c r="E515" s="661" t="s">
        <v>4059</v>
      </c>
      <c r="F515" s="664">
        <v>2</v>
      </c>
      <c r="G515" s="664">
        <v>2846</v>
      </c>
      <c r="H515" s="664">
        <v>1</v>
      </c>
      <c r="I515" s="664">
        <v>1423</v>
      </c>
      <c r="J515" s="664">
        <v>4</v>
      </c>
      <c r="K515" s="664">
        <v>5692</v>
      </c>
      <c r="L515" s="664">
        <v>2</v>
      </c>
      <c r="M515" s="664">
        <v>1423</v>
      </c>
      <c r="N515" s="664">
        <v>6</v>
      </c>
      <c r="O515" s="664">
        <v>8658</v>
      </c>
      <c r="P515" s="677">
        <v>3.0421644413211526</v>
      </c>
      <c r="Q515" s="665">
        <v>1443</v>
      </c>
    </row>
    <row r="516" spans="1:17" ht="14.4" customHeight="1" x14ac:dyDescent="0.3">
      <c r="A516" s="660" t="s">
        <v>551</v>
      </c>
      <c r="B516" s="661" t="s">
        <v>3390</v>
      </c>
      <c r="C516" s="661" t="s">
        <v>3183</v>
      </c>
      <c r="D516" s="661" t="s">
        <v>4060</v>
      </c>
      <c r="E516" s="661" t="s">
        <v>4061</v>
      </c>
      <c r="F516" s="664">
        <v>3</v>
      </c>
      <c r="G516" s="664">
        <v>3147</v>
      </c>
      <c r="H516" s="664">
        <v>1</v>
      </c>
      <c r="I516" s="664">
        <v>1049</v>
      </c>
      <c r="J516" s="664">
        <v>2</v>
      </c>
      <c r="K516" s="664">
        <v>2098</v>
      </c>
      <c r="L516" s="664">
        <v>0.66666666666666663</v>
      </c>
      <c r="M516" s="664">
        <v>1049</v>
      </c>
      <c r="N516" s="664"/>
      <c r="O516" s="664"/>
      <c r="P516" s="677"/>
      <c r="Q516" s="665"/>
    </row>
    <row r="517" spans="1:17" ht="14.4" customHeight="1" x14ac:dyDescent="0.3">
      <c r="A517" s="660" t="s">
        <v>551</v>
      </c>
      <c r="B517" s="661" t="s">
        <v>3390</v>
      </c>
      <c r="C517" s="661" t="s">
        <v>3183</v>
      </c>
      <c r="D517" s="661" t="s">
        <v>4062</v>
      </c>
      <c r="E517" s="661" t="s">
        <v>4063</v>
      </c>
      <c r="F517" s="664">
        <v>3</v>
      </c>
      <c r="G517" s="664">
        <v>3597</v>
      </c>
      <c r="H517" s="664">
        <v>1</v>
      </c>
      <c r="I517" s="664">
        <v>1199</v>
      </c>
      <c r="J517" s="664">
        <v>2</v>
      </c>
      <c r="K517" s="664">
        <v>2398</v>
      </c>
      <c r="L517" s="664">
        <v>0.66666666666666663</v>
      </c>
      <c r="M517" s="664">
        <v>1199</v>
      </c>
      <c r="N517" s="664">
        <v>5</v>
      </c>
      <c r="O517" s="664">
        <v>6060</v>
      </c>
      <c r="P517" s="677">
        <v>1.6847372810675563</v>
      </c>
      <c r="Q517" s="665">
        <v>1212</v>
      </c>
    </row>
    <row r="518" spans="1:17" ht="14.4" customHeight="1" x14ac:dyDescent="0.3">
      <c r="A518" s="660" t="s">
        <v>551</v>
      </c>
      <c r="B518" s="661" t="s">
        <v>3390</v>
      </c>
      <c r="C518" s="661" t="s">
        <v>3183</v>
      </c>
      <c r="D518" s="661" t="s">
        <v>4064</v>
      </c>
      <c r="E518" s="661" t="s">
        <v>4065</v>
      </c>
      <c r="F518" s="664">
        <v>1</v>
      </c>
      <c r="G518" s="664">
        <v>1307</v>
      </c>
      <c r="H518" s="664">
        <v>1</v>
      </c>
      <c r="I518" s="664">
        <v>1307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551</v>
      </c>
      <c r="B519" s="661" t="s">
        <v>3390</v>
      </c>
      <c r="C519" s="661" t="s">
        <v>3183</v>
      </c>
      <c r="D519" s="661" t="s">
        <v>4066</v>
      </c>
      <c r="E519" s="661" t="s">
        <v>4067</v>
      </c>
      <c r="F519" s="664"/>
      <c r="G519" s="664"/>
      <c r="H519" s="664"/>
      <c r="I519" s="664"/>
      <c r="J519" s="664">
        <v>1</v>
      </c>
      <c r="K519" s="664">
        <v>1796</v>
      </c>
      <c r="L519" s="664"/>
      <c r="M519" s="664">
        <v>1796</v>
      </c>
      <c r="N519" s="664"/>
      <c r="O519" s="664"/>
      <c r="P519" s="677"/>
      <c r="Q519" s="665"/>
    </row>
    <row r="520" spans="1:17" ht="14.4" customHeight="1" x14ac:dyDescent="0.3">
      <c r="A520" s="660" t="s">
        <v>551</v>
      </c>
      <c r="B520" s="661" t="s">
        <v>3390</v>
      </c>
      <c r="C520" s="661" t="s">
        <v>3183</v>
      </c>
      <c r="D520" s="661" t="s">
        <v>4068</v>
      </c>
      <c r="E520" s="661" t="s">
        <v>4069</v>
      </c>
      <c r="F520" s="664">
        <v>6</v>
      </c>
      <c r="G520" s="664">
        <v>29592</v>
      </c>
      <c r="H520" s="664">
        <v>1</v>
      </c>
      <c r="I520" s="664">
        <v>4932</v>
      </c>
      <c r="J520" s="664">
        <v>3</v>
      </c>
      <c r="K520" s="664">
        <v>14796</v>
      </c>
      <c r="L520" s="664">
        <v>0.5</v>
      </c>
      <c r="M520" s="664">
        <v>4932</v>
      </c>
      <c r="N520" s="664">
        <v>5</v>
      </c>
      <c r="O520" s="664">
        <v>24960</v>
      </c>
      <c r="P520" s="677">
        <v>0.84347120843471213</v>
      </c>
      <c r="Q520" s="665">
        <v>4992</v>
      </c>
    </row>
    <row r="521" spans="1:17" ht="14.4" customHeight="1" x14ac:dyDescent="0.3">
      <c r="A521" s="660" t="s">
        <v>551</v>
      </c>
      <c r="B521" s="661" t="s">
        <v>3390</v>
      </c>
      <c r="C521" s="661" t="s">
        <v>3183</v>
      </c>
      <c r="D521" s="661" t="s">
        <v>4070</v>
      </c>
      <c r="E521" s="661" t="s">
        <v>4071</v>
      </c>
      <c r="F521" s="664"/>
      <c r="G521" s="664"/>
      <c r="H521" s="664"/>
      <c r="I521" s="664"/>
      <c r="J521" s="664">
        <v>1</v>
      </c>
      <c r="K521" s="664">
        <v>440</v>
      </c>
      <c r="L521" s="664"/>
      <c r="M521" s="664">
        <v>440</v>
      </c>
      <c r="N521" s="664"/>
      <c r="O521" s="664"/>
      <c r="P521" s="677"/>
      <c r="Q521" s="665"/>
    </row>
    <row r="522" spans="1:17" ht="14.4" customHeight="1" x14ac:dyDescent="0.3">
      <c r="A522" s="660" t="s">
        <v>551</v>
      </c>
      <c r="B522" s="661" t="s">
        <v>3390</v>
      </c>
      <c r="C522" s="661" t="s">
        <v>3183</v>
      </c>
      <c r="D522" s="661" t="s">
        <v>4072</v>
      </c>
      <c r="E522" s="661" t="s">
        <v>4073</v>
      </c>
      <c r="F522" s="664">
        <v>1</v>
      </c>
      <c r="G522" s="664">
        <v>2702</v>
      </c>
      <c r="H522" s="664">
        <v>1</v>
      </c>
      <c r="I522" s="664">
        <v>2702</v>
      </c>
      <c r="J522" s="664">
        <v>2</v>
      </c>
      <c r="K522" s="664">
        <v>5404</v>
      </c>
      <c r="L522" s="664">
        <v>2</v>
      </c>
      <c r="M522" s="664">
        <v>2702</v>
      </c>
      <c r="N522" s="664">
        <v>1</v>
      </c>
      <c r="O522" s="664">
        <v>2735</v>
      </c>
      <c r="P522" s="677">
        <v>1.0122131754256107</v>
      </c>
      <c r="Q522" s="665">
        <v>2735</v>
      </c>
    </row>
    <row r="523" spans="1:17" ht="14.4" customHeight="1" x14ac:dyDescent="0.3">
      <c r="A523" s="660" t="s">
        <v>551</v>
      </c>
      <c r="B523" s="661" t="s">
        <v>3390</v>
      </c>
      <c r="C523" s="661" t="s">
        <v>3183</v>
      </c>
      <c r="D523" s="661" t="s">
        <v>4074</v>
      </c>
      <c r="E523" s="661" t="s">
        <v>4075</v>
      </c>
      <c r="F523" s="664">
        <v>3</v>
      </c>
      <c r="G523" s="664">
        <v>6852</v>
      </c>
      <c r="H523" s="664">
        <v>1</v>
      </c>
      <c r="I523" s="664">
        <v>2284</v>
      </c>
      <c r="J523" s="664">
        <v>5</v>
      </c>
      <c r="K523" s="664">
        <v>11420</v>
      </c>
      <c r="L523" s="664">
        <v>1.6666666666666667</v>
      </c>
      <c r="M523" s="664">
        <v>2284</v>
      </c>
      <c r="N523" s="664">
        <v>2</v>
      </c>
      <c r="O523" s="664">
        <v>4628</v>
      </c>
      <c r="P523" s="677">
        <v>0.67542323409223581</v>
      </c>
      <c r="Q523" s="665">
        <v>2314</v>
      </c>
    </row>
    <row r="524" spans="1:17" ht="14.4" customHeight="1" x14ac:dyDescent="0.3">
      <c r="A524" s="660" t="s">
        <v>551</v>
      </c>
      <c r="B524" s="661" t="s">
        <v>3390</v>
      </c>
      <c r="C524" s="661" t="s">
        <v>3183</v>
      </c>
      <c r="D524" s="661" t="s">
        <v>4076</v>
      </c>
      <c r="E524" s="661" t="s">
        <v>4077</v>
      </c>
      <c r="F524" s="664"/>
      <c r="G524" s="664"/>
      <c r="H524" s="664"/>
      <c r="I524" s="664"/>
      <c r="J524" s="664">
        <v>1</v>
      </c>
      <c r="K524" s="664">
        <v>823</v>
      </c>
      <c r="L524" s="664"/>
      <c r="M524" s="664">
        <v>823</v>
      </c>
      <c r="N524" s="664"/>
      <c r="O524" s="664"/>
      <c r="P524" s="677"/>
      <c r="Q524" s="665"/>
    </row>
    <row r="525" spans="1:17" ht="14.4" customHeight="1" x14ac:dyDescent="0.3">
      <c r="A525" s="660" t="s">
        <v>551</v>
      </c>
      <c r="B525" s="661" t="s">
        <v>3390</v>
      </c>
      <c r="C525" s="661" t="s">
        <v>3183</v>
      </c>
      <c r="D525" s="661" t="s">
        <v>4078</v>
      </c>
      <c r="E525" s="661" t="s">
        <v>4079</v>
      </c>
      <c r="F525" s="664">
        <v>1</v>
      </c>
      <c r="G525" s="664">
        <v>2171</v>
      </c>
      <c r="H525" s="664">
        <v>1</v>
      </c>
      <c r="I525" s="664">
        <v>2171</v>
      </c>
      <c r="J525" s="664">
        <v>2</v>
      </c>
      <c r="K525" s="664">
        <v>4342</v>
      </c>
      <c r="L525" s="664">
        <v>2</v>
      </c>
      <c r="M525" s="664">
        <v>2171</v>
      </c>
      <c r="N525" s="664"/>
      <c r="O525" s="664"/>
      <c r="P525" s="677"/>
      <c r="Q525" s="665"/>
    </row>
    <row r="526" spans="1:17" ht="14.4" customHeight="1" x14ac:dyDescent="0.3">
      <c r="A526" s="660" t="s">
        <v>551</v>
      </c>
      <c r="B526" s="661" t="s">
        <v>3390</v>
      </c>
      <c r="C526" s="661" t="s">
        <v>3183</v>
      </c>
      <c r="D526" s="661" t="s">
        <v>4080</v>
      </c>
      <c r="E526" s="661" t="s">
        <v>4081</v>
      </c>
      <c r="F526" s="664"/>
      <c r="G526" s="664"/>
      <c r="H526" s="664"/>
      <c r="I526" s="664"/>
      <c r="J526" s="664">
        <v>6</v>
      </c>
      <c r="K526" s="664">
        <v>0</v>
      </c>
      <c r="L526" s="664"/>
      <c r="M526" s="664">
        <v>0</v>
      </c>
      <c r="N526" s="664"/>
      <c r="O526" s="664"/>
      <c r="P526" s="677"/>
      <c r="Q526" s="665"/>
    </row>
    <row r="527" spans="1:17" ht="14.4" customHeight="1" x14ac:dyDescent="0.3">
      <c r="A527" s="660" t="s">
        <v>551</v>
      </c>
      <c r="B527" s="661" t="s">
        <v>3390</v>
      </c>
      <c r="C527" s="661" t="s">
        <v>3183</v>
      </c>
      <c r="D527" s="661" t="s">
        <v>4082</v>
      </c>
      <c r="E527" s="661" t="s">
        <v>4083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6056</v>
      </c>
      <c r="P527" s="677"/>
      <c r="Q527" s="665">
        <v>6056</v>
      </c>
    </row>
    <row r="528" spans="1:17" ht="14.4" customHeight="1" x14ac:dyDescent="0.3">
      <c r="A528" s="660" t="s">
        <v>551</v>
      </c>
      <c r="B528" s="661" t="s">
        <v>3390</v>
      </c>
      <c r="C528" s="661" t="s">
        <v>3183</v>
      </c>
      <c r="D528" s="661" t="s">
        <v>4084</v>
      </c>
      <c r="E528" s="661" t="s">
        <v>4085</v>
      </c>
      <c r="F528" s="664">
        <v>2</v>
      </c>
      <c r="G528" s="664">
        <v>1066</v>
      </c>
      <c r="H528" s="664">
        <v>1</v>
      </c>
      <c r="I528" s="664">
        <v>533</v>
      </c>
      <c r="J528" s="664"/>
      <c r="K528" s="664"/>
      <c r="L528" s="664"/>
      <c r="M528" s="664"/>
      <c r="N528" s="664">
        <v>1</v>
      </c>
      <c r="O528" s="664">
        <v>543</v>
      </c>
      <c r="P528" s="677">
        <v>0.50938086303939967</v>
      </c>
      <c r="Q528" s="665">
        <v>543</v>
      </c>
    </row>
    <row r="529" spans="1:17" ht="14.4" customHeight="1" x14ac:dyDescent="0.3">
      <c r="A529" s="660" t="s">
        <v>551</v>
      </c>
      <c r="B529" s="661" t="s">
        <v>3390</v>
      </c>
      <c r="C529" s="661" t="s">
        <v>3183</v>
      </c>
      <c r="D529" s="661" t="s">
        <v>4086</v>
      </c>
      <c r="E529" s="661" t="s">
        <v>3887</v>
      </c>
      <c r="F529" s="664">
        <v>1</v>
      </c>
      <c r="G529" s="664">
        <v>559</v>
      </c>
      <c r="H529" s="664">
        <v>1</v>
      </c>
      <c r="I529" s="664">
        <v>559</v>
      </c>
      <c r="J529" s="664"/>
      <c r="K529" s="664"/>
      <c r="L529" s="664"/>
      <c r="M529" s="664"/>
      <c r="N529" s="664">
        <v>1</v>
      </c>
      <c r="O529" s="664">
        <v>569</v>
      </c>
      <c r="P529" s="677">
        <v>1.0178890876565294</v>
      </c>
      <c r="Q529" s="665">
        <v>569</v>
      </c>
    </row>
    <row r="530" spans="1:17" ht="14.4" customHeight="1" x14ac:dyDescent="0.3">
      <c r="A530" s="660" t="s">
        <v>551</v>
      </c>
      <c r="B530" s="661" t="s">
        <v>3390</v>
      </c>
      <c r="C530" s="661" t="s">
        <v>3183</v>
      </c>
      <c r="D530" s="661" t="s">
        <v>4087</v>
      </c>
      <c r="E530" s="661" t="s">
        <v>4088</v>
      </c>
      <c r="F530" s="664">
        <v>1</v>
      </c>
      <c r="G530" s="664">
        <v>2232</v>
      </c>
      <c r="H530" s="664">
        <v>1</v>
      </c>
      <c r="I530" s="664">
        <v>2232</v>
      </c>
      <c r="J530" s="664">
        <v>2</v>
      </c>
      <c r="K530" s="664">
        <v>4464</v>
      </c>
      <c r="L530" s="664">
        <v>2</v>
      </c>
      <c r="M530" s="664">
        <v>2232</v>
      </c>
      <c r="N530" s="664">
        <v>1</v>
      </c>
      <c r="O530" s="664">
        <v>2271</v>
      </c>
      <c r="P530" s="677">
        <v>1.01747311827957</v>
      </c>
      <c r="Q530" s="665">
        <v>2271</v>
      </c>
    </row>
    <row r="531" spans="1:17" ht="14.4" customHeight="1" x14ac:dyDescent="0.3">
      <c r="A531" s="660" t="s">
        <v>551</v>
      </c>
      <c r="B531" s="661" t="s">
        <v>3390</v>
      </c>
      <c r="C531" s="661" t="s">
        <v>3183</v>
      </c>
      <c r="D531" s="661" t="s">
        <v>4089</v>
      </c>
      <c r="E531" s="661" t="s">
        <v>4090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1273</v>
      </c>
      <c r="P531" s="677"/>
      <c r="Q531" s="665">
        <v>1273</v>
      </c>
    </row>
    <row r="532" spans="1:17" ht="14.4" customHeight="1" x14ac:dyDescent="0.3">
      <c r="A532" s="660" t="s">
        <v>551</v>
      </c>
      <c r="B532" s="661" t="s">
        <v>3390</v>
      </c>
      <c r="C532" s="661" t="s">
        <v>3183</v>
      </c>
      <c r="D532" s="661" t="s">
        <v>4091</v>
      </c>
      <c r="E532" s="661" t="s">
        <v>4092</v>
      </c>
      <c r="F532" s="664"/>
      <c r="G532" s="664"/>
      <c r="H532" s="664"/>
      <c r="I532" s="664"/>
      <c r="J532" s="664">
        <v>1</v>
      </c>
      <c r="K532" s="664">
        <v>2494</v>
      </c>
      <c r="L532" s="664"/>
      <c r="M532" s="664">
        <v>2494</v>
      </c>
      <c r="N532" s="664"/>
      <c r="O532" s="664"/>
      <c r="P532" s="677"/>
      <c r="Q532" s="665"/>
    </row>
    <row r="533" spans="1:17" ht="14.4" customHeight="1" x14ac:dyDescent="0.3">
      <c r="A533" s="660" t="s">
        <v>551</v>
      </c>
      <c r="B533" s="661" t="s">
        <v>3390</v>
      </c>
      <c r="C533" s="661" t="s">
        <v>3183</v>
      </c>
      <c r="D533" s="661" t="s">
        <v>4093</v>
      </c>
      <c r="E533" s="661" t="s">
        <v>4094</v>
      </c>
      <c r="F533" s="664">
        <v>1</v>
      </c>
      <c r="G533" s="664">
        <v>1920</v>
      </c>
      <c r="H533" s="664">
        <v>1</v>
      </c>
      <c r="I533" s="664">
        <v>1920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551</v>
      </c>
      <c r="B534" s="661" t="s">
        <v>3390</v>
      </c>
      <c r="C534" s="661" t="s">
        <v>3183</v>
      </c>
      <c r="D534" s="661" t="s">
        <v>4095</v>
      </c>
      <c r="E534" s="661" t="s">
        <v>4096</v>
      </c>
      <c r="F534" s="664">
        <v>1</v>
      </c>
      <c r="G534" s="664">
        <v>2197</v>
      </c>
      <c r="H534" s="664">
        <v>1</v>
      </c>
      <c r="I534" s="664">
        <v>2197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551</v>
      </c>
      <c r="B535" s="661" t="s">
        <v>3390</v>
      </c>
      <c r="C535" s="661" t="s">
        <v>3183</v>
      </c>
      <c r="D535" s="661" t="s">
        <v>4097</v>
      </c>
      <c r="E535" s="661" t="s">
        <v>4098</v>
      </c>
      <c r="F535" s="664"/>
      <c r="G535" s="664"/>
      <c r="H535" s="664"/>
      <c r="I535" s="664"/>
      <c r="J535" s="664">
        <v>1</v>
      </c>
      <c r="K535" s="664">
        <v>3571</v>
      </c>
      <c r="L535" s="664"/>
      <c r="M535" s="664">
        <v>3571</v>
      </c>
      <c r="N535" s="664"/>
      <c r="O535" s="664"/>
      <c r="P535" s="677"/>
      <c r="Q535" s="665"/>
    </row>
    <row r="536" spans="1:17" ht="14.4" customHeight="1" x14ac:dyDescent="0.3">
      <c r="A536" s="660" t="s">
        <v>551</v>
      </c>
      <c r="B536" s="661" t="s">
        <v>3390</v>
      </c>
      <c r="C536" s="661" t="s">
        <v>3183</v>
      </c>
      <c r="D536" s="661" t="s">
        <v>4099</v>
      </c>
      <c r="E536" s="661" t="s">
        <v>4100</v>
      </c>
      <c r="F536" s="664">
        <v>2</v>
      </c>
      <c r="G536" s="664">
        <v>9898</v>
      </c>
      <c r="H536" s="664">
        <v>1</v>
      </c>
      <c r="I536" s="664">
        <v>4949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551</v>
      </c>
      <c r="B537" s="661" t="s">
        <v>3390</v>
      </c>
      <c r="C537" s="661" t="s">
        <v>3183</v>
      </c>
      <c r="D537" s="661" t="s">
        <v>4101</v>
      </c>
      <c r="E537" s="661" t="s">
        <v>4102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3029</v>
      </c>
      <c r="P537" s="677"/>
      <c r="Q537" s="665">
        <v>3029</v>
      </c>
    </row>
    <row r="538" spans="1:17" ht="14.4" customHeight="1" x14ac:dyDescent="0.3">
      <c r="A538" s="660" t="s">
        <v>551</v>
      </c>
      <c r="B538" s="661" t="s">
        <v>3390</v>
      </c>
      <c r="C538" s="661" t="s">
        <v>3183</v>
      </c>
      <c r="D538" s="661" t="s">
        <v>4103</v>
      </c>
      <c r="E538" s="661" t="s">
        <v>4104</v>
      </c>
      <c r="F538" s="664">
        <v>2</v>
      </c>
      <c r="G538" s="664">
        <v>7058</v>
      </c>
      <c r="H538" s="664">
        <v>1</v>
      </c>
      <c r="I538" s="664">
        <v>3529</v>
      </c>
      <c r="J538" s="664">
        <v>2</v>
      </c>
      <c r="K538" s="664">
        <v>7058</v>
      </c>
      <c r="L538" s="664">
        <v>1</v>
      </c>
      <c r="M538" s="664">
        <v>3529</v>
      </c>
      <c r="N538" s="664">
        <v>3</v>
      </c>
      <c r="O538" s="664">
        <v>10704</v>
      </c>
      <c r="P538" s="677">
        <v>1.5165769339756305</v>
      </c>
      <c r="Q538" s="665">
        <v>3568</v>
      </c>
    </row>
    <row r="539" spans="1:17" ht="14.4" customHeight="1" x14ac:dyDescent="0.3">
      <c r="A539" s="660" t="s">
        <v>551</v>
      </c>
      <c r="B539" s="661" t="s">
        <v>3390</v>
      </c>
      <c r="C539" s="661" t="s">
        <v>3183</v>
      </c>
      <c r="D539" s="661" t="s">
        <v>4105</v>
      </c>
      <c r="E539" s="661" t="s">
        <v>3931</v>
      </c>
      <c r="F539" s="664"/>
      <c r="G539" s="664"/>
      <c r="H539" s="664"/>
      <c r="I539" s="664"/>
      <c r="J539" s="664"/>
      <c r="K539" s="664"/>
      <c r="L539" s="664"/>
      <c r="M539" s="664"/>
      <c r="N539" s="664">
        <v>5</v>
      </c>
      <c r="O539" s="664">
        <v>3430</v>
      </c>
      <c r="P539" s="677"/>
      <c r="Q539" s="665">
        <v>686</v>
      </c>
    </row>
    <row r="540" spans="1:17" ht="14.4" customHeight="1" x14ac:dyDescent="0.3">
      <c r="A540" s="660" t="s">
        <v>551</v>
      </c>
      <c r="B540" s="661" t="s">
        <v>3390</v>
      </c>
      <c r="C540" s="661" t="s">
        <v>3183</v>
      </c>
      <c r="D540" s="661" t="s">
        <v>4106</v>
      </c>
      <c r="E540" s="661" t="s">
        <v>4107</v>
      </c>
      <c r="F540" s="664"/>
      <c r="G540" s="664"/>
      <c r="H540" s="664"/>
      <c r="I540" s="664"/>
      <c r="J540" s="664">
        <v>1</v>
      </c>
      <c r="K540" s="664">
        <v>2846</v>
      </c>
      <c r="L540" s="664"/>
      <c r="M540" s="664">
        <v>2846</v>
      </c>
      <c r="N540" s="664">
        <v>1</v>
      </c>
      <c r="O540" s="664">
        <v>2864</v>
      </c>
      <c r="P540" s="677"/>
      <c r="Q540" s="665">
        <v>2864</v>
      </c>
    </row>
    <row r="541" spans="1:17" ht="14.4" customHeight="1" x14ac:dyDescent="0.3">
      <c r="A541" s="660" t="s">
        <v>551</v>
      </c>
      <c r="B541" s="661" t="s">
        <v>3390</v>
      </c>
      <c r="C541" s="661" t="s">
        <v>3183</v>
      </c>
      <c r="D541" s="661" t="s">
        <v>4108</v>
      </c>
      <c r="E541" s="661" t="s">
        <v>4109</v>
      </c>
      <c r="F541" s="664"/>
      <c r="G541" s="664"/>
      <c r="H541" s="664"/>
      <c r="I541" s="664"/>
      <c r="J541" s="664">
        <v>1</v>
      </c>
      <c r="K541" s="664">
        <v>3509</v>
      </c>
      <c r="L541" s="664"/>
      <c r="M541" s="664">
        <v>3509</v>
      </c>
      <c r="N541" s="664"/>
      <c r="O541" s="664"/>
      <c r="P541" s="677"/>
      <c r="Q541" s="665"/>
    </row>
    <row r="542" spans="1:17" ht="14.4" customHeight="1" x14ac:dyDescent="0.3">
      <c r="A542" s="660" t="s">
        <v>551</v>
      </c>
      <c r="B542" s="661" t="s">
        <v>3390</v>
      </c>
      <c r="C542" s="661" t="s">
        <v>3183</v>
      </c>
      <c r="D542" s="661" t="s">
        <v>4110</v>
      </c>
      <c r="E542" s="661" t="s">
        <v>4111</v>
      </c>
      <c r="F542" s="664"/>
      <c r="G542" s="664"/>
      <c r="H542" s="664"/>
      <c r="I542" s="664"/>
      <c r="J542" s="664"/>
      <c r="K542" s="664"/>
      <c r="L542" s="664"/>
      <c r="M542" s="664"/>
      <c r="N542" s="664">
        <v>2</v>
      </c>
      <c r="O542" s="664">
        <v>6966</v>
      </c>
      <c r="P542" s="677"/>
      <c r="Q542" s="665">
        <v>3483</v>
      </c>
    </row>
    <row r="543" spans="1:17" ht="14.4" customHeight="1" x14ac:dyDescent="0.3">
      <c r="A543" s="660" t="s">
        <v>551</v>
      </c>
      <c r="B543" s="661" t="s">
        <v>3390</v>
      </c>
      <c r="C543" s="661" t="s">
        <v>3183</v>
      </c>
      <c r="D543" s="661" t="s">
        <v>4112</v>
      </c>
      <c r="E543" s="661" t="s">
        <v>4113</v>
      </c>
      <c r="F543" s="664"/>
      <c r="G543" s="664"/>
      <c r="H543" s="664"/>
      <c r="I543" s="664"/>
      <c r="J543" s="664">
        <v>1</v>
      </c>
      <c r="K543" s="664">
        <v>1808</v>
      </c>
      <c r="L543" s="664"/>
      <c r="M543" s="664">
        <v>1808</v>
      </c>
      <c r="N543" s="664"/>
      <c r="O543" s="664"/>
      <c r="P543" s="677"/>
      <c r="Q543" s="665"/>
    </row>
    <row r="544" spans="1:17" ht="14.4" customHeight="1" x14ac:dyDescent="0.3">
      <c r="A544" s="660" t="s">
        <v>551</v>
      </c>
      <c r="B544" s="661" t="s">
        <v>3390</v>
      </c>
      <c r="C544" s="661" t="s">
        <v>3183</v>
      </c>
      <c r="D544" s="661" t="s">
        <v>4114</v>
      </c>
      <c r="E544" s="661" t="s">
        <v>4115</v>
      </c>
      <c r="F544" s="664"/>
      <c r="G544" s="664"/>
      <c r="H544" s="664"/>
      <c r="I544" s="664"/>
      <c r="J544" s="664">
        <v>1</v>
      </c>
      <c r="K544" s="664">
        <v>1420</v>
      </c>
      <c r="L544" s="664"/>
      <c r="M544" s="664">
        <v>1420</v>
      </c>
      <c r="N544" s="664">
        <v>1</v>
      </c>
      <c r="O544" s="664">
        <v>1434</v>
      </c>
      <c r="P544" s="677"/>
      <c r="Q544" s="665">
        <v>1434</v>
      </c>
    </row>
    <row r="545" spans="1:17" ht="14.4" customHeight="1" x14ac:dyDescent="0.3">
      <c r="A545" s="660" t="s">
        <v>551</v>
      </c>
      <c r="B545" s="661" t="s">
        <v>3390</v>
      </c>
      <c r="C545" s="661" t="s">
        <v>3183</v>
      </c>
      <c r="D545" s="661" t="s">
        <v>4116</v>
      </c>
      <c r="E545" s="661" t="s">
        <v>4117</v>
      </c>
      <c r="F545" s="664">
        <v>1</v>
      </c>
      <c r="G545" s="664">
        <v>3993</v>
      </c>
      <c r="H545" s="664">
        <v>1</v>
      </c>
      <c r="I545" s="664">
        <v>3993</v>
      </c>
      <c r="J545" s="664">
        <v>1</v>
      </c>
      <c r="K545" s="664">
        <v>3993</v>
      </c>
      <c r="L545" s="664">
        <v>1</v>
      </c>
      <c r="M545" s="664">
        <v>3993</v>
      </c>
      <c r="N545" s="664">
        <v>1</v>
      </c>
      <c r="O545" s="664">
        <v>4042</v>
      </c>
      <c r="P545" s="677">
        <v>1.0122714750813924</v>
      </c>
      <c r="Q545" s="665">
        <v>4042</v>
      </c>
    </row>
    <row r="546" spans="1:17" ht="14.4" customHeight="1" x14ac:dyDescent="0.3">
      <c r="A546" s="660" t="s">
        <v>551</v>
      </c>
      <c r="B546" s="661" t="s">
        <v>3390</v>
      </c>
      <c r="C546" s="661" t="s">
        <v>3183</v>
      </c>
      <c r="D546" s="661" t="s">
        <v>4118</v>
      </c>
      <c r="E546" s="661" t="s">
        <v>4119</v>
      </c>
      <c r="F546" s="664"/>
      <c r="G546" s="664"/>
      <c r="H546" s="664"/>
      <c r="I546" s="664"/>
      <c r="J546" s="664">
        <v>1</v>
      </c>
      <c r="K546" s="664">
        <v>1115</v>
      </c>
      <c r="L546" s="664"/>
      <c r="M546" s="664">
        <v>1115</v>
      </c>
      <c r="N546" s="664"/>
      <c r="O546" s="664"/>
      <c r="P546" s="677"/>
      <c r="Q546" s="665"/>
    </row>
    <row r="547" spans="1:17" ht="14.4" customHeight="1" x14ac:dyDescent="0.3">
      <c r="A547" s="660" t="s">
        <v>551</v>
      </c>
      <c r="B547" s="661" t="s">
        <v>3390</v>
      </c>
      <c r="C547" s="661" t="s">
        <v>3183</v>
      </c>
      <c r="D547" s="661" t="s">
        <v>4120</v>
      </c>
      <c r="E547" s="661" t="s">
        <v>4121</v>
      </c>
      <c r="F547" s="664"/>
      <c r="G547" s="664"/>
      <c r="H547" s="664"/>
      <c r="I547" s="664"/>
      <c r="J547" s="664">
        <v>3</v>
      </c>
      <c r="K547" s="664">
        <v>5943</v>
      </c>
      <c r="L547" s="664"/>
      <c r="M547" s="664">
        <v>1981</v>
      </c>
      <c r="N547" s="664"/>
      <c r="O547" s="664"/>
      <c r="P547" s="677"/>
      <c r="Q547" s="665"/>
    </row>
    <row r="548" spans="1:17" ht="14.4" customHeight="1" x14ac:dyDescent="0.3">
      <c r="A548" s="660" t="s">
        <v>551</v>
      </c>
      <c r="B548" s="661" t="s">
        <v>3390</v>
      </c>
      <c r="C548" s="661" t="s">
        <v>3183</v>
      </c>
      <c r="D548" s="661" t="s">
        <v>4122</v>
      </c>
      <c r="E548" s="661" t="s">
        <v>4123</v>
      </c>
      <c r="F548" s="664"/>
      <c r="G548" s="664"/>
      <c r="H548" s="664"/>
      <c r="I548" s="664"/>
      <c r="J548" s="664"/>
      <c r="K548" s="664"/>
      <c r="L548" s="664"/>
      <c r="M548" s="664"/>
      <c r="N548" s="664">
        <v>1</v>
      </c>
      <c r="O548" s="664">
        <v>5743</v>
      </c>
      <c r="P548" s="677"/>
      <c r="Q548" s="665">
        <v>5743</v>
      </c>
    </row>
    <row r="549" spans="1:17" ht="14.4" customHeight="1" x14ac:dyDescent="0.3">
      <c r="A549" s="660" t="s">
        <v>551</v>
      </c>
      <c r="B549" s="661" t="s">
        <v>3390</v>
      </c>
      <c r="C549" s="661" t="s">
        <v>3183</v>
      </c>
      <c r="D549" s="661" t="s">
        <v>4124</v>
      </c>
      <c r="E549" s="661" t="s">
        <v>4125</v>
      </c>
      <c r="F549" s="664"/>
      <c r="G549" s="664"/>
      <c r="H549" s="664"/>
      <c r="I549" s="664"/>
      <c r="J549" s="664"/>
      <c r="K549" s="664"/>
      <c r="L549" s="664"/>
      <c r="M549" s="664"/>
      <c r="N549" s="664">
        <v>1</v>
      </c>
      <c r="O549" s="664">
        <v>3752</v>
      </c>
      <c r="P549" s="677"/>
      <c r="Q549" s="665">
        <v>3752</v>
      </c>
    </row>
    <row r="550" spans="1:17" ht="14.4" customHeight="1" x14ac:dyDescent="0.3">
      <c r="A550" s="660" t="s">
        <v>551</v>
      </c>
      <c r="B550" s="661" t="s">
        <v>4126</v>
      </c>
      <c r="C550" s="661" t="s">
        <v>3183</v>
      </c>
      <c r="D550" s="661" t="s">
        <v>4127</v>
      </c>
      <c r="E550" s="661" t="s">
        <v>4128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3967</v>
      </c>
      <c r="P550" s="677"/>
      <c r="Q550" s="665">
        <v>3967</v>
      </c>
    </row>
    <row r="551" spans="1:17" ht="14.4" customHeight="1" x14ac:dyDescent="0.3">
      <c r="A551" s="660" t="s">
        <v>551</v>
      </c>
      <c r="B551" s="661" t="s">
        <v>4129</v>
      </c>
      <c r="C551" s="661" t="s">
        <v>3187</v>
      </c>
      <c r="D551" s="661" t="s">
        <v>4130</v>
      </c>
      <c r="E551" s="661" t="s">
        <v>4131</v>
      </c>
      <c r="F551" s="664"/>
      <c r="G551" s="664"/>
      <c r="H551" s="664"/>
      <c r="I551" s="664"/>
      <c r="J551" s="664">
        <v>3</v>
      </c>
      <c r="K551" s="664">
        <v>15644.46</v>
      </c>
      <c r="L551" s="664"/>
      <c r="M551" s="664">
        <v>5214.82</v>
      </c>
      <c r="N551" s="664"/>
      <c r="O551" s="664"/>
      <c r="P551" s="677"/>
      <c r="Q551" s="665"/>
    </row>
    <row r="552" spans="1:17" ht="14.4" customHeight="1" x14ac:dyDescent="0.3">
      <c r="A552" s="660" t="s">
        <v>551</v>
      </c>
      <c r="B552" s="661" t="s">
        <v>4129</v>
      </c>
      <c r="C552" s="661" t="s">
        <v>3187</v>
      </c>
      <c r="D552" s="661" t="s">
        <v>3391</v>
      </c>
      <c r="E552" s="661" t="s">
        <v>1437</v>
      </c>
      <c r="F552" s="664">
        <v>31</v>
      </c>
      <c r="G552" s="664">
        <v>4016.9900000000002</v>
      </c>
      <c r="H552" s="664">
        <v>1</v>
      </c>
      <c r="I552" s="664">
        <v>129.58032258064517</v>
      </c>
      <c r="J552" s="664">
        <v>17</v>
      </c>
      <c r="K552" s="664">
        <v>2005.32</v>
      </c>
      <c r="L552" s="664">
        <v>0.49920960719344581</v>
      </c>
      <c r="M552" s="664">
        <v>117.96</v>
      </c>
      <c r="N552" s="664">
        <v>12</v>
      </c>
      <c r="O552" s="664">
        <v>1353.96</v>
      </c>
      <c r="P552" s="677">
        <v>0.33705834468096757</v>
      </c>
      <c r="Q552" s="665">
        <v>112.83</v>
      </c>
    </row>
    <row r="553" spans="1:17" ht="14.4" customHeight="1" x14ac:dyDescent="0.3">
      <c r="A553" s="660" t="s">
        <v>551</v>
      </c>
      <c r="B553" s="661" t="s">
        <v>4129</v>
      </c>
      <c r="C553" s="661" t="s">
        <v>3187</v>
      </c>
      <c r="D553" s="661" t="s">
        <v>4132</v>
      </c>
      <c r="E553" s="661" t="s">
        <v>3174</v>
      </c>
      <c r="F553" s="664"/>
      <c r="G553" s="664"/>
      <c r="H553" s="664"/>
      <c r="I553" s="664"/>
      <c r="J553" s="664">
        <v>7</v>
      </c>
      <c r="K553" s="664">
        <v>7555.19</v>
      </c>
      <c r="L553" s="664"/>
      <c r="M553" s="664">
        <v>1079.3128571428572</v>
      </c>
      <c r="N553" s="664"/>
      <c r="O553" s="664"/>
      <c r="P553" s="677"/>
      <c r="Q553" s="665"/>
    </row>
    <row r="554" spans="1:17" ht="14.4" customHeight="1" x14ac:dyDescent="0.3">
      <c r="A554" s="660" t="s">
        <v>551</v>
      </c>
      <c r="B554" s="661" t="s">
        <v>4129</v>
      </c>
      <c r="C554" s="661" t="s">
        <v>3187</v>
      </c>
      <c r="D554" s="661" t="s">
        <v>3395</v>
      </c>
      <c r="E554" s="661" t="s">
        <v>1025</v>
      </c>
      <c r="F554" s="664">
        <v>241</v>
      </c>
      <c r="G554" s="664">
        <v>16596.099999999999</v>
      </c>
      <c r="H554" s="664">
        <v>1</v>
      </c>
      <c r="I554" s="664">
        <v>68.863485477178415</v>
      </c>
      <c r="J554" s="664">
        <v>190</v>
      </c>
      <c r="K554" s="664">
        <v>11599.5</v>
      </c>
      <c r="L554" s="664">
        <v>0.69892926651442211</v>
      </c>
      <c r="M554" s="664">
        <v>61.05</v>
      </c>
      <c r="N554" s="664">
        <v>283</v>
      </c>
      <c r="O554" s="664">
        <v>16545.75</v>
      </c>
      <c r="P554" s="677">
        <v>0.99696615469899563</v>
      </c>
      <c r="Q554" s="665">
        <v>58.465547703180214</v>
      </c>
    </row>
    <row r="555" spans="1:17" ht="14.4" customHeight="1" x14ac:dyDescent="0.3">
      <c r="A555" s="660" t="s">
        <v>551</v>
      </c>
      <c r="B555" s="661" t="s">
        <v>4129</v>
      </c>
      <c r="C555" s="661" t="s">
        <v>3187</v>
      </c>
      <c r="D555" s="661" t="s">
        <v>4133</v>
      </c>
      <c r="E555" s="661" t="s">
        <v>1346</v>
      </c>
      <c r="F555" s="664"/>
      <c r="G555" s="664"/>
      <c r="H555" s="664"/>
      <c r="I555" s="664"/>
      <c r="J555" s="664">
        <v>2</v>
      </c>
      <c r="K555" s="664">
        <v>1619.25</v>
      </c>
      <c r="L555" s="664"/>
      <c r="M555" s="664">
        <v>809.625</v>
      </c>
      <c r="N555" s="664"/>
      <c r="O555" s="664"/>
      <c r="P555" s="677"/>
      <c r="Q555" s="665"/>
    </row>
    <row r="556" spans="1:17" ht="14.4" customHeight="1" x14ac:dyDescent="0.3">
      <c r="A556" s="660" t="s">
        <v>551</v>
      </c>
      <c r="B556" s="661" t="s">
        <v>4129</v>
      </c>
      <c r="C556" s="661" t="s">
        <v>3187</v>
      </c>
      <c r="D556" s="661" t="s">
        <v>4134</v>
      </c>
      <c r="E556" s="661" t="s">
        <v>4135</v>
      </c>
      <c r="F556" s="664">
        <v>0.1</v>
      </c>
      <c r="G556" s="664">
        <v>531.07000000000005</v>
      </c>
      <c r="H556" s="664">
        <v>1</v>
      </c>
      <c r="I556" s="664">
        <v>5310.7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551</v>
      </c>
      <c r="B557" s="661" t="s">
        <v>4129</v>
      </c>
      <c r="C557" s="661" t="s">
        <v>3187</v>
      </c>
      <c r="D557" s="661" t="s">
        <v>4136</v>
      </c>
      <c r="E557" s="661" t="s">
        <v>4137</v>
      </c>
      <c r="F557" s="664">
        <v>6</v>
      </c>
      <c r="G557" s="664">
        <v>348.06</v>
      </c>
      <c r="H557" s="664">
        <v>1</v>
      </c>
      <c r="I557" s="664">
        <v>58.01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551</v>
      </c>
      <c r="B558" s="661" t="s">
        <v>4129</v>
      </c>
      <c r="C558" s="661" t="s">
        <v>3187</v>
      </c>
      <c r="D558" s="661" t="s">
        <v>3398</v>
      </c>
      <c r="E558" s="661" t="s">
        <v>1072</v>
      </c>
      <c r="F558" s="664">
        <v>6.7</v>
      </c>
      <c r="G558" s="664">
        <v>2703.2400000000002</v>
      </c>
      <c r="H558" s="664">
        <v>1</v>
      </c>
      <c r="I558" s="664">
        <v>403.46865671641791</v>
      </c>
      <c r="J558" s="664">
        <v>3.1999999999999997</v>
      </c>
      <c r="K558" s="664">
        <v>1293.4399999999998</v>
      </c>
      <c r="L558" s="664">
        <v>0.47847767863748675</v>
      </c>
      <c r="M558" s="664">
        <v>404.2</v>
      </c>
      <c r="N558" s="664">
        <v>5.3</v>
      </c>
      <c r="O558" s="664">
        <v>2059.5700000000002</v>
      </c>
      <c r="P558" s="677">
        <v>0.76188943638004769</v>
      </c>
      <c r="Q558" s="665">
        <v>388.59811320754721</v>
      </c>
    </row>
    <row r="559" spans="1:17" ht="14.4" customHeight="1" x14ac:dyDescent="0.3">
      <c r="A559" s="660" t="s">
        <v>551</v>
      </c>
      <c r="B559" s="661" t="s">
        <v>4129</v>
      </c>
      <c r="C559" s="661" t="s">
        <v>3187</v>
      </c>
      <c r="D559" s="661" t="s">
        <v>4138</v>
      </c>
      <c r="E559" s="661" t="s">
        <v>1476</v>
      </c>
      <c r="F559" s="664"/>
      <c r="G559" s="664"/>
      <c r="H559" s="664"/>
      <c r="I559" s="664"/>
      <c r="J559" s="664">
        <v>13</v>
      </c>
      <c r="K559" s="664">
        <v>617.5</v>
      </c>
      <c r="L559" s="664"/>
      <c r="M559" s="664">
        <v>47.5</v>
      </c>
      <c r="N559" s="664">
        <v>5</v>
      </c>
      <c r="O559" s="664">
        <v>227.15</v>
      </c>
      <c r="P559" s="677"/>
      <c r="Q559" s="665">
        <v>45.43</v>
      </c>
    </row>
    <row r="560" spans="1:17" ht="14.4" customHeight="1" x14ac:dyDescent="0.3">
      <c r="A560" s="660" t="s">
        <v>551</v>
      </c>
      <c r="B560" s="661" t="s">
        <v>4129</v>
      </c>
      <c r="C560" s="661" t="s">
        <v>3187</v>
      </c>
      <c r="D560" s="661" t="s">
        <v>4139</v>
      </c>
      <c r="E560" s="661" t="s">
        <v>1084</v>
      </c>
      <c r="F560" s="664"/>
      <c r="G560" s="664"/>
      <c r="H560" s="664"/>
      <c r="I560" s="664"/>
      <c r="J560" s="664"/>
      <c r="K560" s="664"/>
      <c r="L560" s="664"/>
      <c r="M560" s="664"/>
      <c r="N560" s="664">
        <v>11</v>
      </c>
      <c r="O560" s="664">
        <v>849.42</v>
      </c>
      <c r="P560" s="677"/>
      <c r="Q560" s="665">
        <v>77.22</v>
      </c>
    </row>
    <row r="561" spans="1:17" ht="14.4" customHeight="1" x14ac:dyDescent="0.3">
      <c r="A561" s="660" t="s">
        <v>551</v>
      </c>
      <c r="B561" s="661" t="s">
        <v>4129</v>
      </c>
      <c r="C561" s="661" t="s">
        <v>3187</v>
      </c>
      <c r="D561" s="661" t="s">
        <v>3402</v>
      </c>
      <c r="E561" s="661" t="s">
        <v>1424</v>
      </c>
      <c r="F561" s="664">
        <v>5</v>
      </c>
      <c r="G561" s="664">
        <v>1898.75</v>
      </c>
      <c r="H561" s="664">
        <v>1</v>
      </c>
      <c r="I561" s="664">
        <v>379.75</v>
      </c>
      <c r="J561" s="664">
        <v>9.6</v>
      </c>
      <c r="K561" s="664">
        <v>3645.6</v>
      </c>
      <c r="L561" s="664">
        <v>1.92</v>
      </c>
      <c r="M561" s="664">
        <v>379.75</v>
      </c>
      <c r="N561" s="664"/>
      <c r="O561" s="664"/>
      <c r="P561" s="677"/>
      <c r="Q561" s="665"/>
    </row>
    <row r="562" spans="1:17" ht="14.4" customHeight="1" x14ac:dyDescent="0.3">
      <c r="A562" s="660" t="s">
        <v>551</v>
      </c>
      <c r="B562" s="661" t="s">
        <v>4129</v>
      </c>
      <c r="C562" s="661" t="s">
        <v>3187</v>
      </c>
      <c r="D562" s="661" t="s">
        <v>3405</v>
      </c>
      <c r="E562" s="661" t="s">
        <v>3406</v>
      </c>
      <c r="F562" s="664">
        <v>8</v>
      </c>
      <c r="G562" s="664">
        <v>327.60000000000002</v>
      </c>
      <c r="H562" s="664">
        <v>1</v>
      </c>
      <c r="I562" s="664">
        <v>40.950000000000003</v>
      </c>
      <c r="J562" s="664">
        <v>10</v>
      </c>
      <c r="K562" s="664">
        <v>712.2</v>
      </c>
      <c r="L562" s="664">
        <v>2.1739926739926738</v>
      </c>
      <c r="M562" s="664">
        <v>71.22</v>
      </c>
      <c r="N562" s="664"/>
      <c r="O562" s="664"/>
      <c r="P562" s="677"/>
      <c r="Q562" s="665"/>
    </row>
    <row r="563" spans="1:17" ht="14.4" customHeight="1" x14ac:dyDescent="0.3">
      <c r="A563" s="660" t="s">
        <v>551</v>
      </c>
      <c r="B563" s="661" t="s">
        <v>4129</v>
      </c>
      <c r="C563" s="661" t="s">
        <v>3187</v>
      </c>
      <c r="D563" s="661" t="s">
        <v>3409</v>
      </c>
      <c r="E563" s="661" t="s">
        <v>1342</v>
      </c>
      <c r="F563" s="664"/>
      <c r="G563" s="664"/>
      <c r="H563" s="664"/>
      <c r="I563" s="664"/>
      <c r="J563" s="664"/>
      <c r="K563" s="664"/>
      <c r="L563" s="664"/>
      <c r="M563" s="664"/>
      <c r="N563" s="664">
        <v>28</v>
      </c>
      <c r="O563" s="664">
        <v>6237.2</v>
      </c>
      <c r="P563" s="677"/>
      <c r="Q563" s="665">
        <v>222.75714285714284</v>
      </c>
    </row>
    <row r="564" spans="1:17" ht="14.4" customHeight="1" x14ac:dyDescent="0.3">
      <c r="A564" s="660" t="s">
        <v>551</v>
      </c>
      <c r="B564" s="661" t="s">
        <v>4129</v>
      </c>
      <c r="C564" s="661" t="s">
        <v>3187</v>
      </c>
      <c r="D564" s="661" t="s">
        <v>3411</v>
      </c>
      <c r="E564" s="661" t="s">
        <v>1058</v>
      </c>
      <c r="F564" s="664">
        <v>0.8</v>
      </c>
      <c r="G564" s="664">
        <v>77.12</v>
      </c>
      <c r="H564" s="664">
        <v>1</v>
      </c>
      <c r="I564" s="664">
        <v>96.4</v>
      </c>
      <c r="J564" s="664">
        <v>0.5</v>
      </c>
      <c r="K564" s="664">
        <v>48.45</v>
      </c>
      <c r="L564" s="664">
        <v>0.62824170124481327</v>
      </c>
      <c r="M564" s="664">
        <v>96.9</v>
      </c>
      <c r="N564" s="664">
        <v>0.5</v>
      </c>
      <c r="O564" s="664">
        <v>46.35</v>
      </c>
      <c r="P564" s="677">
        <v>0.60101141078838172</v>
      </c>
      <c r="Q564" s="665">
        <v>92.7</v>
      </c>
    </row>
    <row r="565" spans="1:17" ht="14.4" customHeight="1" x14ac:dyDescent="0.3">
      <c r="A565" s="660" t="s">
        <v>551</v>
      </c>
      <c r="B565" s="661" t="s">
        <v>4129</v>
      </c>
      <c r="C565" s="661" t="s">
        <v>3187</v>
      </c>
      <c r="D565" s="661" t="s">
        <v>4140</v>
      </c>
      <c r="E565" s="661" t="s">
        <v>4141</v>
      </c>
      <c r="F565" s="664"/>
      <c r="G565" s="664"/>
      <c r="H565" s="664"/>
      <c r="I565" s="664"/>
      <c r="J565" s="664"/>
      <c r="K565" s="664"/>
      <c r="L565" s="664"/>
      <c r="M565" s="664"/>
      <c r="N565" s="664">
        <v>1.5</v>
      </c>
      <c r="O565" s="664">
        <v>899.7</v>
      </c>
      <c r="P565" s="677"/>
      <c r="Q565" s="665">
        <v>599.80000000000007</v>
      </c>
    </row>
    <row r="566" spans="1:17" ht="14.4" customHeight="1" x14ac:dyDescent="0.3">
      <c r="A566" s="660" t="s">
        <v>551</v>
      </c>
      <c r="B566" s="661" t="s">
        <v>4129</v>
      </c>
      <c r="C566" s="661" t="s">
        <v>3187</v>
      </c>
      <c r="D566" s="661" t="s">
        <v>4142</v>
      </c>
      <c r="E566" s="661" t="s">
        <v>4143</v>
      </c>
      <c r="F566" s="664"/>
      <c r="G566" s="664"/>
      <c r="H566" s="664"/>
      <c r="I566" s="664"/>
      <c r="J566" s="664">
        <v>13</v>
      </c>
      <c r="K566" s="664">
        <v>1256.97</v>
      </c>
      <c r="L566" s="664"/>
      <c r="M566" s="664">
        <v>96.69</v>
      </c>
      <c r="N566" s="664"/>
      <c r="O566" s="664"/>
      <c r="P566" s="677"/>
      <c r="Q566" s="665"/>
    </row>
    <row r="567" spans="1:17" ht="14.4" customHeight="1" x14ac:dyDescent="0.3">
      <c r="A567" s="660" t="s">
        <v>551</v>
      </c>
      <c r="B567" s="661" t="s">
        <v>4129</v>
      </c>
      <c r="C567" s="661" t="s">
        <v>3187</v>
      </c>
      <c r="D567" s="661" t="s">
        <v>4144</v>
      </c>
      <c r="E567" s="661" t="s">
        <v>4145</v>
      </c>
      <c r="F567" s="664"/>
      <c r="G567" s="664"/>
      <c r="H567" s="664"/>
      <c r="I567" s="664"/>
      <c r="J567" s="664"/>
      <c r="K567" s="664"/>
      <c r="L567" s="664"/>
      <c r="M567" s="664"/>
      <c r="N567" s="664">
        <v>0.9</v>
      </c>
      <c r="O567" s="664">
        <v>1421.77</v>
      </c>
      <c r="P567" s="677"/>
      <c r="Q567" s="665">
        <v>1579.7444444444443</v>
      </c>
    </row>
    <row r="568" spans="1:17" ht="14.4" customHeight="1" x14ac:dyDescent="0.3">
      <c r="A568" s="660" t="s">
        <v>551</v>
      </c>
      <c r="B568" s="661" t="s">
        <v>4129</v>
      </c>
      <c r="C568" s="661" t="s">
        <v>3187</v>
      </c>
      <c r="D568" s="661" t="s">
        <v>4146</v>
      </c>
      <c r="E568" s="661" t="s">
        <v>4147</v>
      </c>
      <c r="F568" s="664"/>
      <c r="G568" s="664"/>
      <c r="H568" s="664"/>
      <c r="I568" s="664"/>
      <c r="J568" s="664"/>
      <c r="K568" s="664"/>
      <c r="L568" s="664"/>
      <c r="M568" s="664"/>
      <c r="N568" s="664">
        <v>3.9</v>
      </c>
      <c r="O568" s="664">
        <v>14867.19</v>
      </c>
      <c r="P568" s="677"/>
      <c r="Q568" s="665">
        <v>3812.1000000000004</v>
      </c>
    </row>
    <row r="569" spans="1:17" ht="14.4" customHeight="1" x14ac:dyDescent="0.3">
      <c r="A569" s="660" t="s">
        <v>551</v>
      </c>
      <c r="B569" s="661" t="s">
        <v>4129</v>
      </c>
      <c r="C569" s="661" t="s">
        <v>3187</v>
      </c>
      <c r="D569" s="661" t="s">
        <v>3417</v>
      </c>
      <c r="E569" s="661" t="s">
        <v>3418</v>
      </c>
      <c r="F569" s="664">
        <v>1.44</v>
      </c>
      <c r="G569" s="664">
        <v>5224.3999999999996</v>
      </c>
      <c r="H569" s="664">
        <v>1</v>
      </c>
      <c r="I569" s="664">
        <v>3628.0555555555557</v>
      </c>
      <c r="J569" s="664">
        <v>1.56</v>
      </c>
      <c r="K569" s="664">
        <v>5659.68</v>
      </c>
      <c r="L569" s="664">
        <v>1.0833167445065464</v>
      </c>
      <c r="M569" s="664">
        <v>3628</v>
      </c>
      <c r="N569" s="664"/>
      <c r="O569" s="664"/>
      <c r="P569" s="677"/>
      <c r="Q569" s="665"/>
    </row>
    <row r="570" spans="1:17" ht="14.4" customHeight="1" x14ac:dyDescent="0.3">
      <c r="A570" s="660" t="s">
        <v>551</v>
      </c>
      <c r="B570" s="661" t="s">
        <v>4129</v>
      </c>
      <c r="C570" s="661" t="s">
        <v>3422</v>
      </c>
      <c r="D570" s="661" t="s">
        <v>4148</v>
      </c>
      <c r="E570" s="661" t="s">
        <v>4149</v>
      </c>
      <c r="F570" s="664"/>
      <c r="G570" s="664"/>
      <c r="H570" s="664"/>
      <c r="I570" s="664"/>
      <c r="J570" s="664">
        <v>1</v>
      </c>
      <c r="K570" s="664">
        <v>1215.8499999999999</v>
      </c>
      <c r="L570" s="664"/>
      <c r="M570" s="664">
        <v>1215.8499999999999</v>
      </c>
      <c r="N570" s="664"/>
      <c r="O570" s="664"/>
      <c r="P570" s="677"/>
      <c r="Q570" s="665"/>
    </row>
    <row r="571" spans="1:17" ht="14.4" customHeight="1" x14ac:dyDescent="0.3">
      <c r="A571" s="660" t="s">
        <v>551</v>
      </c>
      <c r="B571" s="661" t="s">
        <v>4129</v>
      </c>
      <c r="C571" s="661" t="s">
        <v>3422</v>
      </c>
      <c r="D571" s="661" t="s">
        <v>3423</v>
      </c>
      <c r="E571" s="661" t="s">
        <v>3424</v>
      </c>
      <c r="F571" s="664">
        <v>80</v>
      </c>
      <c r="G571" s="664">
        <v>145461.35999999999</v>
      </c>
      <c r="H571" s="664">
        <v>1</v>
      </c>
      <c r="I571" s="664">
        <v>1818.2669999999998</v>
      </c>
      <c r="J571" s="664">
        <v>57</v>
      </c>
      <c r="K571" s="664">
        <v>106338.06</v>
      </c>
      <c r="L571" s="664">
        <v>0.7310399132800629</v>
      </c>
      <c r="M571" s="664">
        <v>1865.58</v>
      </c>
      <c r="N571" s="664">
        <v>63</v>
      </c>
      <c r="O571" s="664">
        <v>117531.54000000001</v>
      </c>
      <c r="P571" s="677">
        <v>0.80799148309901692</v>
      </c>
      <c r="Q571" s="665">
        <v>1865.5800000000002</v>
      </c>
    </row>
    <row r="572" spans="1:17" ht="14.4" customHeight="1" x14ac:dyDescent="0.3">
      <c r="A572" s="660" t="s">
        <v>551</v>
      </c>
      <c r="B572" s="661" t="s">
        <v>4129</v>
      </c>
      <c r="C572" s="661" t="s">
        <v>3422</v>
      </c>
      <c r="D572" s="661" t="s">
        <v>4150</v>
      </c>
      <c r="E572" s="661" t="s">
        <v>4151</v>
      </c>
      <c r="F572" s="664"/>
      <c r="G572" s="664"/>
      <c r="H572" s="664"/>
      <c r="I572" s="664"/>
      <c r="J572" s="664">
        <v>1</v>
      </c>
      <c r="K572" s="664">
        <v>1865.58</v>
      </c>
      <c r="L572" s="664"/>
      <c r="M572" s="664">
        <v>1865.58</v>
      </c>
      <c r="N572" s="664"/>
      <c r="O572" s="664"/>
      <c r="P572" s="677"/>
      <c r="Q572" s="665"/>
    </row>
    <row r="573" spans="1:17" ht="14.4" customHeight="1" x14ac:dyDescent="0.3">
      <c r="A573" s="660" t="s">
        <v>551</v>
      </c>
      <c r="B573" s="661" t="s">
        <v>4129</v>
      </c>
      <c r="C573" s="661" t="s">
        <v>3422</v>
      </c>
      <c r="D573" s="661" t="s">
        <v>3427</v>
      </c>
      <c r="E573" s="661" t="s">
        <v>3428</v>
      </c>
      <c r="F573" s="664">
        <v>16</v>
      </c>
      <c r="G573" s="664">
        <v>14295.88</v>
      </c>
      <c r="H573" s="664">
        <v>1</v>
      </c>
      <c r="I573" s="664">
        <v>893.49249999999995</v>
      </c>
      <c r="J573" s="664">
        <v>10</v>
      </c>
      <c r="K573" s="664">
        <v>9255.7000000000007</v>
      </c>
      <c r="L573" s="664">
        <v>0.64743828291787575</v>
      </c>
      <c r="M573" s="664">
        <v>925.57</v>
      </c>
      <c r="N573" s="664">
        <v>8</v>
      </c>
      <c r="O573" s="664">
        <v>7404.5599999999995</v>
      </c>
      <c r="P573" s="677">
        <v>0.51795062633430056</v>
      </c>
      <c r="Q573" s="665">
        <v>925.56999999999994</v>
      </c>
    </row>
    <row r="574" spans="1:17" ht="14.4" customHeight="1" x14ac:dyDescent="0.3">
      <c r="A574" s="660" t="s">
        <v>551</v>
      </c>
      <c r="B574" s="661" t="s">
        <v>4129</v>
      </c>
      <c r="C574" s="661" t="s">
        <v>3201</v>
      </c>
      <c r="D574" s="661" t="s">
        <v>3429</v>
      </c>
      <c r="E574" s="661" t="s">
        <v>3430</v>
      </c>
      <c r="F574" s="664">
        <v>42</v>
      </c>
      <c r="G574" s="664">
        <v>13859.16</v>
      </c>
      <c r="H574" s="664">
        <v>1</v>
      </c>
      <c r="I574" s="664">
        <v>329.98</v>
      </c>
      <c r="J574" s="664">
        <v>11</v>
      </c>
      <c r="K574" s="664">
        <v>3629.78</v>
      </c>
      <c r="L574" s="664">
        <v>0.26190476190476192</v>
      </c>
      <c r="M574" s="664">
        <v>329.98</v>
      </c>
      <c r="N574" s="664">
        <v>36</v>
      </c>
      <c r="O574" s="664">
        <v>11879.28</v>
      </c>
      <c r="P574" s="677">
        <v>0.85714285714285721</v>
      </c>
      <c r="Q574" s="665">
        <v>329.98</v>
      </c>
    </row>
    <row r="575" spans="1:17" ht="14.4" customHeight="1" x14ac:dyDescent="0.3">
      <c r="A575" s="660" t="s">
        <v>551</v>
      </c>
      <c r="B575" s="661" t="s">
        <v>4129</v>
      </c>
      <c r="C575" s="661" t="s">
        <v>3201</v>
      </c>
      <c r="D575" s="661" t="s">
        <v>3431</v>
      </c>
      <c r="E575" s="661" t="s">
        <v>3430</v>
      </c>
      <c r="F575" s="664">
        <v>8</v>
      </c>
      <c r="G575" s="664">
        <v>3467.28</v>
      </c>
      <c r="H575" s="664">
        <v>1</v>
      </c>
      <c r="I575" s="664">
        <v>433.41</v>
      </c>
      <c r="J575" s="664">
        <v>1</v>
      </c>
      <c r="K575" s="664">
        <v>433.41</v>
      </c>
      <c r="L575" s="664">
        <v>0.125</v>
      </c>
      <c r="M575" s="664">
        <v>433.41</v>
      </c>
      <c r="N575" s="664">
        <v>13</v>
      </c>
      <c r="O575" s="664">
        <v>5634.33</v>
      </c>
      <c r="P575" s="677">
        <v>1.6249999999999998</v>
      </c>
      <c r="Q575" s="665">
        <v>433.40999999999997</v>
      </c>
    </row>
    <row r="576" spans="1:17" ht="14.4" customHeight="1" x14ac:dyDescent="0.3">
      <c r="A576" s="660" t="s">
        <v>551</v>
      </c>
      <c r="B576" s="661" t="s">
        <v>4129</v>
      </c>
      <c r="C576" s="661" t="s">
        <v>3201</v>
      </c>
      <c r="D576" s="661" t="s">
        <v>3432</v>
      </c>
      <c r="E576" s="661" t="s">
        <v>3433</v>
      </c>
      <c r="F576" s="664">
        <v>3</v>
      </c>
      <c r="G576" s="664">
        <v>4306.08</v>
      </c>
      <c r="H576" s="664">
        <v>1</v>
      </c>
      <c r="I576" s="664">
        <v>1435.36</v>
      </c>
      <c r="J576" s="664">
        <v>1</v>
      </c>
      <c r="K576" s="664">
        <v>1435.36</v>
      </c>
      <c r="L576" s="664">
        <v>0.33333333333333331</v>
      </c>
      <c r="M576" s="664">
        <v>1435.36</v>
      </c>
      <c r="N576" s="664">
        <v>3</v>
      </c>
      <c r="O576" s="664">
        <v>4306.08</v>
      </c>
      <c r="P576" s="677">
        <v>1</v>
      </c>
      <c r="Q576" s="665">
        <v>1435.36</v>
      </c>
    </row>
    <row r="577" spans="1:17" ht="14.4" customHeight="1" x14ac:dyDescent="0.3">
      <c r="A577" s="660" t="s">
        <v>551</v>
      </c>
      <c r="B577" s="661" t="s">
        <v>4129</v>
      </c>
      <c r="C577" s="661" t="s">
        <v>3201</v>
      </c>
      <c r="D577" s="661" t="s">
        <v>4152</v>
      </c>
      <c r="E577" s="661" t="s">
        <v>3433</v>
      </c>
      <c r="F577" s="664">
        <v>1</v>
      </c>
      <c r="G577" s="664">
        <v>1697.77</v>
      </c>
      <c r="H577" s="664">
        <v>1</v>
      </c>
      <c r="I577" s="664">
        <v>1697.77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551</v>
      </c>
      <c r="B578" s="661" t="s">
        <v>4129</v>
      </c>
      <c r="C578" s="661" t="s">
        <v>3201</v>
      </c>
      <c r="D578" s="661" t="s">
        <v>3444</v>
      </c>
      <c r="E578" s="661" t="s">
        <v>3445</v>
      </c>
      <c r="F578" s="664">
        <v>2</v>
      </c>
      <c r="G578" s="664">
        <v>1190.78</v>
      </c>
      <c r="H578" s="664">
        <v>1</v>
      </c>
      <c r="I578" s="664">
        <v>595.39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551</v>
      </c>
      <c r="B579" s="661" t="s">
        <v>4129</v>
      </c>
      <c r="C579" s="661" t="s">
        <v>3201</v>
      </c>
      <c r="D579" s="661" t="s">
        <v>3448</v>
      </c>
      <c r="E579" s="661" t="s">
        <v>3449</v>
      </c>
      <c r="F579" s="664">
        <v>0.4</v>
      </c>
      <c r="G579" s="664">
        <v>506.32</v>
      </c>
      <c r="H579" s="664">
        <v>1</v>
      </c>
      <c r="I579" s="664">
        <v>1265.8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551</v>
      </c>
      <c r="B580" s="661" t="s">
        <v>4129</v>
      </c>
      <c r="C580" s="661" t="s">
        <v>3201</v>
      </c>
      <c r="D580" s="661" t="s">
        <v>3452</v>
      </c>
      <c r="E580" s="661" t="s">
        <v>3451</v>
      </c>
      <c r="F580" s="664">
        <v>6</v>
      </c>
      <c r="G580" s="664">
        <v>522.29999999999995</v>
      </c>
      <c r="H580" s="664">
        <v>1</v>
      </c>
      <c r="I580" s="664">
        <v>87.05</v>
      </c>
      <c r="J580" s="664">
        <v>2</v>
      </c>
      <c r="K580" s="664">
        <v>174.1</v>
      </c>
      <c r="L580" s="664">
        <v>0.33333333333333337</v>
      </c>
      <c r="M580" s="664">
        <v>87.05</v>
      </c>
      <c r="N580" s="664"/>
      <c r="O580" s="664"/>
      <c r="P580" s="677"/>
      <c r="Q580" s="665"/>
    </row>
    <row r="581" spans="1:17" ht="14.4" customHeight="1" x14ac:dyDescent="0.3">
      <c r="A581" s="660" t="s">
        <v>551</v>
      </c>
      <c r="B581" s="661" t="s">
        <v>4129</v>
      </c>
      <c r="C581" s="661" t="s">
        <v>3201</v>
      </c>
      <c r="D581" s="661" t="s">
        <v>3455</v>
      </c>
      <c r="E581" s="661" t="s">
        <v>3456</v>
      </c>
      <c r="F581" s="664">
        <v>3</v>
      </c>
      <c r="G581" s="664">
        <v>2627.79</v>
      </c>
      <c r="H581" s="664">
        <v>1</v>
      </c>
      <c r="I581" s="664">
        <v>875.93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551</v>
      </c>
      <c r="B582" s="661" t="s">
        <v>4129</v>
      </c>
      <c r="C582" s="661" t="s">
        <v>3201</v>
      </c>
      <c r="D582" s="661" t="s">
        <v>4153</v>
      </c>
      <c r="E582" s="661" t="s">
        <v>3445</v>
      </c>
      <c r="F582" s="664"/>
      <c r="G582" s="664"/>
      <c r="H582" s="664"/>
      <c r="I582" s="664"/>
      <c r="J582" s="664">
        <v>1</v>
      </c>
      <c r="K582" s="664">
        <v>1094.0999999999999</v>
      </c>
      <c r="L582" s="664"/>
      <c r="M582" s="664">
        <v>1094.0999999999999</v>
      </c>
      <c r="N582" s="664"/>
      <c r="O582" s="664"/>
      <c r="P582" s="677"/>
      <c r="Q582" s="665"/>
    </row>
    <row r="583" spans="1:17" ht="14.4" customHeight="1" x14ac:dyDescent="0.3">
      <c r="A583" s="660" t="s">
        <v>551</v>
      </c>
      <c r="B583" s="661" t="s">
        <v>4129</v>
      </c>
      <c r="C583" s="661" t="s">
        <v>3201</v>
      </c>
      <c r="D583" s="661" t="s">
        <v>3457</v>
      </c>
      <c r="E583" s="661" t="s">
        <v>3458</v>
      </c>
      <c r="F583" s="664"/>
      <c r="G583" s="664"/>
      <c r="H583" s="664"/>
      <c r="I583" s="664"/>
      <c r="J583" s="664"/>
      <c r="K583" s="664"/>
      <c r="L583" s="664"/>
      <c r="M583" s="664"/>
      <c r="N583" s="664">
        <v>2</v>
      </c>
      <c r="O583" s="664">
        <v>1022.9</v>
      </c>
      <c r="P583" s="677"/>
      <c r="Q583" s="665">
        <v>511.45</v>
      </c>
    </row>
    <row r="584" spans="1:17" ht="14.4" customHeight="1" x14ac:dyDescent="0.3">
      <c r="A584" s="660" t="s">
        <v>551</v>
      </c>
      <c r="B584" s="661" t="s">
        <v>4129</v>
      </c>
      <c r="C584" s="661" t="s">
        <v>3201</v>
      </c>
      <c r="D584" s="661" t="s">
        <v>3459</v>
      </c>
      <c r="E584" s="661" t="s">
        <v>3460</v>
      </c>
      <c r="F584" s="664">
        <v>0.3</v>
      </c>
      <c r="G584" s="664">
        <v>288.83</v>
      </c>
      <c r="H584" s="664">
        <v>1</v>
      </c>
      <c r="I584" s="664">
        <v>962.76666666666665</v>
      </c>
      <c r="J584" s="664">
        <v>0.6</v>
      </c>
      <c r="K584" s="664">
        <v>577.66</v>
      </c>
      <c r="L584" s="664">
        <v>2</v>
      </c>
      <c r="M584" s="664">
        <v>962.76666666666665</v>
      </c>
      <c r="N584" s="664">
        <v>0.8</v>
      </c>
      <c r="O584" s="664">
        <v>770.21</v>
      </c>
      <c r="P584" s="677">
        <v>2.6666551258525781</v>
      </c>
      <c r="Q584" s="665">
        <v>962.76250000000005</v>
      </c>
    </row>
    <row r="585" spans="1:17" ht="14.4" customHeight="1" x14ac:dyDescent="0.3">
      <c r="A585" s="660" t="s">
        <v>551</v>
      </c>
      <c r="B585" s="661" t="s">
        <v>4129</v>
      </c>
      <c r="C585" s="661" t="s">
        <v>3201</v>
      </c>
      <c r="D585" s="661" t="s">
        <v>3461</v>
      </c>
      <c r="E585" s="661" t="s">
        <v>3460</v>
      </c>
      <c r="F585" s="664"/>
      <c r="G585" s="664"/>
      <c r="H585" s="664"/>
      <c r="I585" s="664"/>
      <c r="J585" s="664">
        <v>0.2</v>
      </c>
      <c r="K585" s="664">
        <v>22.92</v>
      </c>
      <c r="L585" s="664"/>
      <c r="M585" s="664">
        <v>114.60000000000001</v>
      </c>
      <c r="N585" s="664"/>
      <c r="O585" s="664"/>
      <c r="P585" s="677"/>
      <c r="Q585" s="665"/>
    </row>
    <row r="586" spans="1:17" ht="14.4" customHeight="1" x14ac:dyDescent="0.3">
      <c r="A586" s="660" t="s">
        <v>551</v>
      </c>
      <c r="B586" s="661" t="s">
        <v>4129</v>
      </c>
      <c r="C586" s="661" t="s">
        <v>3201</v>
      </c>
      <c r="D586" s="661" t="s">
        <v>3462</v>
      </c>
      <c r="E586" s="661" t="s">
        <v>3460</v>
      </c>
      <c r="F586" s="664"/>
      <c r="G586" s="664"/>
      <c r="H586" s="664"/>
      <c r="I586" s="664"/>
      <c r="J586" s="664">
        <v>0.4</v>
      </c>
      <c r="K586" s="664">
        <v>55.17</v>
      </c>
      <c r="L586" s="664"/>
      <c r="M586" s="664">
        <v>137.92499999999998</v>
      </c>
      <c r="N586" s="664"/>
      <c r="O586" s="664"/>
      <c r="P586" s="677"/>
      <c r="Q586" s="665"/>
    </row>
    <row r="587" spans="1:17" ht="14.4" customHeight="1" x14ac:dyDescent="0.3">
      <c r="A587" s="660" t="s">
        <v>551</v>
      </c>
      <c r="B587" s="661" t="s">
        <v>4129</v>
      </c>
      <c r="C587" s="661" t="s">
        <v>3201</v>
      </c>
      <c r="D587" s="661" t="s">
        <v>3463</v>
      </c>
      <c r="E587" s="661" t="s">
        <v>3460</v>
      </c>
      <c r="F587" s="664">
        <v>1.7000000000000002</v>
      </c>
      <c r="G587" s="664">
        <v>1070.29</v>
      </c>
      <c r="H587" s="664">
        <v>1</v>
      </c>
      <c r="I587" s="664">
        <v>629.5823529411764</v>
      </c>
      <c r="J587" s="664">
        <v>1.8</v>
      </c>
      <c r="K587" s="664">
        <v>1133.25</v>
      </c>
      <c r="L587" s="664">
        <v>1.0588251782227247</v>
      </c>
      <c r="M587" s="664">
        <v>629.58333333333337</v>
      </c>
      <c r="N587" s="664">
        <v>1.2</v>
      </c>
      <c r="O587" s="664">
        <v>755.48</v>
      </c>
      <c r="P587" s="677">
        <v>0.70586476562427014</v>
      </c>
      <c r="Q587" s="665">
        <v>629.56666666666672</v>
      </c>
    </row>
    <row r="588" spans="1:17" ht="14.4" customHeight="1" x14ac:dyDescent="0.3">
      <c r="A588" s="660" t="s">
        <v>551</v>
      </c>
      <c r="B588" s="661" t="s">
        <v>4129</v>
      </c>
      <c r="C588" s="661" t="s">
        <v>3201</v>
      </c>
      <c r="D588" s="661" t="s">
        <v>4154</v>
      </c>
      <c r="E588" s="661" t="s">
        <v>3831</v>
      </c>
      <c r="F588" s="664">
        <v>3</v>
      </c>
      <c r="G588" s="664">
        <v>3509.55</v>
      </c>
      <c r="H588" s="664">
        <v>1</v>
      </c>
      <c r="I588" s="664">
        <v>1169.8500000000001</v>
      </c>
      <c r="J588" s="664"/>
      <c r="K588" s="664"/>
      <c r="L588" s="664"/>
      <c r="M588" s="664"/>
      <c r="N588" s="664"/>
      <c r="O588" s="664"/>
      <c r="P588" s="677"/>
      <c r="Q588" s="665"/>
    </row>
    <row r="589" spans="1:17" ht="14.4" customHeight="1" x14ac:dyDescent="0.3">
      <c r="A589" s="660" t="s">
        <v>551</v>
      </c>
      <c r="B589" s="661" t="s">
        <v>4129</v>
      </c>
      <c r="C589" s="661" t="s">
        <v>3201</v>
      </c>
      <c r="D589" s="661" t="s">
        <v>3466</v>
      </c>
      <c r="E589" s="661" t="s">
        <v>3465</v>
      </c>
      <c r="F589" s="664">
        <v>1</v>
      </c>
      <c r="G589" s="664">
        <v>2111.8000000000002</v>
      </c>
      <c r="H589" s="664">
        <v>1</v>
      </c>
      <c r="I589" s="664">
        <v>2111.8000000000002</v>
      </c>
      <c r="J589" s="664"/>
      <c r="K589" s="664"/>
      <c r="L589" s="664"/>
      <c r="M589" s="664"/>
      <c r="N589" s="664">
        <v>1</v>
      </c>
      <c r="O589" s="664">
        <v>2111.8000000000002</v>
      </c>
      <c r="P589" s="677">
        <v>1</v>
      </c>
      <c r="Q589" s="665">
        <v>2111.8000000000002</v>
      </c>
    </row>
    <row r="590" spans="1:17" ht="14.4" customHeight="1" x14ac:dyDescent="0.3">
      <c r="A590" s="660" t="s">
        <v>551</v>
      </c>
      <c r="B590" s="661" t="s">
        <v>4129</v>
      </c>
      <c r="C590" s="661" t="s">
        <v>3201</v>
      </c>
      <c r="D590" s="661" t="s">
        <v>4155</v>
      </c>
      <c r="E590" s="661" t="s">
        <v>4156</v>
      </c>
      <c r="F590" s="664">
        <v>1</v>
      </c>
      <c r="G590" s="664">
        <v>4644.9799999999996</v>
      </c>
      <c r="H590" s="664">
        <v>1</v>
      </c>
      <c r="I590" s="664">
        <v>4644.9799999999996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551</v>
      </c>
      <c r="B591" s="661" t="s">
        <v>4129</v>
      </c>
      <c r="C591" s="661" t="s">
        <v>3201</v>
      </c>
      <c r="D591" s="661" t="s">
        <v>3467</v>
      </c>
      <c r="E591" s="661" t="s">
        <v>3468</v>
      </c>
      <c r="F591" s="664">
        <v>2</v>
      </c>
      <c r="G591" s="664">
        <v>2068.58</v>
      </c>
      <c r="H591" s="664">
        <v>1</v>
      </c>
      <c r="I591" s="664">
        <v>1034.29</v>
      </c>
      <c r="J591" s="664">
        <v>6</v>
      </c>
      <c r="K591" s="664">
        <v>6205.74</v>
      </c>
      <c r="L591" s="664">
        <v>3</v>
      </c>
      <c r="M591" s="664">
        <v>1034.29</v>
      </c>
      <c r="N591" s="664"/>
      <c r="O591" s="664"/>
      <c r="P591" s="677"/>
      <c r="Q591" s="665"/>
    </row>
    <row r="592" spans="1:17" ht="14.4" customHeight="1" x14ac:dyDescent="0.3">
      <c r="A592" s="660" t="s">
        <v>551</v>
      </c>
      <c r="B592" s="661" t="s">
        <v>4129</v>
      </c>
      <c r="C592" s="661" t="s">
        <v>3201</v>
      </c>
      <c r="D592" s="661" t="s">
        <v>3469</v>
      </c>
      <c r="E592" s="661" t="s">
        <v>3468</v>
      </c>
      <c r="F592" s="664">
        <v>6</v>
      </c>
      <c r="G592" s="664">
        <v>6597.48</v>
      </c>
      <c r="H592" s="664">
        <v>1</v>
      </c>
      <c r="I592" s="664">
        <v>1099.58</v>
      </c>
      <c r="J592" s="664">
        <v>1</v>
      </c>
      <c r="K592" s="664">
        <v>1099.58</v>
      </c>
      <c r="L592" s="664">
        <v>0.16666666666666666</v>
      </c>
      <c r="M592" s="664">
        <v>1099.58</v>
      </c>
      <c r="N592" s="664"/>
      <c r="O592" s="664"/>
      <c r="P592" s="677"/>
      <c r="Q592" s="665"/>
    </row>
    <row r="593" spans="1:17" ht="14.4" customHeight="1" x14ac:dyDescent="0.3">
      <c r="A593" s="660" t="s">
        <v>551</v>
      </c>
      <c r="B593" s="661" t="s">
        <v>4129</v>
      </c>
      <c r="C593" s="661" t="s">
        <v>3201</v>
      </c>
      <c r="D593" s="661" t="s">
        <v>3470</v>
      </c>
      <c r="E593" s="661" t="s">
        <v>3468</v>
      </c>
      <c r="F593" s="664">
        <v>3</v>
      </c>
      <c r="G593" s="664">
        <v>3541.26</v>
      </c>
      <c r="H593" s="664">
        <v>1</v>
      </c>
      <c r="I593" s="664">
        <v>1180.42</v>
      </c>
      <c r="J593" s="664">
        <v>2</v>
      </c>
      <c r="K593" s="664">
        <v>2360.84</v>
      </c>
      <c r="L593" s="664">
        <v>0.66666666666666663</v>
      </c>
      <c r="M593" s="664">
        <v>1180.42</v>
      </c>
      <c r="N593" s="664"/>
      <c r="O593" s="664"/>
      <c r="P593" s="677"/>
      <c r="Q593" s="665"/>
    </row>
    <row r="594" spans="1:17" ht="14.4" customHeight="1" x14ac:dyDescent="0.3">
      <c r="A594" s="660" t="s">
        <v>551</v>
      </c>
      <c r="B594" s="661" t="s">
        <v>4129</v>
      </c>
      <c r="C594" s="661" t="s">
        <v>3201</v>
      </c>
      <c r="D594" s="661" t="s">
        <v>3471</v>
      </c>
      <c r="E594" s="661" t="s">
        <v>3468</v>
      </c>
      <c r="F594" s="664">
        <v>3</v>
      </c>
      <c r="G594" s="664">
        <v>3743.34</v>
      </c>
      <c r="H594" s="664">
        <v>1</v>
      </c>
      <c r="I594" s="664">
        <v>1247.78</v>
      </c>
      <c r="J594" s="664">
        <v>1</v>
      </c>
      <c r="K594" s="664">
        <v>1247.78</v>
      </c>
      <c r="L594" s="664">
        <v>0.33333333333333331</v>
      </c>
      <c r="M594" s="664">
        <v>1247.78</v>
      </c>
      <c r="N594" s="664"/>
      <c r="O594" s="664"/>
      <c r="P594" s="677"/>
      <c r="Q594" s="665"/>
    </row>
    <row r="595" spans="1:17" ht="14.4" customHeight="1" x14ac:dyDescent="0.3">
      <c r="A595" s="660" t="s">
        <v>551</v>
      </c>
      <c r="B595" s="661" t="s">
        <v>4129</v>
      </c>
      <c r="C595" s="661" t="s">
        <v>3201</v>
      </c>
      <c r="D595" s="661" t="s">
        <v>3472</v>
      </c>
      <c r="E595" s="661" t="s">
        <v>3468</v>
      </c>
      <c r="F595" s="664">
        <v>1</v>
      </c>
      <c r="G595" s="664">
        <v>1376.29</v>
      </c>
      <c r="H595" s="664">
        <v>1</v>
      </c>
      <c r="I595" s="664">
        <v>1376.29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551</v>
      </c>
      <c r="B596" s="661" t="s">
        <v>4129</v>
      </c>
      <c r="C596" s="661" t="s">
        <v>3201</v>
      </c>
      <c r="D596" s="661" t="s">
        <v>3475</v>
      </c>
      <c r="E596" s="661" t="s">
        <v>3476</v>
      </c>
      <c r="F596" s="664"/>
      <c r="G596" s="664"/>
      <c r="H596" s="664"/>
      <c r="I596" s="664"/>
      <c r="J596" s="664">
        <v>4</v>
      </c>
      <c r="K596" s="664">
        <v>10258</v>
      </c>
      <c r="L596" s="664"/>
      <c r="M596" s="664">
        <v>2564.5</v>
      </c>
      <c r="N596" s="664"/>
      <c r="O596" s="664"/>
      <c r="P596" s="677"/>
      <c r="Q596" s="665"/>
    </row>
    <row r="597" spans="1:17" ht="14.4" customHeight="1" x14ac:dyDescent="0.3">
      <c r="A597" s="660" t="s">
        <v>551</v>
      </c>
      <c r="B597" s="661" t="s">
        <v>4129</v>
      </c>
      <c r="C597" s="661" t="s">
        <v>3201</v>
      </c>
      <c r="D597" s="661" t="s">
        <v>3477</v>
      </c>
      <c r="E597" s="661" t="s">
        <v>3478</v>
      </c>
      <c r="F597" s="664"/>
      <c r="G597" s="664"/>
      <c r="H597" s="664"/>
      <c r="I597" s="664"/>
      <c r="J597" s="664">
        <v>2</v>
      </c>
      <c r="K597" s="664">
        <v>3887.8</v>
      </c>
      <c r="L597" s="664"/>
      <c r="M597" s="664">
        <v>1943.9</v>
      </c>
      <c r="N597" s="664"/>
      <c r="O597" s="664"/>
      <c r="P597" s="677"/>
      <c r="Q597" s="665"/>
    </row>
    <row r="598" spans="1:17" ht="14.4" customHeight="1" x14ac:dyDescent="0.3">
      <c r="A598" s="660" t="s">
        <v>551</v>
      </c>
      <c r="B598" s="661" t="s">
        <v>4129</v>
      </c>
      <c r="C598" s="661" t="s">
        <v>3201</v>
      </c>
      <c r="D598" s="661" t="s">
        <v>3479</v>
      </c>
      <c r="E598" s="661" t="s">
        <v>3480</v>
      </c>
      <c r="F598" s="664"/>
      <c r="G598" s="664"/>
      <c r="H598" s="664"/>
      <c r="I598" s="664"/>
      <c r="J598" s="664">
        <v>2</v>
      </c>
      <c r="K598" s="664">
        <v>3887.8</v>
      </c>
      <c r="L598" s="664"/>
      <c r="M598" s="664">
        <v>1943.9</v>
      </c>
      <c r="N598" s="664"/>
      <c r="O598" s="664"/>
      <c r="P598" s="677"/>
      <c r="Q598" s="665"/>
    </row>
    <row r="599" spans="1:17" ht="14.4" customHeight="1" x14ac:dyDescent="0.3">
      <c r="A599" s="660" t="s">
        <v>551</v>
      </c>
      <c r="B599" s="661" t="s">
        <v>4129</v>
      </c>
      <c r="C599" s="661" t="s">
        <v>3201</v>
      </c>
      <c r="D599" s="661" t="s">
        <v>3483</v>
      </c>
      <c r="E599" s="661" t="s">
        <v>3484</v>
      </c>
      <c r="F599" s="664">
        <v>4</v>
      </c>
      <c r="G599" s="664">
        <v>1998.12</v>
      </c>
      <c r="H599" s="664">
        <v>1</v>
      </c>
      <c r="I599" s="664">
        <v>499.53</v>
      </c>
      <c r="J599" s="664"/>
      <c r="K599" s="664"/>
      <c r="L599" s="664"/>
      <c r="M599" s="664"/>
      <c r="N599" s="664">
        <v>7</v>
      </c>
      <c r="O599" s="664">
        <v>3496.71</v>
      </c>
      <c r="P599" s="677">
        <v>1.7500000000000002</v>
      </c>
      <c r="Q599" s="665">
        <v>499.53000000000003</v>
      </c>
    </row>
    <row r="600" spans="1:17" ht="14.4" customHeight="1" x14ac:dyDescent="0.3">
      <c r="A600" s="660" t="s">
        <v>551</v>
      </c>
      <c r="B600" s="661" t="s">
        <v>4129</v>
      </c>
      <c r="C600" s="661" t="s">
        <v>3201</v>
      </c>
      <c r="D600" s="661" t="s">
        <v>3485</v>
      </c>
      <c r="E600" s="661" t="s">
        <v>3484</v>
      </c>
      <c r="F600" s="664">
        <v>2</v>
      </c>
      <c r="G600" s="664">
        <v>853.96</v>
      </c>
      <c r="H600" s="664">
        <v>1</v>
      </c>
      <c r="I600" s="664">
        <v>426.98</v>
      </c>
      <c r="J600" s="664">
        <v>1</v>
      </c>
      <c r="K600" s="664">
        <v>426.98</v>
      </c>
      <c r="L600" s="664">
        <v>0.5</v>
      </c>
      <c r="M600" s="664">
        <v>426.98</v>
      </c>
      <c r="N600" s="664">
        <v>2</v>
      </c>
      <c r="O600" s="664">
        <v>853.96</v>
      </c>
      <c r="P600" s="677">
        <v>1</v>
      </c>
      <c r="Q600" s="665">
        <v>426.98</v>
      </c>
    </row>
    <row r="601" spans="1:17" ht="14.4" customHeight="1" x14ac:dyDescent="0.3">
      <c r="A601" s="660" t="s">
        <v>551</v>
      </c>
      <c r="B601" s="661" t="s">
        <v>4129</v>
      </c>
      <c r="C601" s="661" t="s">
        <v>3201</v>
      </c>
      <c r="D601" s="661" t="s">
        <v>3486</v>
      </c>
      <c r="E601" s="661" t="s">
        <v>3487</v>
      </c>
      <c r="F601" s="664">
        <v>1</v>
      </c>
      <c r="G601" s="664">
        <v>9657.8700000000008</v>
      </c>
      <c r="H601" s="664">
        <v>1</v>
      </c>
      <c r="I601" s="664">
        <v>9657.8700000000008</v>
      </c>
      <c r="J601" s="664"/>
      <c r="K601" s="664"/>
      <c r="L601" s="664"/>
      <c r="M601" s="664"/>
      <c r="N601" s="664">
        <v>2</v>
      </c>
      <c r="O601" s="664">
        <v>19315.740000000002</v>
      </c>
      <c r="P601" s="677">
        <v>2</v>
      </c>
      <c r="Q601" s="665">
        <v>9657.8700000000008</v>
      </c>
    </row>
    <row r="602" spans="1:17" ht="14.4" customHeight="1" x14ac:dyDescent="0.3">
      <c r="A602" s="660" t="s">
        <v>551</v>
      </c>
      <c r="B602" s="661" t="s">
        <v>4129</v>
      </c>
      <c r="C602" s="661" t="s">
        <v>3201</v>
      </c>
      <c r="D602" s="661" t="s">
        <v>3488</v>
      </c>
      <c r="E602" s="661" t="s">
        <v>3451</v>
      </c>
      <c r="F602" s="664">
        <v>5</v>
      </c>
      <c r="G602" s="664">
        <v>345.1</v>
      </c>
      <c r="H602" s="664">
        <v>1</v>
      </c>
      <c r="I602" s="664">
        <v>69.02000000000001</v>
      </c>
      <c r="J602" s="664">
        <v>2</v>
      </c>
      <c r="K602" s="664">
        <v>138.04</v>
      </c>
      <c r="L602" s="664">
        <v>0.39999999999999997</v>
      </c>
      <c r="M602" s="664">
        <v>69.02</v>
      </c>
      <c r="N602" s="664">
        <v>3</v>
      </c>
      <c r="O602" s="664">
        <v>207.06</v>
      </c>
      <c r="P602" s="677">
        <v>0.6</v>
      </c>
      <c r="Q602" s="665">
        <v>69.02</v>
      </c>
    </row>
    <row r="603" spans="1:17" ht="14.4" customHeight="1" x14ac:dyDescent="0.3">
      <c r="A603" s="660" t="s">
        <v>551</v>
      </c>
      <c r="B603" s="661" t="s">
        <v>4129</v>
      </c>
      <c r="C603" s="661" t="s">
        <v>3201</v>
      </c>
      <c r="D603" s="661" t="s">
        <v>3489</v>
      </c>
      <c r="E603" s="661" t="s">
        <v>3451</v>
      </c>
      <c r="F603" s="664"/>
      <c r="G603" s="664"/>
      <c r="H603" s="664"/>
      <c r="I603" s="664"/>
      <c r="J603" s="664"/>
      <c r="K603" s="664"/>
      <c r="L603" s="664"/>
      <c r="M603" s="664"/>
      <c r="N603" s="664">
        <v>4</v>
      </c>
      <c r="O603" s="664">
        <v>339.92</v>
      </c>
      <c r="P603" s="677"/>
      <c r="Q603" s="665">
        <v>84.98</v>
      </c>
    </row>
    <row r="604" spans="1:17" ht="14.4" customHeight="1" x14ac:dyDescent="0.3">
      <c r="A604" s="660" t="s">
        <v>551</v>
      </c>
      <c r="B604" s="661" t="s">
        <v>4129</v>
      </c>
      <c r="C604" s="661" t="s">
        <v>3201</v>
      </c>
      <c r="D604" s="661" t="s">
        <v>3492</v>
      </c>
      <c r="E604" s="661" t="s">
        <v>3491</v>
      </c>
      <c r="F604" s="664"/>
      <c r="G604" s="664"/>
      <c r="H604" s="664"/>
      <c r="I604" s="664"/>
      <c r="J604" s="664">
        <v>2</v>
      </c>
      <c r="K604" s="664">
        <v>1426.04</v>
      </c>
      <c r="L604" s="664"/>
      <c r="M604" s="664">
        <v>713.02</v>
      </c>
      <c r="N604" s="664">
        <v>1</v>
      </c>
      <c r="O604" s="664">
        <v>713.02</v>
      </c>
      <c r="P604" s="677"/>
      <c r="Q604" s="665">
        <v>713.02</v>
      </c>
    </row>
    <row r="605" spans="1:17" ht="14.4" customHeight="1" x14ac:dyDescent="0.3">
      <c r="A605" s="660" t="s">
        <v>551</v>
      </c>
      <c r="B605" s="661" t="s">
        <v>4129</v>
      </c>
      <c r="C605" s="661" t="s">
        <v>3201</v>
      </c>
      <c r="D605" s="661" t="s">
        <v>3493</v>
      </c>
      <c r="E605" s="661" t="s">
        <v>3494</v>
      </c>
      <c r="F605" s="664">
        <v>6</v>
      </c>
      <c r="G605" s="664">
        <v>1380.42</v>
      </c>
      <c r="H605" s="664">
        <v>1</v>
      </c>
      <c r="I605" s="664">
        <v>230.07000000000002</v>
      </c>
      <c r="J605" s="664">
        <v>2</v>
      </c>
      <c r="K605" s="664">
        <v>460.14</v>
      </c>
      <c r="L605" s="664">
        <v>0.33333333333333331</v>
      </c>
      <c r="M605" s="664">
        <v>230.07</v>
      </c>
      <c r="N605" s="664">
        <v>2</v>
      </c>
      <c r="O605" s="664">
        <v>460.14</v>
      </c>
      <c r="P605" s="677">
        <v>0.33333333333333331</v>
      </c>
      <c r="Q605" s="665">
        <v>230.07</v>
      </c>
    </row>
    <row r="606" spans="1:17" ht="14.4" customHeight="1" x14ac:dyDescent="0.3">
      <c r="A606" s="660" t="s">
        <v>551</v>
      </c>
      <c r="B606" s="661" t="s">
        <v>4129</v>
      </c>
      <c r="C606" s="661" t="s">
        <v>3201</v>
      </c>
      <c r="D606" s="661" t="s">
        <v>4157</v>
      </c>
      <c r="E606" s="661" t="s">
        <v>3496</v>
      </c>
      <c r="F606" s="664">
        <v>2</v>
      </c>
      <c r="G606" s="664">
        <v>182.4</v>
      </c>
      <c r="H606" s="664">
        <v>1</v>
      </c>
      <c r="I606" s="664">
        <v>91.2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551</v>
      </c>
      <c r="B607" s="661" t="s">
        <v>4129</v>
      </c>
      <c r="C607" s="661" t="s">
        <v>3201</v>
      </c>
      <c r="D607" s="661" t="s">
        <v>3497</v>
      </c>
      <c r="E607" s="661" t="s">
        <v>3498</v>
      </c>
      <c r="F607" s="664">
        <v>5</v>
      </c>
      <c r="G607" s="664">
        <v>1088.1999999999998</v>
      </c>
      <c r="H607" s="664">
        <v>1</v>
      </c>
      <c r="I607" s="664">
        <v>217.63999999999996</v>
      </c>
      <c r="J607" s="664">
        <v>2</v>
      </c>
      <c r="K607" s="664">
        <v>435.28</v>
      </c>
      <c r="L607" s="664">
        <v>0.4</v>
      </c>
      <c r="M607" s="664">
        <v>217.64</v>
      </c>
      <c r="N607" s="664"/>
      <c r="O607" s="664"/>
      <c r="P607" s="677"/>
      <c r="Q607" s="665"/>
    </row>
    <row r="608" spans="1:17" ht="14.4" customHeight="1" x14ac:dyDescent="0.3">
      <c r="A608" s="660" t="s">
        <v>551</v>
      </c>
      <c r="B608" s="661" t="s">
        <v>4129</v>
      </c>
      <c r="C608" s="661" t="s">
        <v>3201</v>
      </c>
      <c r="D608" s="661" t="s">
        <v>3499</v>
      </c>
      <c r="E608" s="661" t="s">
        <v>3498</v>
      </c>
      <c r="F608" s="664">
        <v>1</v>
      </c>
      <c r="G608" s="664">
        <v>265.31</v>
      </c>
      <c r="H608" s="664">
        <v>1</v>
      </c>
      <c r="I608" s="664">
        <v>265.31</v>
      </c>
      <c r="J608" s="664"/>
      <c r="K608" s="664"/>
      <c r="L608" s="664"/>
      <c r="M608" s="664"/>
      <c r="N608" s="664">
        <v>1</v>
      </c>
      <c r="O608" s="664">
        <v>265.31</v>
      </c>
      <c r="P608" s="677">
        <v>1</v>
      </c>
      <c r="Q608" s="665">
        <v>265.31</v>
      </c>
    </row>
    <row r="609" spans="1:17" ht="14.4" customHeight="1" x14ac:dyDescent="0.3">
      <c r="A609" s="660" t="s">
        <v>551</v>
      </c>
      <c r="B609" s="661" t="s">
        <v>4129</v>
      </c>
      <c r="C609" s="661" t="s">
        <v>3201</v>
      </c>
      <c r="D609" s="661" t="s">
        <v>3502</v>
      </c>
      <c r="E609" s="661" t="s">
        <v>3503</v>
      </c>
      <c r="F609" s="664">
        <v>1</v>
      </c>
      <c r="G609" s="664">
        <v>518.17999999999995</v>
      </c>
      <c r="H609" s="664">
        <v>1</v>
      </c>
      <c r="I609" s="664">
        <v>518.17999999999995</v>
      </c>
      <c r="J609" s="664">
        <v>1</v>
      </c>
      <c r="K609" s="664">
        <v>518.17999999999995</v>
      </c>
      <c r="L609" s="664">
        <v>1</v>
      </c>
      <c r="M609" s="664">
        <v>518.17999999999995</v>
      </c>
      <c r="N609" s="664">
        <v>1</v>
      </c>
      <c r="O609" s="664">
        <v>518.17999999999995</v>
      </c>
      <c r="P609" s="677">
        <v>1</v>
      </c>
      <c r="Q609" s="665">
        <v>518.17999999999995</v>
      </c>
    </row>
    <row r="610" spans="1:17" ht="14.4" customHeight="1" x14ac:dyDescent="0.3">
      <c r="A610" s="660" t="s">
        <v>551</v>
      </c>
      <c r="B610" s="661" t="s">
        <v>4129</v>
      </c>
      <c r="C610" s="661" t="s">
        <v>3201</v>
      </c>
      <c r="D610" s="661" t="s">
        <v>3506</v>
      </c>
      <c r="E610" s="661" t="s">
        <v>3449</v>
      </c>
      <c r="F610" s="664">
        <v>1</v>
      </c>
      <c r="G610" s="664">
        <v>91.2</v>
      </c>
      <c r="H610" s="664">
        <v>1</v>
      </c>
      <c r="I610" s="664">
        <v>91.2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551</v>
      </c>
      <c r="B611" s="661" t="s">
        <v>4129</v>
      </c>
      <c r="C611" s="661" t="s">
        <v>3201</v>
      </c>
      <c r="D611" s="661" t="s">
        <v>3508</v>
      </c>
      <c r="E611" s="661" t="s">
        <v>3451</v>
      </c>
      <c r="F611" s="664">
        <v>2</v>
      </c>
      <c r="G611" s="664">
        <v>242.5</v>
      </c>
      <c r="H611" s="664">
        <v>1</v>
      </c>
      <c r="I611" s="664">
        <v>121.25</v>
      </c>
      <c r="J611" s="664">
        <v>1</v>
      </c>
      <c r="K611" s="664">
        <v>121.25</v>
      </c>
      <c r="L611" s="664">
        <v>0.5</v>
      </c>
      <c r="M611" s="664">
        <v>121.25</v>
      </c>
      <c r="N611" s="664">
        <v>3</v>
      </c>
      <c r="O611" s="664">
        <v>363.75</v>
      </c>
      <c r="P611" s="677">
        <v>1.5</v>
      </c>
      <c r="Q611" s="665">
        <v>121.25</v>
      </c>
    </row>
    <row r="612" spans="1:17" ht="14.4" customHeight="1" x14ac:dyDescent="0.3">
      <c r="A612" s="660" t="s">
        <v>551</v>
      </c>
      <c r="B612" s="661" t="s">
        <v>4129</v>
      </c>
      <c r="C612" s="661" t="s">
        <v>3201</v>
      </c>
      <c r="D612" s="661" t="s">
        <v>3509</v>
      </c>
      <c r="E612" s="661" t="s">
        <v>3451</v>
      </c>
      <c r="F612" s="664"/>
      <c r="G612" s="664"/>
      <c r="H612" s="664"/>
      <c r="I612" s="664"/>
      <c r="J612" s="664">
        <v>1</v>
      </c>
      <c r="K612" s="664">
        <v>103.64</v>
      </c>
      <c r="L612" s="664"/>
      <c r="M612" s="664">
        <v>103.64</v>
      </c>
      <c r="N612" s="664"/>
      <c r="O612" s="664"/>
      <c r="P612" s="677"/>
      <c r="Q612" s="665"/>
    </row>
    <row r="613" spans="1:17" ht="14.4" customHeight="1" x14ac:dyDescent="0.3">
      <c r="A613" s="660" t="s">
        <v>551</v>
      </c>
      <c r="B613" s="661" t="s">
        <v>4129</v>
      </c>
      <c r="C613" s="661" t="s">
        <v>3201</v>
      </c>
      <c r="D613" s="661" t="s">
        <v>3511</v>
      </c>
      <c r="E613" s="661" t="s">
        <v>3451</v>
      </c>
      <c r="F613" s="664"/>
      <c r="G613" s="664"/>
      <c r="H613" s="664"/>
      <c r="I613" s="664"/>
      <c r="J613" s="664">
        <v>1</v>
      </c>
      <c r="K613" s="664">
        <v>172.04</v>
      </c>
      <c r="L613" s="664"/>
      <c r="M613" s="664">
        <v>172.04</v>
      </c>
      <c r="N613" s="664"/>
      <c r="O613" s="664"/>
      <c r="P613" s="677"/>
      <c r="Q613" s="665"/>
    </row>
    <row r="614" spans="1:17" ht="14.4" customHeight="1" x14ac:dyDescent="0.3">
      <c r="A614" s="660" t="s">
        <v>551</v>
      </c>
      <c r="B614" s="661" t="s">
        <v>4129</v>
      </c>
      <c r="C614" s="661" t="s">
        <v>3201</v>
      </c>
      <c r="D614" s="661" t="s">
        <v>3512</v>
      </c>
      <c r="E614" s="661" t="s">
        <v>3451</v>
      </c>
      <c r="F614" s="664">
        <v>4</v>
      </c>
      <c r="G614" s="664">
        <v>360.64</v>
      </c>
      <c r="H614" s="664">
        <v>1</v>
      </c>
      <c r="I614" s="664">
        <v>90.16</v>
      </c>
      <c r="J614" s="664"/>
      <c r="K614" s="664"/>
      <c r="L614" s="664"/>
      <c r="M614" s="664"/>
      <c r="N614" s="664">
        <v>3</v>
      </c>
      <c r="O614" s="664">
        <v>270.48</v>
      </c>
      <c r="P614" s="677">
        <v>0.75000000000000011</v>
      </c>
      <c r="Q614" s="665">
        <v>90.160000000000011</v>
      </c>
    </row>
    <row r="615" spans="1:17" ht="14.4" customHeight="1" x14ac:dyDescent="0.3">
      <c r="A615" s="660" t="s">
        <v>551</v>
      </c>
      <c r="B615" s="661" t="s">
        <v>4129</v>
      </c>
      <c r="C615" s="661" t="s">
        <v>3201</v>
      </c>
      <c r="D615" s="661" t="s">
        <v>4158</v>
      </c>
      <c r="E615" s="661" t="s">
        <v>4159</v>
      </c>
      <c r="F615" s="664">
        <v>1</v>
      </c>
      <c r="G615" s="664">
        <v>1831.25</v>
      </c>
      <c r="H615" s="664">
        <v>1</v>
      </c>
      <c r="I615" s="664">
        <v>1831.25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551</v>
      </c>
      <c r="B616" s="661" t="s">
        <v>4129</v>
      </c>
      <c r="C616" s="661" t="s">
        <v>3201</v>
      </c>
      <c r="D616" s="661" t="s">
        <v>4160</v>
      </c>
      <c r="E616" s="661" t="s">
        <v>4161</v>
      </c>
      <c r="F616" s="664">
        <v>1</v>
      </c>
      <c r="G616" s="664">
        <v>12681.98</v>
      </c>
      <c r="H616" s="664">
        <v>1</v>
      </c>
      <c r="I616" s="664">
        <v>12681.98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551</v>
      </c>
      <c r="B617" s="661" t="s">
        <v>4129</v>
      </c>
      <c r="C617" s="661" t="s">
        <v>3201</v>
      </c>
      <c r="D617" s="661" t="s">
        <v>3519</v>
      </c>
      <c r="E617" s="661" t="s">
        <v>3520</v>
      </c>
      <c r="F617" s="664"/>
      <c r="G617" s="664"/>
      <c r="H617" s="664"/>
      <c r="I617" s="664"/>
      <c r="J617" s="664">
        <v>2</v>
      </c>
      <c r="K617" s="664">
        <v>9980</v>
      </c>
      <c r="L617" s="664"/>
      <c r="M617" s="664">
        <v>4990</v>
      </c>
      <c r="N617" s="664"/>
      <c r="O617" s="664"/>
      <c r="P617" s="677"/>
      <c r="Q617" s="665"/>
    </row>
    <row r="618" spans="1:17" ht="14.4" customHeight="1" x14ac:dyDescent="0.3">
      <c r="A618" s="660" t="s">
        <v>551</v>
      </c>
      <c r="B618" s="661" t="s">
        <v>4129</v>
      </c>
      <c r="C618" s="661" t="s">
        <v>3201</v>
      </c>
      <c r="D618" s="661" t="s">
        <v>3527</v>
      </c>
      <c r="E618" s="661" t="s">
        <v>3528</v>
      </c>
      <c r="F618" s="664">
        <v>1</v>
      </c>
      <c r="G618" s="664">
        <v>2834.45</v>
      </c>
      <c r="H618" s="664">
        <v>1</v>
      </c>
      <c r="I618" s="664">
        <v>2834.45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551</v>
      </c>
      <c r="B619" s="661" t="s">
        <v>4129</v>
      </c>
      <c r="C619" s="661" t="s">
        <v>3201</v>
      </c>
      <c r="D619" s="661" t="s">
        <v>3529</v>
      </c>
      <c r="E619" s="661" t="s">
        <v>3528</v>
      </c>
      <c r="F619" s="664"/>
      <c r="G619" s="664"/>
      <c r="H619" s="664"/>
      <c r="I619" s="664"/>
      <c r="J619" s="664">
        <v>1</v>
      </c>
      <c r="K619" s="664">
        <v>4301.95</v>
      </c>
      <c r="L619" s="664"/>
      <c r="M619" s="664">
        <v>4301.95</v>
      </c>
      <c r="N619" s="664"/>
      <c r="O619" s="664"/>
      <c r="P619" s="677"/>
      <c r="Q619" s="665"/>
    </row>
    <row r="620" spans="1:17" ht="14.4" customHeight="1" x14ac:dyDescent="0.3">
      <c r="A620" s="660" t="s">
        <v>551</v>
      </c>
      <c r="B620" s="661" t="s">
        <v>4129</v>
      </c>
      <c r="C620" s="661" t="s">
        <v>3201</v>
      </c>
      <c r="D620" s="661" t="s">
        <v>3530</v>
      </c>
      <c r="E620" s="661" t="s">
        <v>3531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1247.78</v>
      </c>
      <c r="P620" s="677"/>
      <c r="Q620" s="665">
        <v>1247.78</v>
      </c>
    </row>
    <row r="621" spans="1:17" ht="14.4" customHeight="1" x14ac:dyDescent="0.3">
      <c r="A621" s="660" t="s">
        <v>551</v>
      </c>
      <c r="B621" s="661" t="s">
        <v>4129</v>
      </c>
      <c r="C621" s="661" t="s">
        <v>3201</v>
      </c>
      <c r="D621" s="661" t="s">
        <v>3532</v>
      </c>
      <c r="E621" s="661" t="s">
        <v>3531</v>
      </c>
      <c r="F621" s="664">
        <v>4</v>
      </c>
      <c r="G621" s="664">
        <v>5687.56</v>
      </c>
      <c r="H621" s="664">
        <v>1</v>
      </c>
      <c r="I621" s="664">
        <v>1421.89</v>
      </c>
      <c r="J621" s="664">
        <v>3</v>
      </c>
      <c r="K621" s="664">
        <v>4265.67</v>
      </c>
      <c r="L621" s="664">
        <v>0.75</v>
      </c>
      <c r="M621" s="664">
        <v>1421.89</v>
      </c>
      <c r="N621" s="664">
        <v>6</v>
      </c>
      <c r="O621" s="664">
        <v>8531.34</v>
      </c>
      <c r="P621" s="677">
        <v>1.5</v>
      </c>
      <c r="Q621" s="665">
        <v>1421.89</v>
      </c>
    </row>
    <row r="622" spans="1:17" ht="14.4" customHeight="1" x14ac:dyDescent="0.3">
      <c r="A622" s="660" t="s">
        <v>551</v>
      </c>
      <c r="B622" s="661" t="s">
        <v>4129</v>
      </c>
      <c r="C622" s="661" t="s">
        <v>3201</v>
      </c>
      <c r="D622" s="661" t="s">
        <v>3533</v>
      </c>
      <c r="E622" s="661" t="s">
        <v>3531</v>
      </c>
      <c r="F622" s="664">
        <v>5</v>
      </c>
      <c r="G622" s="664">
        <v>8280.5499999999993</v>
      </c>
      <c r="H622" s="664">
        <v>1</v>
      </c>
      <c r="I622" s="664">
        <v>1656.11</v>
      </c>
      <c r="J622" s="664"/>
      <c r="K622" s="664"/>
      <c r="L622" s="664"/>
      <c r="M622" s="664"/>
      <c r="N622" s="664">
        <v>4</v>
      </c>
      <c r="O622" s="664">
        <v>6624.44</v>
      </c>
      <c r="P622" s="677">
        <v>0.8</v>
      </c>
      <c r="Q622" s="665">
        <v>1656.11</v>
      </c>
    </row>
    <row r="623" spans="1:17" ht="14.4" customHeight="1" x14ac:dyDescent="0.3">
      <c r="A623" s="660" t="s">
        <v>551</v>
      </c>
      <c r="B623" s="661" t="s">
        <v>4129</v>
      </c>
      <c r="C623" s="661" t="s">
        <v>3201</v>
      </c>
      <c r="D623" s="661" t="s">
        <v>3534</v>
      </c>
      <c r="E623" s="661" t="s">
        <v>3531</v>
      </c>
      <c r="F623" s="664"/>
      <c r="G623" s="664"/>
      <c r="H623" s="664"/>
      <c r="I623" s="664"/>
      <c r="J623" s="664"/>
      <c r="K623" s="664"/>
      <c r="L623" s="664"/>
      <c r="M623" s="664"/>
      <c r="N623" s="664">
        <v>4</v>
      </c>
      <c r="O623" s="664">
        <v>7117.76</v>
      </c>
      <c r="P623" s="677"/>
      <c r="Q623" s="665">
        <v>1779.44</v>
      </c>
    </row>
    <row r="624" spans="1:17" ht="14.4" customHeight="1" x14ac:dyDescent="0.3">
      <c r="A624" s="660" t="s">
        <v>551</v>
      </c>
      <c r="B624" s="661" t="s">
        <v>4129</v>
      </c>
      <c r="C624" s="661" t="s">
        <v>3201</v>
      </c>
      <c r="D624" s="661" t="s">
        <v>3535</v>
      </c>
      <c r="E624" s="661" t="s">
        <v>3536</v>
      </c>
      <c r="F624" s="664">
        <v>2</v>
      </c>
      <c r="G624" s="664">
        <v>2839.64</v>
      </c>
      <c r="H624" s="664">
        <v>1</v>
      </c>
      <c r="I624" s="664">
        <v>1419.82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551</v>
      </c>
      <c r="B625" s="661" t="s">
        <v>4129</v>
      </c>
      <c r="C625" s="661" t="s">
        <v>3201</v>
      </c>
      <c r="D625" s="661" t="s">
        <v>3537</v>
      </c>
      <c r="E625" s="661" t="s">
        <v>3536</v>
      </c>
      <c r="F625" s="664">
        <v>4</v>
      </c>
      <c r="G625" s="664">
        <v>6189.16</v>
      </c>
      <c r="H625" s="664">
        <v>1</v>
      </c>
      <c r="I625" s="664">
        <v>1547.29</v>
      </c>
      <c r="J625" s="664"/>
      <c r="K625" s="664"/>
      <c r="L625" s="664"/>
      <c r="M625" s="664"/>
      <c r="N625" s="664"/>
      <c r="O625" s="664"/>
      <c r="P625" s="677"/>
      <c r="Q625" s="665"/>
    </row>
    <row r="626" spans="1:17" ht="14.4" customHeight="1" x14ac:dyDescent="0.3">
      <c r="A626" s="660" t="s">
        <v>551</v>
      </c>
      <c r="B626" s="661" t="s">
        <v>4129</v>
      </c>
      <c r="C626" s="661" t="s">
        <v>3201</v>
      </c>
      <c r="D626" s="661" t="s">
        <v>4162</v>
      </c>
      <c r="E626" s="661" t="s">
        <v>3536</v>
      </c>
      <c r="F626" s="664">
        <v>1</v>
      </c>
      <c r="G626" s="664">
        <v>1644.71</v>
      </c>
      <c r="H626" s="664">
        <v>1</v>
      </c>
      <c r="I626" s="664">
        <v>1644.71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551</v>
      </c>
      <c r="B627" s="661" t="s">
        <v>4129</v>
      </c>
      <c r="C627" s="661" t="s">
        <v>3201</v>
      </c>
      <c r="D627" s="661" t="s">
        <v>3539</v>
      </c>
      <c r="E627" s="661" t="s">
        <v>3540</v>
      </c>
      <c r="F627" s="664">
        <v>7</v>
      </c>
      <c r="G627" s="664">
        <v>5525.03</v>
      </c>
      <c r="H627" s="664">
        <v>1</v>
      </c>
      <c r="I627" s="664">
        <v>789.29</v>
      </c>
      <c r="J627" s="664">
        <v>5</v>
      </c>
      <c r="K627" s="664">
        <v>3946.45</v>
      </c>
      <c r="L627" s="664">
        <v>0.7142857142857143</v>
      </c>
      <c r="M627" s="664">
        <v>789.29</v>
      </c>
      <c r="N627" s="664">
        <v>8</v>
      </c>
      <c r="O627" s="664">
        <v>6314.32</v>
      </c>
      <c r="P627" s="677">
        <v>1.1428571428571428</v>
      </c>
      <c r="Q627" s="665">
        <v>789.29</v>
      </c>
    </row>
    <row r="628" spans="1:17" ht="14.4" customHeight="1" x14ac:dyDescent="0.3">
      <c r="A628" s="660" t="s">
        <v>551</v>
      </c>
      <c r="B628" s="661" t="s">
        <v>4129</v>
      </c>
      <c r="C628" s="661" t="s">
        <v>3201</v>
      </c>
      <c r="D628" s="661" t="s">
        <v>3547</v>
      </c>
      <c r="E628" s="661" t="s">
        <v>3536</v>
      </c>
      <c r="F628" s="664">
        <v>2</v>
      </c>
      <c r="G628" s="664">
        <v>2549.46</v>
      </c>
      <c r="H628" s="664">
        <v>1</v>
      </c>
      <c r="I628" s="664">
        <v>1274.73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551</v>
      </c>
      <c r="B629" s="661" t="s">
        <v>4129</v>
      </c>
      <c r="C629" s="661" t="s">
        <v>3201</v>
      </c>
      <c r="D629" s="661" t="s">
        <v>3548</v>
      </c>
      <c r="E629" s="661" t="s">
        <v>3549</v>
      </c>
      <c r="F629" s="664">
        <v>1</v>
      </c>
      <c r="G629" s="664">
        <v>12640.53</v>
      </c>
      <c r="H629" s="664">
        <v>1</v>
      </c>
      <c r="I629" s="664">
        <v>12640.53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551</v>
      </c>
      <c r="B630" s="661" t="s">
        <v>4129</v>
      </c>
      <c r="C630" s="661" t="s">
        <v>3201</v>
      </c>
      <c r="D630" s="661" t="s">
        <v>4163</v>
      </c>
      <c r="E630" s="661" t="s">
        <v>3551</v>
      </c>
      <c r="F630" s="664"/>
      <c r="G630" s="664"/>
      <c r="H630" s="664"/>
      <c r="I630" s="664"/>
      <c r="J630" s="664"/>
      <c r="K630" s="664"/>
      <c r="L630" s="664"/>
      <c r="M630" s="664"/>
      <c r="N630" s="664">
        <v>1</v>
      </c>
      <c r="O630" s="664">
        <v>13282.04</v>
      </c>
      <c r="P630" s="677"/>
      <c r="Q630" s="665">
        <v>13282.04</v>
      </c>
    </row>
    <row r="631" spans="1:17" ht="14.4" customHeight="1" x14ac:dyDescent="0.3">
      <c r="A631" s="660" t="s">
        <v>551</v>
      </c>
      <c r="B631" s="661" t="s">
        <v>4129</v>
      </c>
      <c r="C631" s="661" t="s">
        <v>3201</v>
      </c>
      <c r="D631" s="661" t="s">
        <v>3555</v>
      </c>
      <c r="E631" s="661" t="s">
        <v>3556</v>
      </c>
      <c r="F631" s="664">
        <v>1</v>
      </c>
      <c r="G631" s="664">
        <v>10628.95</v>
      </c>
      <c r="H631" s="664">
        <v>1</v>
      </c>
      <c r="I631" s="664">
        <v>10628.95</v>
      </c>
      <c r="J631" s="664"/>
      <c r="K631" s="664"/>
      <c r="L631" s="664"/>
      <c r="M631" s="664"/>
      <c r="N631" s="664">
        <v>1</v>
      </c>
      <c r="O631" s="664">
        <v>10628.95</v>
      </c>
      <c r="P631" s="677">
        <v>1</v>
      </c>
      <c r="Q631" s="665">
        <v>10628.95</v>
      </c>
    </row>
    <row r="632" spans="1:17" ht="14.4" customHeight="1" x14ac:dyDescent="0.3">
      <c r="A632" s="660" t="s">
        <v>551</v>
      </c>
      <c r="B632" s="661" t="s">
        <v>4129</v>
      </c>
      <c r="C632" s="661" t="s">
        <v>3201</v>
      </c>
      <c r="D632" s="661" t="s">
        <v>3565</v>
      </c>
      <c r="E632" s="661" t="s">
        <v>3566</v>
      </c>
      <c r="F632" s="664">
        <v>1</v>
      </c>
      <c r="G632" s="664">
        <v>1095.23</v>
      </c>
      <c r="H632" s="664">
        <v>1</v>
      </c>
      <c r="I632" s="664">
        <v>1095.23</v>
      </c>
      <c r="J632" s="664">
        <v>2</v>
      </c>
      <c r="K632" s="664">
        <v>2190.46</v>
      </c>
      <c r="L632" s="664">
        <v>2</v>
      </c>
      <c r="M632" s="664">
        <v>1095.23</v>
      </c>
      <c r="N632" s="664"/>
      <c r="O632" s="664"/>
      <c r="P632" s="677"/>
      <c r="Q632" s="665"/>
    </row>
    <row r="633" spans="1:17" ht="14.4" customHeight="1" x14ac:dyDescent="0.3">
      <c r="A633" s="660" t="s">
        <v>551</v>
      </c>
      <c r="B633" s="661" t="s">
        <v>4129</v>
      </c>
      <c r="C633" s="661" t="s">
        <v>3201</v>
      </c>
      <c r="D633" s="661" t="s">
        <v>3567</v>
      </c>
      <c r="E633" s="661" t="s">
        <v>3568</v>
      </c>
      <c r="F633" s="664"/>
      <c r="G633" s="664"/>
      <c r="H633" s="664"/>
      <c r="I633" s="664"/>
      <c r="J633" s="664">
        <v>1</v>
      </c>
      <c r="K633" s="664">
        <v>11674</v>
      </c>
      <c r="L633" s="664"/>
      <c r="M633" s="664">
        <v>11674</v>
      </c>
      <c r="N633" s="664"/>
      <c r="O633" s="664"/>
      <c r="P633" s="677"/>
      <c r="Q633" s="665"/>
    </row>
    <row r="634" spans="1:17" ht="14.4" customHeight="1" x14ac:dyDescent="0.3">
      <c r="A634" s="660" t="s">
        <v>551</v>
      </c>
      <c r="B634" s="661" t="s">
        <v>4129</v>
      </c>
      <c r="C634" s="661" t="s">
        <v>3201</v>
      </c>
      <c r="D634" s="661" t="s">
        <v>3569</v>
      </c>
      <c r="E634" s="661" t="s">
        <v>3570</v>
      </c>
      <c r="F634" s="664">
        <v>5</v>
      </c>
      <c r="G634" s="664">
        <v>4513.3500000000004</v>
      </c>
      <c r="H634" s="664">
        <v>1</v>
      </c>
      <c r="I634" s="664">
        <v>902.67000000000007</v>
      </c>
      <c r="J634" s="664">
        <v>7</v>
      </c>
      <c r="K634" s="664">
        <v>6318.69</v>
      </c>
      <c r="L634" s="664">
        <v>1.3999999999999997</v>
      </c>
      <c r="M634" s="664">
        <v>902.67</v>
      </c>
      <c r="N634" s="664"/>
      <c r="O634" s="664"/>
      <c r="P634" s="677"/>
      <c r="Q634" s="665"/>
    </row>
    <row r="635" spans="1:17" ht="14.4" customHeight="1" x14ac:dyDescent="0.3">
      <c r="A635" s="660" t="s">
        <v>551</v>
      </c>
      <c r="B635" s="661" t="s">
        <v>4129</v>
      </c>
      <c r="C635" s="661" t="s">
        <v>3201</v>
      </c>
      <c r="D635" s="661" t="s">
        <v>3571</v>
      </c>
      <c r="E635" s="661" t="s">
        <v>3570</v>
      </c>
      <c r="F635" s="664">
        <v>3</v>
      </c>
      <c r="G635" s="664">
        <v>3088.26</v>
      </c>
      <c r="H635" s="664">
        <v>1</v>
      </c>
      <c r="I635" s="664">
        <v>1029.42</v>
      </c>
      <c r="J635" s="664">
        <v>5</v>
      </c>
      <c r="K635" s="664">
        <v>5147.1000000000004</v>
      </c>
      <c r="L635" s="664">
        <v>1.6666666666666667</v>
      </c>
      <c r="M635" s="664">
        <v>1029.42</v>
      </c>
      <c r="N635" s="664">
        <v>6</v>
      </c>
      <c r="O635" s="664">
        <v>6176.52</v>
      </c>
      <c r="P635" s="677">
        <v>2</v>
      </c>
      <c r="Q635" s="665">
        <v>1029.42</v>
      </c>
    </row>
    <row r="636" spans="1:17" ht="14.4" customHeight="1" x14ac:dyDescent="0.3">
      <c r="A636" s="660" t="s">
        <v>551</v>
      </c>
      <c r="B636" s="661" t="s">
        <v>4129</v>
      </c>
      <c r="C636" s="661" t="s">
        <v>3201</v>
      </c>
      <c r="D636" s="661" t="s">
        <v>4164</v>
      </c>
      <c r="E636" s="661" t="s">
        <v>4165</v>
      </c>
      <c r="F636" s="664">
        <v>3</v>
      </c>
      <c r="G636" s="664">
        <v>3111.57</v>
      </c>
      <c r="H636" s="664">
        <v>1</v>
      </c>
      <c r="I636" s="664">
        <v>1037.19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551</v>
      </c>
      <c r="B637" s="661" t="s">
        <v>4129</v>
      </c>
      <c r="C637" s="661" t="s">
        <v>3201</v>
      </c>
      <c r="D637" s="661" t="s">
        <v>3572</v>
      </c>
      <c r="E637" s="661" t="s">
        <v>3573</v>
      </c>
      <c r="F637" s="664">
        <v>1</v>
      </c>
      <c r="G637" s="664">
        <v>9504.49</v>
      </c>
      <c r="H637" s="664">
        <v>1</v>
      </c>
      <c r="I637" s="664">
        <v>9504.49</v>
      </c>
      <c r="J637" s="664">
        <v>2</v>
      </c>
      <c r="K637" s="664">
        <v>19008.98</v>
      </c>
      <c r="L637" s="664">
        <v>2</v>
      </c>
      <c r="M637" s="664">
        <v>9504.49</v>
      </c>
      <c r="N637" s="664"/>
      <c r="O637" s="664"/>
      <c r="P637" s="677"/>
      <c r="Q637" s="665"/>
    </row>
    <row r="638" spans="1:17" ht="14.4" customHeight="1" x14ac:dyDescent="0.3">
      <c r="A638" s="660" t="s">
        <v>551</v>
      </c>
      <c r="B638" s="661" t="s">
        <v>4129</v>
      </c>
      <c r="C638" s="661" t="s">
        <v>3201</v>
      </c>
      <c r="D638" s="661" t="s">
        <v>4166</v>
      </c>
      <c r="E638" s="661" t="s">
        <v>4167</v>
      </c>
      <c r="F638" s="664"/>
      <c r="G638" s="664"/>
      <c r="H638" s="664"/>
      <c r="I638" s="664"/>
      <c r="J638" s="664">
        <v>1</v>
      </c>
      <c r="K638" s="664">
        <v>612.49</v>
      </c>
      <c r="L638" s="664"/>
      <c r="M638" s="664">
        <v>612.49</v>
      </c>
      <c r="N638" s="664"/>
      <c r="O638" s="664"/>
      <c r="P638" s="677"/>
      <c r="Q638" s="665"/>
    </row>
    <row r="639" spans="1:17" ht="14.4" customHeight="1" x14ac:dyDescent="0.3">
      <c r="A639" s="660" t="s">
        <v>551</v>
      </c>
      <c r="B639" s="661" t="s">
        <v>4129</v>
      </c>
      <c r="C639" s="661" t="s">
        <v>3201</v>
      </c>
      <c r="D639" s="661" t="s">
        <v>4168</v>
      </c>
      <c r="E639" s="661" t="s">
        <v>4169</v>
      </c>
      <c r="F639" s="664"/>
      <c r="G639" s="664"/>
      <c r="H639" s="664"/>
      <c r="I639" s="664"/>
      <c r="J639" s="664">
        <v>1</v>
      </c>
      <c r="K639" s="664">
        <v>893.35</v>
      </c>
      <c r="L639" s="664"/>
      <c r="M639" s="664">
        <v>893.35</v>
      </c>
      <c r="N639" s="664"/>
      <c r="O639" s="664"/>
      <c r="P639" s="677"/>
      <c r="Q639" s="665"/>
    </row>
    <row r="640" spans="1:17" ht="14.4" customHeight="1" x14ac:dyDescent="0.3">
      <c r="A640" s="660" t="s">
        <v>551</v>
      </c>
      <c r="B640" s="661" t="s">
        <v>4129</v>
      </c>
      <c r="C640" s="661" t="s">
        <v>3201</v>
      </c>
      <c r="D640" s="661" t="s">
        <v>3578</v>
      </c>
      <c r="E640" s="661" t="s">
        <v>3579</v>
      </c>
      <c r="F640" s="664"/>
      <c r="G640" s="664"/>
      <c r="H640" s="664"/>
      <c r="I640" s="664"/>
      <c r="J640" s="664">
        <v>1</v>
      </c>
      <c r="K640" s="664">
        <v>620.78</v>
      </c>
      <c r="L640" s="664"/>
      <c r="M640" s="664">
        <v>620.78</v>
      </c>
      <c r="N640" s="664"/>
      <c r="O640" s="664"/>
      <c r="P640" s="677"/>
      <c r="Q640" s="665"/>
    </row>
    <row r="641" spans="1:17" ht="14.4" customHeight="1" x14ac:dyDescent="0.3">
      <c r="A641" s="660" t="s">
        <v>551</v>
      </c>
      <c r="B641" s="661" t="s">
        <v>4129</v>
      </c>
      <c r="C641" s="661" t="s">
        <v>3201</v>
      </c>
      <c r="D641" s="661" t="s">
        <v>4170</v>
      </c>
      <c r="E641" s="661" t="s">
        <v>4171</v>
      </c>
      <c r="F641" s="664">
        <v>1</v>
      </c>
      <c r="G641" s="664">
        <v>1796</v>
      </c>
      <c r="H641" s="664">
        <v>1</v>
      </c>
      <c r="I641" s="664">
        <v>1796</v>
      </c>
      <c r="J641" s="664"/>
      <c r="K641" s="664"/>
      <c r="L641" s="664"/>
      <c r="M641" s="664"/>
      <c r="N641" s="664"/>
      <c r="O641" s="664"/>
      <c r="P641" s="677"/>
      <c r="Q641" s="665"/>
    </row>
    <row r="642" spans="1:17" ht="14.4" customHeight="1" x14ac:dyDescent="0.3">
      <c r="A642" s="660" t="s">
        <v>551</v>
      </c>
      <c r="B642" s="661" t="s">
        <v>4129</v>
      </c>
      <c r="C642" s="661" t="s">
        <v>3201</v>
      </c>
      <c r="D642" s="661" t="s">
        <v>3591</v>
      </c>
      <c r="E642" s="661" t="s">
        <v>3590</v>
      </c>
      <c r="F642" s="664">
        <v>2</v>
      </c>
      <c r="G642" s="664">
        <v>723.38</v>
      </c>
      <c r="H642" s="664">
        <v>1</v>
      </c>
      <c r="I642" s="664">
        <v>361.69</v>
      </c>
      <c r="J642" s="664"/>
      <c r="K642" s="664"/>
      <c r="L642" s="664"/>
      <c r="M642" s="664"/>
      <c r="N642" s="664"/>
      <c r="O642" s="664"/>
      <c r="P642" s="677"/>
      <c r="Q642" s="665"/>
    </row>
    <row r="643" spans="1:17" ht="14.4" customHeight="1" x14ac:dyDescent="0.3">
      <c r="A643" s="660" t="s">
        <v>551</v>
      </c>
      <c r="B643" s="661" t="s">
        <v>4129</v>
      </c>
      <c r="C643" s="661" t="s">
        <v>3201</v>
      </c>
      <c r="D643" s="661" t="s">
        <v>4172</v>
      </c>
      <c r="E643" s="661" t="s">
        <v>4173</v>
      </c>
      <c r="F643" s="664">
        <v>1</v>
      </c>
      <c r="G643" s="664">
        <v>5409.6</v>
      </c>
      <c r="H643" s="664">
        <v>1</v>
      </c>
      <c r="I643" s="664">
        <v>5409.6</v>
      </c>
      <c r="J643" s="664"/>
      <c r="K643" s="664"/>
      <c r="L643" s="664"/>
      <c r="M643" s="664"/>
      <c r="N643" s="664">
        <v>2</v>
      </c>
      <c r="O643" s="664">
        <v>10819.2</v>
      </c>
      <c r="P643" s="677">
        <v>2</v>
      </c>
      <c r="Q643" s="665">
        <v>5409.6</v>
      </c>
    </row>
    <row r="644" spans="1:17" ht="14.4" customHeight="1" x14ac:dyDescent="0.3">
      <c r="A644" s="660" t="s">
        <v>551</v>
      </c>
      <c r="B644" s="661" t="s">
        <v>4129</v>
      </c>
      <c r="C644" s="661" t="s">
        <v>3201</v>
      </c>
      <c r="D644" s="661" t="s">
        <v>3605</v>
      </c>
      <c r="E644" s="661" t="s">
        <v>3606</v>
      </c>
      <c r="F644" s="664">
        <v>10</v>
      </c>
      <c r="G644" s="664">
        <v>8523.1</v>
      </c>
      <c r="H644" s="664">
        <v>1</v>
      </c>
      <c r="I644" s="664">
        <v>852.31000000000006</v>
      </c>
      <c r="J644" s="664">
        <v>2</v>
      </c>
      <c r="K644" s="664">
        <v>1704.62</v>
      </c>
      <c r="L644" s="664">
        <v>0.19999999999999998</v>
      </c>
      <c r="M644" s="664">
        <v>852.31</v>
      </c>
      <c r="N644" s="664"/>
      <c r="O644" s="664"/>
      <c r="P644" s="677"/>
      <c r="Q644" s="665"/>
    </row>
    <row r="645" spans="1:17" ht="14.4" customHeight="1" x14ac:dyDescent="0.3">
      <c r="A645" s="660" t="s">
        <v>551</v>
      </c>
      <c r="B645" s="661" t="s">
        <v>4129</v>
      </c>
      <c r="C645" s="661" t="s">
        <v>3201</v>
      </c>
      <c r="D645" s="661" t="s">
        <v>3611</v>
      </c>
      <c r="E645" s="661" t="s">
        <v>3612</v>
      </c>
      <c r="F645" s="664">
        <v>2</v>
      </c>
      <c r="G645" s="664">
        <v>9470.7000000000007</v>
      </c>
      <c r="H645" s="664">
        <v>1</v>
      </c>
      <c r="I645" s="664">
        <v>4735.3500000000004</v>
      </c>
      <c r="J645" s="664">
        <v>1</v>
      </c>
      <c r="K645" s="664">
        <v>4735.3500000000004</v>
      </c>
      <c r="L645" s="664">
        <v>0.5</v>
      </c>
      <c r="M645" s="664">
        <v>4735.3500000000004</v>
      </c>
      <c r="N645" s="664">
        <v>1</v>
      </c>
      <c r="O645" s="664">
        <v>4735.3500000000004</v>
      </c>
      <c r="P645" s="677">
        <v>0.5</v>
      </c>
      <c r="Q645" s="665">
        <v>4735.3500000000004</v>
      </c>
    </row>
    <row r="646" spans="1:17" ht="14.4" customHeight="1" x14ac:dyDescent="0.3">
      <c r="A646" s="660" t="s">
        <v>551</v>
      </c>
      <c r="B646" s="661" t="s">
        <v>4129</v>
      </c>
      <c r="C646" s="661" t="s">
        <v>3201</v>
      </c>
      <c r="D646" s="661" t="s">
        <v>3613</v>
      </c>
      <c r="E646" s="661" t="s">
        <v>3614</v>
      </c>
      <c r="F646" s="664">
        <v>2</v>
      </c>
      <c r="G646" s="664">
        <v>15986.32</v>
      </c>
      <c r="H646" s="664">
        <v>1</v>
      </c>
      <c r="I646" s="664">
        <v>7993.16</v>
      </c>
      <c r="J646" s="664">
        <v>1</v>
      </c>
      <c r="K646" s="664">
        <v>7993.16</v>
      </c>
      <c r="L646" s="664">
        <v>0.5</v>
      </c>
      <c r="M646" s="664">
        <v>7993.16</v>
      </c>
      <c r="N646" s="664">
        <v>1</v>
      </c>
      <c r="O646" s="664">
        <v>7993.16</v>
      </c>
      <c r="P646" s="677">
        <v>0.5</v>
      </c>
      <c r="Q646" s="665">
        <v>7993.16</v>
      </c>
    </row>
    <row r="647" spans="1:17" ht="14.4" customHeight="1" x14ac:dyDescent="0.3">
      <c r="A647" s="660" t="s">
        <v>551</v>
      </c>
      <c r="B647" s="661" t="s">
        <v>4129</v>
      </c>
      <c r="C647" s="661" t="s">
        <v>3201</v>
      </c>
      <c r="D647" s="661" t="s">
        <v>3615</v>
      </c>
      <c r="E647" s="661" t="s">
        <v>3616</v>
      </c>
      <c r="F647" s="664">
        <v>2</v>
      </c>
      <c r="G647" s="664">
        <v>5732.54</v>
      </c>
      <c r="H647" s="664">
        <v>1</v>
      </c>
      <c r="I647" s="664">
        <v>2866.27</v>
      </c>
      <c r="J647" s="664">
        <v>1</v>
      </c>
      <c r="K647" s="664">
        <v>2866.27</v>
      </c>
      <c r="L647" s="664">
        <v>0.5</v>
      </c>
      <c r="M647" s="664">
        <v>2866.27</v>
      </c>
      <c r="N647" s="664">
        <v>1</v>
      </c>
      <c r="O647" s="664">
        <v>2866.27</v>
      </c>
      <c r="P647" s="677">
        <v>0.5</v>
      </c>
      <c r="Q647" s="665">
        <v>2866.27</v>
      </c>
    </row>
    <row r="648" spans="1:17" ht="14.4" customHeight="1" x14ac:dyDescent="0.3">
      <c r="A648" s="660" t="s">
        <v>551</v>
      </c>
      <c r="B648" s="661" t="s">
        <v>4129</v>
      </c>
      <c r="C648" s="661" t="s">
        <v>3201</v>
      </c>
      <c r="D648" s="661" t="s">
        <v>3622</v>
      </c>
      <c r="E648" s="661" t="s">
        <v>3460</v>
      </c>
      <c r="F648" s="664">
        <v>0.3</v>
      </c>
      <c r="G648" s="664">
        <v>64.040000000000006</v>
      </c>
      <c r="H648" s="664">
        <v>1</v>
      </c>
      <c r="I648" s="664">
        <v>213.4666666666667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551</v>
      </c>
      <c r="B649" s="661" t="s">
        <v>4129</v>
      </c>
      <c r="C649" s="661" t="s">
        <v>3201</v>
      </c>
      <c r="D649" s="661" t="s">
        <v>3623</v>
      </c>
      <c r="E649" s="661" t="s">
        <v>3460</v>
      </c>
      <c r="F649" s="664">
        <v>0.70000000000000007</v>
      </c>
      <c r="G649" s="664">
        <v>176.41</v>
      </c>
      <c r="H649" s="664">
        <v>1</v>
      </c>
      <c r="I649" s="664">
        <v>252.01428571428568</v>
      </c>
      <c r="J649" s="664">
        <v>0.3</v>
      </c>
      <c r="K649" s="664">
        <v>75.599999999999994</v>
      </c>
      <c r="L649" s="664">
        <v>0.42854713451618387</v>
      </c>
      <c r="M649" s="664">
        <v>252</v>
      </c>
      <c r="N649" s="664">
        <v>1</v>
      </c>
      <c r="O649" s="664">
        <v>252.02</v>
      </c>
      <c r="P649" s="677">
        <v>1.4286038206450882</v>
      </c>
      <c r="Q649" s="665">
        <v>252.02</v>
      </c>
    </row>
    <row r="650" spans="1:17" ht="14.4" customHeight="1" x14ac:dyDescent="0.3">
      <c r="A650" s="660" t="s">
        <v>551</v>
      </c>
      <c r="B650" s="661" t="s">
        <v>4129</v>
      </c>
      <c r="C650" s="661" t="s">
        <v>3201</v>
      </c>
      <c r="D650" s="661" t="s">
        <v>3627</v>
      </c>
      <c r="E650" s="661" t="s">
        <v>3460</v>
      </c>
      <c r="F650" s="664">
        <v>6</v>
      </c>
      <c r="G650" s="664">
        <v>3283.2000000000003</v>
      </c>
      <c r="H650" s="664">
        <v>1</v>
      </c>
      <c r="I650" s="664">
        <v>547.20000000000005</v>
      </c>
      <c r="J650" s="664">
        <v>2</v>
      </c>
      <c r="K650" s="664">
        <v>1094.4000000000001</v>
      </c>
      <c r="L650" s="664">
        <v>0.33333333333333331</v>
      </c>
      <c r="M650" s="664">
        <v>547.20000000000005</v>
      </c>
      <c r="N650" s="664">
        <v>4</v>
      </c>
      <c r="O650" s="664">
        <v>2188.8000000000002</v>
      </c>
      <c r="P650" s="677">
        <v>0.66666666666666663</v>
      </c>
      <c r="Q650" s="665">
        <v>547.20000000000005</v>
      </c>
    </row>
    <row r="651" spans="1:17" ht="14.4" customHeight="1" x14ac:dyDescent="0.3">
      <c r="A651" s="660" t="s">
        <v>551</v>
      </c>
      <c r="B651" s="661" t="s">
        <v>4129</v>
      </c>
      <c r="C651" s="661" t="s">
        <v>3201</v>
      </c>
      <c r="D651" s="661" t="s">
        <v>4174</v>
      </c>
      <c r="E651" s="661" t="s">
        <v>3460</v>
      </c>
      <c r="F651" s="664">
        <v>2</v>
      </c>
      <c r="G651" s="664">
        <v>3386.84</v>
      </c>
      <c r="H651" s="664">
        <v>1</v>
      </c>
      <c r="I651" s="664">
        <v>1693.42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551</v>
      </c>
      <c r="B652" s="661" t="s">
        <v>4129</v>
      </c>
      <c r="C652" s="661" t="s">
        <v>3201</v>
      </c>
      <c r="D652" s="661" t="s">
        <v>3628</v>
      </c>
      <c r="E652" s="661" t="s">
        <v>3460</v>
      </c>
      <c r="F652" s="664">
        <v>4</v>
      </c>
      <c r="G652" s="664">
        <v>7395.48</v>
      </c>
      <c r="H652" s="664">
        <v>1</v>
      </c>
      <c r="I652" s="664">
        <v>1848.87</v>
      </c>
      <c r="J652" s="664">
        <v>14</v>
      </c>
      <c r="K652" s="664">
        <v>25884.18</v>
      </c>
      <c r="L652" s="664">
        <v>3.5000000000000004</v>
      </c>
      <c r="M652" s="664">
        <v>1848.8700000000001</v>
      </c>
      <c r="N652" s="664">
        <v>6</v>
      </c>
      <c r="O652" s="664">
        <v>11093.22</v>
      </c>
      <c r="P652" s="677">
        <v>1.5</v>
      </c>
      <c r="Q652" s="665">
        <v>1848.87</v>
      </c>
    </row>
    <row r="653" spans="1:17" ht="14.4" customHeight="1" x14ac:dyDescent="0.3">
      <c r="A653" s="660" t="s">
        <v>551</v>
      </c>
      <c r="B653" s="661" t="s">
        <v>4129</v>
      </c>
      <c r="C653" s="661" t="s">
        <v>3201</v>
      </c>
      <c r="D653" s="661" t="s">
        <v>4175</v>
      </c>
      <c r="E653" s="661" t="s">
        <v>4176</v>
      </c>
      <c r="F653" s="664">
        <v>1</v>
      </c>
      <c r="G653" s="664">
        <v>2383.64</v>
      </c>
      <c r="H653" s="664">
        <v>1</v>
      </c>
      <c r="I653" s="664">
        <v>2383.64</v>
      </c>
      <c r="J653" s="664">
        <v>2</v>
      </c>
      <c r="K653" s="664">
        <v>4767.28</v>
      </c>
      <c r="L653" s="664">
        <v>2</v>
      </c>
      <c r="M653" s="664">
        <v>2383.64</v>
      </c>
      <c r="N653" s="664">
        <v>3</v>
      </c>
      <c r="O653" s="664">
        <v>7150.92</v>
      </c>
      <c r="P653" s="677">
        <v>3</v>
      </c>
      <c r="Q653" s="665">
        <v>2383.64</v>
      </c>
    </row>
    <row r="654" spans="1:17" ht="14.4" customHeight="1" x14ac:dyDescent="0.3">
      <c r="A654" s="660" t="s">
        <v>551</v>
      </c>
      <c r="B654" s="661" t="s">
        <v>4129</v>
      </c>
      <c r="C654" s="661" t="s">
        <v>3201</v>
      </c>
      <c r="D654" s="661" t="s">
        <v>3629</v>
      </c>
      <c r="E654" s="661" t="s">
        <v>3630</v>
      </c>
      <c r="F654" s="664">
        <v>13</v>
      </c>
      <c r="G654" s="664">
        <v>23981.489999999998</v>
      </c>
      <c r="H654" s="664">
        <v>1</v>
      </c>
      <c r="I654" s="664">
        <v>1844.7299999999998</v>
      </c>
      <c r="J654" s="664">
        <v>20</v>
      </c>
      <c r="K654" s="664">
        <v>36894.6</v>
      </c>
      <c r="L654" s="664">
        <v>1.5384615384615385</v>
      </c>
      <c r="M654" s="664">
        <v>1844.73</v>
      </c>
      <c r="N654" s="664">
        <v>13</v>
      </c>
      <c r="O654" s="664">
        <v>23981.489999999998</v>
      </c>
      <c r="P654" s="677">
        <v>1</v>
      </c>
      <c r="Q654" s="665">
        <v>1844.7299999999998</v>
      </c>
    </row>
    <row r="655" spans="1:17" ht="14.4" customHeight="1" x14ac:dyDescent="0.3">
      <c r="A655" s="660" t="s">
        <v>551</v>
      </c>
      <c r="B655" s="661" t="s">
        <v>4129</v>
      </c>
      <c r="C655" s="661" t="s">
        <v>3201</v>
      </c>
      <c r="D655" s="661" t="s">
        <v>3632</v>
      </c>
      <c r="E655" s="661" t="s">
        <v>3633</v>
      </c>
      <c r="F655" s="664">
        <v>2</v>
      </c>
      <c r="G655" s="664">
        <v>45687.06</v>
      </c>
      <c r="H655" s="664">
        <v>1</v>
      </c>
      <c r="I655" s="664">
        <v>22843.53</v>
      </c>
      <c r="J655" s="664">
        <v>4</v>
      </c>
      <c r="K655" s="664">
        <v>91374.12</v>
      </c>
      <c r="L655" s="664">
        <v>2</v>
      </c>
      <c r="M655" s="664">
        <v>22843.53</v>
      </c>
      <c r="N655" s="664">
        <v>4</v>
      </c>
      <c r="O655" s="664">
        <v>91374.12</v>
      </c>
      <c r="P655" s="677">
        <v>2</v>
      </c>
      <c r="Q655" s="665">
        <v>22843.53</v>
      </c>
    </row>
    <row r="656" spans="1:17" ht="14.4" customHeight="1" x14ac:dyDescent="0.3">
      <c r="A656" s="660" t="s">
        <v>551</v>
      </c>
      <c r="B656" s="661" t="s">
        <v>4129</v>
      </c>
      <c r="C656" s="661" t="s">
        <v>3201</v>
      </c>
      <c r="D656" s="661" t="s">
        <v>3634</v>
      </c>
      <c r="E656" s="661" t="s">
        <v>3635</v>
      </c>
      <c r="F656" s="664">
        <v>8</v>
      </c>
      <c r="G656" s="664">
        <v>73838.8</v>
      </c>
      <c r="H656" s="664">
        <v>1</v>
      </c>
      <c r="I656" s="664">
        <v>9229.85</v>
      </c>
      <c r="J656" s="664">
        <v>10</v>
      </c>
      <c r="K656" s="664">
        <v>92298.500000000015</v>
      </c>
      <c r="L656" s="664">
        <v>1.2500000000000002</v>
      </c>
      <c r="M656" s="664">
        <v>9229.8500000000022</v>
      </c>
      <c r="N656" s="664">
        <v>7</v>
      </c>
      <c r="O656" s="664">
        <v>64608.95</v>
      </c>
      <c r="P656" s="677">
        <v>0.87499999999999989</v>
      </c>
      <c r="Q656" s="665">
        <v>9229.85</v>
      </c>
    </row>
    <row r="657" spans="1:17" ht="14.4" customHeight="1" x14ac:dyDescent="0.3">
      <c r="A657" s="660" t="s">
        <v>551</v>
      </c>
      <c r="B657" s="661" t="s">
        <v>4129</v>
      </c>
      <c r="C657" s="661" t="s">
        <v>3201</v>
      </c>
      <c r="D657" s="661" t="s">
        <v>3636</v>
      </c>
      <c r="E657" s="661" t="s">
        <v>3637</v>
      </c>
      <c r="F657" s="664">
        <v>28</v>
      </c>
      <c r="G657" s="664">
        <v>83978.72</v>
      </c>
      <c r="H657" s="664">
        <v>1</v>
      </c>
      <c r="I657" s="664">
        <v>2999.2400000000002</v>
      </c>
      <c r="J657" s="664">
        <v>42</v>
      </c>
      <c r="K657" s="664">
        <v>125968.07999999999</v>
      </c>
      <c r="L657" s="664">
        <v>1.4999999999999998</v>
      </c>
      <c r="M657" s="664">
        <v>2999.24</v>
      </c>
      <c r="N657" s="664">
        <v>32</v>
      </c>
      <c r="O657" s="664">
        <v>95975.679999999978</v>
      </c>
      <c r="P657" s="677">
        <v>1.1428571428571426</v>
      </c>
      <c r="Q657" s="665">
        <v>2999.2399999999993</v>
      </c>
    </row>
    <row r="658" spans="1:17" ht="14.4" customHeight="1" x14ac:dyDescent="0.3">
      <c r="A658" s="660" t="s">
        <v>551</v>
      </c>
      <c r="B658" s="661" t="s">
        <v>4129</v>
      </c>
      <c r="C658" s="661" t="s">
        <v>3201</v>
      </c>
      <c r="D658" s="661" t="s">
        <v>3638</v>
      </c>
      <c r="E658" s="661" t="s">
        <v>3639</v>
      </c>
      <c r="F658" s="664">
        <v>1</v>
      </c>
      <c r="G658" s="664">
        <v>8076.38</v>
      </c>
      <c r="H658" s="664">
        <v>1</v>
      </c>
      <c r="I658" s="664">
        <v>8076.38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551</v>
      </c>
      <c r="B659" s="661" t="s">
        <v>4129</v>
      </c>
      <c r="C659" s="661" t="s">
        <v>3201</v>
      </c>
      <c r="D659" s="661" t="s">
        <v>3640</v>
      </c>
      <c r="E659" s="661" t="s">
        <v>3641</v>
      </c>
      <c r="F659" s="664">
        <v>1</v>
      </c>
      <c r="G659" s="664">
        <v>2999.24</v>
      </c>
      <c r="H659" s="664">
        <v>1</v>
      </c>
      <c r="I659" s="664">
        <v>2999.24</v>
      </c>
      <c r="J659" s="664"/>
      <c r="K659" s="664"/>
      <c r="L659" s="664"/>
      <c r="M659" s="664"/>
      <c r="N659" s="664"/>
      <c r="O659" s="664"/>
      <c r="P659" s="677"/>
      <c r="Q659" s="665"/>
    </row>
    <row r="660" spans="1:17" ht="14.4" customHeight="1" x14ac:dyDescent="0.3">
      <c r="A660" s="660" t="s">
        <v>551</v>
      </c>
      <c r="B660" s="661" t="s">
        <v>4129</v>
      </c>
      <c r="C660" s="661" t="s">
        <v>3201</v>
      </c>
      <c r="D660" s="661" t="s">
        <v>3642</v>
      </c>
      <c r="E660" s="661" t="s">
        <v>3643</v>
      </c>
      <c r="F660" s="664">
        <v>1</v>
      </c>
      <c r="G660" s="664">
        <v>307.8</v>
      </c>
      <c r="H660" s="664">
        <v>1</v>
      </c>
      <c r="I660" s="664">
        <v>307.8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551</v>
      </c>
      <c r="B661" s="661" t="s">
        <v>4129</v>
      </c>
      <c r="C661" s="661" t="s">
        <v>3201</v>
      </c>
      <c r="D661" s="661" t="s">
        <v>3644</v>
      </c>
      <c r="E661" s="661" t="s">
        <v>3645</v>
      </c>
      <c r="F661" s="664">
        <v>4</v>
      </c>
      <c r="G661" s="664">
        <v>4933.08</v>
      </c>
      <c r="H661" s="664">
        <v>1</v>
      </c>
      <c r="I661" s="664">
        <v>1233.27</v>
      </c>
      <c r="J661" s="664">
        <v>1</v>
      </c>
      <c r="K661" s="664">
        <v>1233.27</v>
      </c>
      <c r="L661" s="664">
        <v>0.25</v>
      </c>
      <c r="M661" s="664">
        <v>1233.27</v>
      </c>
      <c r="N661" s="664"/>
      <c r="O661" s="664"/>
      <c r="P661" s="677"/>
      <c r="Q661" s="665"/>
    </row>
    <row r="662" spans="1:17" ht="14.4" customHeight="1" x14ac:dyDescent="0.3">
      <c r="A662" s="660" t="s">
        <v>551</v>
      </c>
      <c r="B662" s="661" t="s">
        <v>4129</v>
      </c>
      <c r="C662" s="661" t="s">
        <v>3201</v>
      </c>
      <c r="D662" s="661" t="s">
        <v>3646</v>
      </c>
      <c r="E662" s="661" t="s">
        <v>3647</v>
      </c>
      <c r="F662" s="664"/>
      <c r="G662" s="664"/>
      <c r="H662" s="664"/>
      <c r="I662" s="664"/>
      <c r="J662" s="664">
        <v>1</v>
      </c>
      <c r="K662" s="664">
        <v>5774.62</v>
      </c>
      <c r="L662" s="664"/>
      <c r="M662" s="664">
        <v>5774.62</v>
      </c>
      <c r="N662" s="664"/>
      <c r="O662" s="664"/>
      <c r="P662" s="677"/>
      <c r="Q662" s="665"/>
    </row>
    <row r="663" spans="1:17" ht="14.4" customHeight="1" x14ac:dyDescent="0.3">
      <c r="A663" s="660" t="s">
        <v>551</v>
      </c>
      <c r="B663" s="661" t="s">
        <v>4129</v>
      </c>
      <c r="C663" s="661" t="s">
        <v>3201</v>
      </c>
      <c r="D663" s="661" t="s">
        <v>3648</v>
      </c>
      <c r="E663" s="661" t="s">
        <v>3649</v>
      </c>
      <c r="F663" s="664">
        <v>1</v>
      </c>
      <c r="G663" s="664">
        <v>8704.42</v>
      </c>
      <c r="H663" s="664">
        <v>1</v>
      </c>
      <c r="I663" s="664">
        <v>8704.42</v>
      </c>
      <c r="J663" s="664">
        <v>1</v>
      </c>
      <c r="K663" s="664">
        <v>8704.42</v>
      </c>
      <c r="L663" s="664">
        <v>1</v>
      </c>
      <c r="M663" s="664">
        <v>8704.42</v>
      </c>
      <c r="N663" s="664"/>
      <c r="O663" s="664"/>
      <c r="P663" s="677"/>
      <c r="Q663" s="665"/>
    </row>
    <row r="664" spans="1:17" ht="14.4" customHeight="1" x14ac:dyDescent="0.3">
      <c r="A664" s="660" t="s">
        <v>551</v>
      </c>
      <c r="B664" s="661" t="s">
        <v>4129</v>
      </c>
      <c r="C664" s="661" t="s">
        <v>3201</v>
      </c>
      <c r="D664" s="661" t="s">
        <v>4177</v>
      </c>
      <c r="E664" s="661" t="s">
        <v>3649</v>
      </c>
      <c r="F664" s="664">
        <v>1</v>
      </c>
      <c r="G664" s="664">
        <v>9397.75</v>
      </c>
      <c r="H664" s="664">
        <v>1</v>
      </c>
      <c r="I664" s="664">
        <v>9397.75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551</v>
      </c>
      <c r="B665" s="661" t="s">
        <v>4129</v>
      </c>
      <c r="C665" s="661" t="s">
        <v>3201</v>
      </c>
      <c r="D665" s="661" t="s">
        <v>3650</v>
      </c>
      <c r="E665" s="661" t="s">
        <v>3651</v>
      </c>
      <c r="F665" s="664">
        <v>2</v>
      </c>
      <c r="G665" s="664">
        <v>3328.8</v>
      </c>
      <c r="H665" s="664">
        <v>1</v>
      </c>
      <c r="I665" s="664">
        <v>1664.4</v>
      </c>
      <c r="J665" s="664">
        <v>1</v>
      </c>
      <c r="K665" s="664">
        <v>1664.4</v>
      </c>
      <c r="L665" s="664">
        <v>0.5</v>
      </c>
      <c r="M665" s="664">
        <v>1664.4</v>
      </c>
      <c r="N665" s="664"/>
      <c r="O665" s="664"/>
      <c r="P665" s="677"/>
      <c r="Q665" s="665"/>
    </row>
    <row r="666" spans="1:17" ht="14.4" customHeight="1" x14ac:dyDescent="0.3">
      <c r="A666" s="660" t="s">
        <v>551</v>
      </c>
      <c r="B666" s="661" t="s">
        <v>4129</v>
      </c>
      <c r="C666" s="661" t="s">
        <v>3201</v>
      </c>
      <c r="D666" s="661" t="s">
        <v>3662</v>
      </c>
      <c r="E666" s="661" t="s">
        <v>3663</v>
      </c>
      <c r="F666" s="664"/>
      <c r="G666" s="664"/>
      <c r="H666" s="664"/>
      <c r="I666" s="664"/>
      <c r="J666" s="664"/>
      <c r="K666" s="664"/>
      <c r="L666" s="664"/>
      <c r="M666" s="664"/>
      <c r="N666" s="664">
        <v>1</v>
      </c>
      <c r="O666" s="664">
        <v>10779.22</v>
      </c>
      <c r="P666" s="677"/>
      <c r="Q666" s="665">
        <v>10779.22</v>
      </c>
    </row>
    <row r="667" spans="1:17" ht="14.4" customHeight="1" x14ac:dyDescent="0.3">
      <c r="A667" s="660" t="s">
        <v>551</v>
      </c>
      <c r="B667" s="661" t="s">
        <v>4129</v>
      </c>
      <c r="C667" s="661" t="s">
        <v>3201</v>
      </c>
      <c r="D667" s="661" t="s">
        <v>4178</v>
      </c>
      <c r="E667" s="661" t="s">
        <v>4179</v>
      </c>
      <c r="F667" s="664">
        <v>1</v>
      </c>
      <c r="G667" s="664">
        <v>9112.75</v>
      </c>
      <c r="H667" s="664">
        <v>1</v>
      </c>
      <c r="I667" s="664">
        <v>9112.75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551</v>
      </c>
      <c r="B668" s="661" t="s">
        <v>4129</v>
      </c>
      <c r="C668" s="661" t="s">
        <v>3201</v>
      </c>
      <c r="D668" s="661" t="s">
        <v>3664</v>
      </c>
      <c r="E668" s="661" t="s">
        <v>3665</v>
      </c>
      <c r="F668" s="664">
        <v>5</v>
      </c>
      <c r="G668" s="664">
        <v>6124.9</v>
      </c>
      <c r="H668" s="664">
        <v>1</v>
      </c>
      <c r="I668" s="664">
        <v>1224.98</v>
      </c>
      <c r="J668" s="664"/>
      <c r="K668" s="664"/>
      <c r="L668" s="664"/>
      <c r="M668" s="664"/>
      <c r="N668" s="664">
        <v>3</v>
      </c>
      <c r="O668" s="664">
        <v>3674.94</v>
      </c>
      <c r="P668" s="677">
        <v>0.60000000000000009</v>
      </c>
      <c r="Q668" s="665">
        <v>1224.98</v>
      </c>
    </row>
    <row r="669" spans="1:17" ht="14.4" customHeight="1" x14ac:dyDescent="0.3">
      <c r="A669" s="660" t="s">
        <v>551</v>
      </c>
      <c r="B669" s="661" t="s">
        <v>4129</v>
      </c>
      <c r="C669" s="661" t="s">
        <v>3201</v>
      </c>
      <c r="D669" s="661" t="s">
        <v>3666</v>
      </c>
      <c r="E669" s="661" t="s">
        <v>3665</v>
      </c>
      <c r="F669" s="664">
        <v>2</v>
      </c>
      <c r="G669" s="664">
        <v>3803.46</v>
      </c>
      <c r="H669" s="664">
        <v>1</v>
      </c>
      <c r="I669" s="664">
        <v>1901.73</v>
      </c>
      <c r="J669" s="664"/>
      <c r="K669" s="664"/>
      <c r="L669" s="664"/>
      <c r="M669" s="664"/>
      <c r="N669" s="664">
        <v>2</v>
      </c>
      <c r="O669" s="664">
        <v>3803.46</v>
      </c>
      <c r="P669" s="677">
        <v>1</v>
      </c>
      <c r="Q669" s="665">
        <v>1901.73</v>
      </c>
    </row>
    <row r="670" spans="1:17" ht="14.4" customHeight="1" x14ac:dyDescent="0.3">
      <c r="A670" s="660" t="s">
        <v>551</v>
      </c>
      <c r="B670" s="661" t="s">
        <v>4129</v>
      </c>
      <c r="C670" s="661" t="s">
        <v>3201</v>
      </c>
      <c r="D670" s="661" t="s">
        <v>3667</v>
      </c>
      <c r="E670" s="661" t="s">
        <v>3668</v>
      </c>
      <c r="F670" s="664">
        <v>2</v>
      </c>
      <c r="G670" s="664">
        <v>2076</v>
      </c>
      <c r="H670" s="664">
        <v>1</v>
      </c>
      <c r="I670" s="664">
        <v>1038</v>
      </c>
      <c r="J670" s="664">
        <v>2</v>
      </c>
      <c r="K670" s="664">
        <v>2076</v>
      </c>
      <c r="L670" s="664">
        <v>1</v>
      </c>
      <c r="M670" s="664">
        <v>1038</v>
      </c>
      <c r="N670" s="664"/>
      <c r="O670" s="664"/>
      <c r="P670" s="677"/>
      <c r="Q670" s="665"/>
    </row>
    <row r="671" spans="1:17" ht="14.4" customHeight="1" x14ac:dyDescent="0.3">
      <c r="A671" s="660" t="s">
        <v>551</v>
      </c>
      <c r="B671" s="661" t="s">
        <v>4129</v>
      </c>
      <c r="C671" s="661" t="s">
        <v>3201</v>
      </c>
      <c r="D671" s="661" t="s">
        <v>3669</v>
      </c>
      <c r="E671" s="661" t="s">
        <v>3670</v>
      </c>
      <c r="F671" s="664">
        <v>2</v>
      </c>
      <c r="G671" s="664">
        <v>2624</v>
      </c>
      <c r="H671" s="664">
        <v>1</v>
      </c>
      <c r="I671" s="664">
        <v>1312</v>
      </c>
      <c r="J671" s="664">
        <v>7</v>
      </c>
      <c r="K671" s="664">
        <v>9184</v>
      </c>
      <c r="L671" s="664">
        <v>3.5</v>
      </c>
      <c r="M671" s="664">
        <v>1312</v>
      </c>
      <c r="N671" s="664"/>
      <c r="O671" s="664"/>
      <c r="P671" s="677"/>
      <c r="Q671" s="665"/>
    </row>
    <row r="672" spans="1:17" ht="14.4" customHeight="1" x14ac:dyDescent="0.3">
      <c r="A672" s="660" t="s">
        <v>551</v>
      </c>
      <c r="B672" s="661" t="s">
        <v>4129</v>
      </c>
      <c r="C672" s="661" t="s">
        <v>3201</v>
      </c>
      <c r="D672" s="661" t="s">
        <v>3671</v>
      </c>
      <c r="E672" s="661" t="s">
        <v>3672</v>
      </c>
      <c r="F672" s="664">
        <v>4</v>
      </c>
      <c r="G672" s="664">
        <v>6240</v>
      </c>
      <c r="H672" s="664">
        <v>1</v>
      </c>
      <c r="I672" s="664">
        <v>1560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551</v>
      </c>
      <c r="B673" s="661" t="s">
        <v>4129</v>
      </c>
      <c r="C673" s="661" t="s">
        <v>3201</v>
      </c>
      <c r="D673" s="661" t="s">
        <v>3202</v>
      </c>
      <c r="E673" s="661" t="s">
        <v>3174</v>
      </c>
      <c r="F673" s="664">
        <v>2</v>
      </c>
      <c r="G673" s="664">
        <v>140</v>
      </c>
      <c r="H673" s="664">
        <v>1</v>
      </c>
      <c r="I673" s="664">
        <v>70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551</v>
      </c>
      <c r="B674" s="661" t="s">
        <v>4129</v>
      </c>
      <c r="C674" s="661" t="s">
        <v>3201</v>
      </c>
      <c r="D674" s="661" t="s">
        <v>3205</v>
      </c>
      <c r="E674" s="661" t="s">
        <v>3174</v>
      </c>
      <c r="F674" s="664">
        <v>3</v>
      </c>
      <c r="G674" s="664">
        <v>441</v>
      </c>
      <c r="H674" s="664">
        <v>1</v>
      </c>
      <c r="I674" s="664">
        <v>147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551</v>
      </c>
      <c r="B675" s="661" t="s">
        <v>4129</v>
      </c>
      <c r="C675" s="661" t="s">
        <v>3201</v>
      </c>
      <c r="D675" s="661" t="s">
        <v>3207</v>
      </c>
      <c r="E675" s="661" t="s">
        <v>3174</v>
      </c>
      <c r="F675" s="664">
        <v>1</v>
      </c>
      <c r="G675" s="664">
        <v>187</v>
      </c>
      <c r="H675" s="664">
        <v>1</v>
      </c>
      <c r="I675" s="664">
        <v>187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551</v>
      </c>
      <c r="B676" s="661" t="s">
        <v>4129</v>
      </c>
      <c r="C676" s="661" t="s">
        <v>3201</v>
      </c>
      <c r="D676" s="661" t="s">
        <v>3209</v>
      </c>
      <c r="E676" s="661" t="s">
        <v>3174</v>
      </c>
      <c r="F676" s="664">
        <v>1</v>
      </c>
      <c r="G676" s="664">
        <v>149</v>
      </c>
      <c r="H676" s="664">
        <v>1</v>
      </c>
      <c r="I676" s="664">
        <v>149</v>
      </c>
      <c r="J676" s="664"/>
      <c r="K676" s="664"/>
      <c r="L676" s="664"/>
      <c r="M676" s="664"/>
      <c r="N676" s="664"/>
      <c r="O676" s="664"/>
      <c r="P676" s="677"/>
      <c r="Q676" s="665"/>
    </row>
    <row r="677" spans="1:17" ht="14.4" customHeight="1" x14ac:dyDescent="0.3">
      <c r="A677" s="660" t="s">
        <v>551</v>
      </c>
      <c r="B677" s="661" t="s">
        <v>4129</v>
      </c>
      <c r="C677" s="661" t="s">
        <v>3201</v>
      </c>
      <c r="D677" s="661" t="s">
        <v>4180</v>
      </c>
      <c r="E677" s="661" t="s">
        <v>4181</v>
      </c>
      <c r="F677" s="664">
        <v>1</v>
      </c>
      <c r="G677" s="664">
        <v>3278.02</v>
      </c>
      <c r="H677" s="664">
        <v>1</v>
      </c>
      <c r="I677" s="664">
        <v>3278.02</v>
      </c>
      <c r="J677" s="664"/>
      <c r="K677" s="664"/>
      <c r="L677" s="664"/>
      <c r="M677" s="664"/>
      <c r="N677" s="664">
        <v>1</v>
      </c>
      <c r="O677" s="664">
        <v>3278.02</v>
      </c>
      <c r="P677" s="677">
        <v>1</v>
      </c>
      <c r="Q677" s="665">
        <v>3278.02</v>
      </c>
    </row>
    <row r="678" spans="1:17" ht="14.4" customHeight="1" x14ac:dyDescent="0.3">
      <c r="A678" s="660" t="s">
        <v>551</v>
      </c>
      <c r="B678" s="661" t="s">
        <v>4129</v>
      </c>
      <c r="C678" s="661" t="s">
        <v>3201</v>
      </c>
      <c r="D678" s="661" t="s">
        <v>4182</v>
      </c>
      <c r="E678" s="661" t="s">
        <v>4183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6968.51</v>
      </c>
      <c r="P678" s="677"/>
      <c r="Q678" s="665">
        <v>6968.51</v>
      </c>
    </row>
    <row r="679" spans="1:17" ht="14.4" customHeight="1" x14ac:dyDescent="0.3">
      <c r="A679" s="660" t="s">
        <v>551</v>
      </c>
      <c r="B679" s="661" t="s">
        <v>4129</v>
      </c>
      <c r="C679" s="661" t="s">
        <v>3201</v>
      </c>
      <c r="D679" s="661" t="s">
        <v>4184</v>
      </c>
      <c r="E679" s="661" t="s">
        <v>4183</v>
      </c>
      <c r="F679" s="664">
        <v>1</v>
      </c>
      <c r="G679" s="664">
        <v>8342.73</v>
      </c>
      <c r="H679" s="664">
        <v>1</v>
      </c>
      <c r="I679" s="664">
        <v>8342.73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551</v>
      </c>
      <c r="B680" s="661" t="s">
        <v>4129</v>
      </c>
      <c r="C680" s="661" t="s">
        <v>3201</v>
      </c>
      <c r="D680" s="661" t="s">
        <v>3691</v>
      </c>
      <c r="E680" s="661" t="s">
        <v>3692</v>
      </c>
      <c r="F680" s="664"/>
      <c r="G680" s="664"/>
      <c r="H680" s="664"/>
      <c r="I680" s="664"/>
      <c r="J680" s="664">
        <v>1</v>
      </c>
      <c r="K680" s="664">
        <v>1190.78</v>
      </c>
      <c r="L680" s="664"/>
      <c r="M680" s="664">
        <v>1190.78</v>
      </c>
      <c r="N680" s="664"/>
      <c r="O680" s="664"/>
      <c r="P680" s="677"/>
      <c r="Q680" s="665"/>
    </row>
    <row r="681" spans="1:17" ht="14.4" customHeight="1" x14ac:dyDescent="0.3">
      <c r="A681" s="660" t="s">
        <v>551</v>
      </c>
      <c r="B681" s="661" t="s">
        <v>4129</v>
      </c>
      <c r="C681" s="661" t="s">
        <v>3201</v>
      </c>
      <c r="D681" s="661" t="s">
        <v>3693</v>
      </c>
      <c r="E681" s="661" t="s">
        <v>3692</v>
      </c>
      <c r="F681" s="664"/>
      <c r="G681" s="664"/>
      <c r="H681" s="664"/>
      <c r="I681" s="664"/>
      <c r="J681" s="664">
        <v>1</v>
      </c>
      <c r="K681" s="664">
        <v>1226.02</v>
      </c>
      <c r="L681" s="664"/>
      <c r="M681" s="664">
        <v>1226.02</v>
      </c>
      <c r="N681" s="664"/>
      <c r="O681" s="664"/>
      <c r="P681" s="677"/>
      <c r="Q681" s="665"/>
    </row>
    <row r="682" spans="1:17" ht="14.4" customHeight="1" x14ac:dyDescent="0.3">
      <c r="A682" s="660" t="s">
        <v>551</v>
      </c>
      <c r="B682" s="661" t="s">
        <v>4129</v>
      </c>
      <c r="C682" s="661" t="s">
        <v>3201</v>
      </c>
      <c r="D682" s="661" t="s">
        <v>3703</v>
      </c>
      <c r="E682" s="661" t="s">
        <v>3704</v>
      </c>
      <c r="F682" s="664">
        <v>1</v>
      </c>
      <c r="G682" s="664">
        <v>20716.91</v>
      </c>
      <c r="H682" s="664">
        <v>1</v>
      </c>
      <c r="I682" s="664">
        <v>20716.91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551</v>
      </c>
      <c r="B683" s="661" t="s">
        <v>4129</v>
      </c>
      <c r="C683" s="661" t="s">
        <v>3201</v>
      </c>
      <c r="D683" s="661" t="s">
        <v>3707</v>
      </c>
      <c r="E683" s="661" t="s">
        <v>3706</v>
      </c>
      <c r="F683" s="664"/>
      <c r="G683" s="664"/>
      <c r="H683" s="664"/>
      <c r="I683" s="664"/>
      <c r="J683" s="664">
        <v>1</v>
      </c>
      <c r="K683" s="664">
        <v>11132.62</v>
      </c>
      <c r="L683" s="664"/>
      <c r="M683" s="664">
        <v>11132.62</v>
      </c>
      <c r="N683" s="664"/>
      <c r="O683" s="664"/>
      <c r="P683" s="677"/>
      <c r="Q683" s="665"/>
    </row>
    <row r="684" spans="1:17" ht="14.4" customHeight="1" x14ac:dyDescent="0.3">
      <c r="A684" s="660" t="s">
        <v>551</v>
      </c>
      <c r="B684" s="661" t="s">
        <v>4129</v>
      </c>
      <c r="C684" s="661" t="s">
        <v>3201</v>
      </c>
      <c r="D684" s="661" t="s">
        <v>3711</v>
      </c>
      <c r="E684" s="661" t="s">
        <v>3712</v>
      </c>
      <c r="F684" s="664">
        <v>1</v>
      </c>
      <c r="G684" s="664">
        <v>11571</v>
      </c>
      <c r="H684" s="664">
        <v>1</v>
      </c>
      <c r="I684" s="664">
        <v>11571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551</v>
      </c>
      <c r="B685" s="661" t="s">
        <v>4129</v>
      </c>
      <c r="C685" s="661" t="s">
        <v>3201</v>
      </c>
      <c r="D685" s="661" t="s">
        <v>3713</v>
      </c>
      <c r="E685" s="661" t="s">
        <v>3536</v>
      </c>
      <c r="F685" s="664">
        <v>5</v>
      </c>
      <c r="G685" s="664">
        <v>6798.55</v>
      </c>
      <c r="H685" s="664">
        <v>1</v>
      </c>
      <c r="I685" s="664">
        <v>1359.71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551</v>
      </c>
      <c r="B686" s="661" t="s">
        <v>4129</v>
      </c>
      <c r="C686" s="661" t="s">
        <v>3201</v>
      </c>
      <c r="D686" s="661" t="s">
        <v>3716</v>
      </c>
      <c r="E686" s="661" t="s">
        <v>3717</v>
      </c>
      <c r="F686" s="664">
        <v>4</v>
      </c>
      <c r="G686" s="664">
        <v>874.68</v>
      </c>
      <c r="H686" s="664">
        <v>1</v>
      </c>
      <c r="I686" s="664">
        <v>218.67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551</v>
      </c>
      <c r="B687" s="661" t="s">
        <v>4129</v>
      </c>
      <c r="C687" s="661" t="s">
        <v>3201</v>
      </c>
      <c r="D687" s="661" t="s">
        <v>3722</v>
      </c>
      <c r="E687" s="661" t="s">
        <v>3721</v>
      </c>
      <c r="F687" s="664">
        <v>1</v>
      </c>
      <c r="G687" s="664">
        <v>1783.48</v>
      </c>
      <c r="H687" s="664">
        <v>1</v>
      </c>
      <c r="I687" s="664">
        <v>1783.48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551</v>
      </c>
      <c r="B688" s="661" t="s">
        <v>4129</v>
      </c>
      <c r="C688" s="661" t="s">
        <v>3201</v>
      </c>
      <c r="D688" s="661" t="s">
        <v>4185</v>
      </c>
      <c r="E688" s="661" t="s">
        <v>4186</v>
      </c>
      <c r="F688" s="664"/>
      <c r="G688" s="664"/>
      <c r="H688" s="664"/>
      <c r="I688" s="664"/>
      <c r="J688" s="664"/>
      <c r="K688" s="664"/>
      <c r="L688" s="664"/>
      <c r="M688" s="664"/>
      <c r="N688" s="664">
        <v>4</v>
      </c>
      <c r="O688" s="664">
        <v>45352</v>
      </c>
      <c r="P688" s="677"/>
      <c r="Q688" s="665">
        <v>11338</v>
      </c>
    </row>
    <row r="689" spans="1:17" ht="14.4" customHeight="1" x14ac:dyDescent="0.3">
      <c r="A689" s="660" t="s">
        <v>551</v>
      </c>
      <c r="B689" s="661" t="s">
        <v>4129</v>
      </c>
      <c r="C689" s="661" t="s">
        <v>3201</v>
      </c>
      <c r="D689" s="661" t="s">
        <v>4187</v>
      </c>
      <c r="E689" s="661" t="s">
        <v>4188</v>
      </c>
      <c r="F689" s="664"/>
      <c r="G689" s="664"/>
      <c r="H689" s="664"/>
      <c r="I689" s="664"/>
      <c r="J689" s="664"/>
      <c r="K689" s="664"/>
      <c r="L689" s="664"/>
      <c r="M689" s="664"/>
      <c r="N689" s="664">
        <v>2</v>
      </c>
      <c r="O689" s="664">
        <v>5414</v>
      </c>
      <c r="P689" s="677"/>
      <c r="Q689" s="665">
        <v>2707</v>
      </c>
    </row>
    <row r="690" spans="1:17" ht="14.4" customHeight="1" x14ac:dyDescent="0.3">
      <c r="A690" s="660" t="s">
        <v>551</v>
      </c>
      <c r="B690" s="661" t="s">
        <v>4129</v>
      </c>
      <c r="C690" s="661" t="s">
        <v>3201</v>
      </c>
      <c r="D690" s="661" t="s">
        <v>4189</v>
      </c>
      <c r="E690" s="661" t="s">
        <v>4190</v>
      </c>
      <c r="F690" s="664"/>
      <c r="G690" s="664"/>
      <c r="H690" s="664"/>
      <c r="I690" s="664"/>
      <c r="J690" s="664"/>
      <c r="K690" s="664"/>
      <c r="L690" s="664"/>
      <c r="M690" s="664"/>
      <c r="N690" s="664">
        <v>4</v>
      </c>
      <c r="O690" s="664">
        <v>18432</v>
      </c>
      <c r="P690" s="677"/>
      <c r="Q690" s="665">
        <v>4608</v>
      </c>
    </row>
    <row r="691" spans="1:17" ht="14.4" customHeight="1" x14ac:dyDescent="0.3">
      <c r="A691" s="660" t="s">
        <v>551</v>
      </c>
      <c r="B691" s="661" t="s">
        <v>4129</v>
      </c>
      <c r="C691" s="661" t="s">
        <v>3201</v>
      </c>
      <c r="D691" s="661" t="s">
        <v>4191</v>
      </c>
      <c r="E691" s="661" t="s">
        <v>4192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2707</v>
      </c>
      <c r="P691" s="677"/>
      <c r="Q691" s="665">
        <v>2707</v>
      </c>
    </row>
    <row r="692" spans="1:17" ht="14.4" customHeight="1" x14ac:dyDescent="0.3">
      <c r="A692" s="660" t="s">
        <v>551</v>
      </c>
      <c r="B692" s="661" t="s">
        <v>4129</v>
      </c>
      <c r="C692" s="661" t="s">
        <v>3201</v>
      </c>
      <c r="D692" s="661" t="s">
        <v>4193</v>
      </c>
      <c r="E692" s="661" t="s">
        <v>3566</v>
      </c>
      <c r="F692" s="664">
        <v>1</v>
      </c>
      <c r="G692" s="664">
        <v>1386.65</v>
      </c>
      <c r="H692" s="664">
        <v>1</v>
      </c>
      <c r="I692" s="664">
        <v>1386.65</v>
      </c>
      <c r="J692" s="664"/>
      <c r="K692" s="664"/>
      <c r="L692" s="664"/>
      <c r="M692" s="664"/>
      <c r="N692" s="664">
        <v>2</v>
      </c>
      <c r="O692" s="664">
        <v>2773.3</v>
      </c>
      <c r="P692" s="677">
        <v>2</v>
      </c>
      <c r="Q692" s="665">
        <v>1386.65</v>
      </c>
    </row>
    <row r="693" spans="1:17" ht="14.4" customHeight="1" x14ac:dyDescent="0.3">
      <c r="A693" s="660" t="s">
        <v>551</v>
      </c>
      <c r="B693" s="661" t="s">
        <v>4129</v>
      </c>
      <c r="C693" s="661" t="s">
        <v>3201</v>
      </c>
      <c r="D693" s="661" t="s">
        <v>3727</v>
      </c>
      <c r="E693" s="661" t="s">
        <v>3728</v>
      </c>
      <c r="F693" s="664">
        <v>1</v>
      </c>
      <c r="G693" s="664">
        <v>9139.69</v>
      </c>
      <c r="H693" s="664">
        <v>1</v>
      </c>
      <c r="I693" s="664">
        <v>9139.69</v>
      </c>
      <c r="J693" s="664"/>
      <c r="K693" s="664"/>
      <c r="L693" s="664"/>
      <c r="M693" s="664"/>
      <c r="N693" s="664">
        <v>2</v>
      </c>
      <c r="O693" s="664">
        <v>18279.38</v>
      </c>
      <c r="P693" s="677">
        <v>2</v>
      </c>
      <c r="Q693" s="665">
        <v>9139.69</v>
      </c>
    </row>
    <row r="694" spans="1:17" ht="14.4" customHeight="1" x14ac:dyDescent="0.3">
      <c r="A694" s="660" t="s">
        <v>551</v>
      </c>
      <c r="B694" s="661" t="s">
        <v>4129</v>
      </c>
      <c r="C694" s="661" t="s">
        <v>3201</v>
      </c>
      <c r="D694" s="661" t="s">
        <v>3729</v>
      </c>
      <c r="E694" s="661" t="s">
        <v>3460</v>
      </c>
      <c r="F694" s="664">
        <v>0.3</v>
      </c>
      <c r="G694" s="664">
        <v>252.45</v>
      </c>
      <c r="H694" s="664">
        <v>1</v>
      </c>
      <c r="I694" s="664">
        <v>841.5</v>
      </c>
      <c r="J694" s="664"/>
      <c r="K694" s="664"/>
      <c r="L694" s="664"/>
      <c r="M694" s="664"/>
      <c r="N694" s="664"/>
      <c r="O694" s="664"/>
      <c r="P694" s="677"/>
      <c r="Q694" s="665"/>
    </row>
    <row r="695" spans="1:17" ht="14.4" customHeight="1" x14ac:dyDescent="0.3">
      <c r="A695" s="660" t="s">
        <v>551</v>
      </c>
      <c r="B695" s="661" t="s">
        <v>4129</v>
      </c>
      <c r="C695" s="661" t="s">
        <v>3201</v>
      </c>
      <c r="D695" s="661" t="s">
        <v>3730</v>
      </c>
      <c r="E695" s="661" t="s">
        <v>3731</v>
      </c>
      <c r="F695" s="664">
        <v>4</v>
      </c>
      <c r="G695" s="664">
        <v>8518.92</v>
      </c>
      <c r="H695" s="664">
        <v>1</v>
      </c>
      <c r="I695" s="664">
        <v>2129.73</v>
      </c>
      <c r="J695" s="664"/>
      <c r="K695" s="664"/>
      <c r="L695" s="664"/>
      <c r="M695" s="664"/>
      <c r="N695" s="664">
        <v>2</v>
      </c>
      <c r="O695" s="664">
        <v>4259.46</v>
      </c>
      <c r="P695" s="677">
        <v>0.5</v>
      </c>
      <c r="Q695" s="665">
        <v>2129.73</v>
      </c>
    </row>
    <row r="696" spans="1:17" ht="14.4" customHeight="1" x14ac:dyDescent="0.3">
      <c r="A696" s="660" t="s">
        <v>551</v>
      </c>
      <c r="B696" s="661" t="s">
        <v>4129</v>
      </c>
      <c r="C696" s="661" t="s">
        <v>3201</v>
      </c>
      <c r="D696" s="661" t="s">
        <v>3732</v>
      </c>
      <c r="E696" s="661" t="s">
        <v>3731</v>
      </c>
      <c r="F696" s="664"/>
      <c r="G696" s="664"/>
      <c r="H696" s="664"/>
      <c r="I696" s="664"/>
      <c r="J696" s="664"/>
      <c r="K696" s="664"/>
      <c r="L696" s="664"/>
      <c r="M696" s="664"/>
      <c r="N696" s="664">
        <v>1</v>
      </c>
      <c r="O696" s="664">
        <v>2342.1799999999998</v>
      </c>
      <c r="P696" s="677"/>
      <c r="Q696" s="665">
        <v>2342.1799999999998</v>
      </c>
    </row>
    <row r="697" spans="1:17" ht="14.4" customHeight="1" x14ac:dyDescent="0.3">
      <c r="A697" s="660" t="s">
        <v>551</v>
      </c>
      <c r="B697" s="661" t="s">
        <v>4129</v>
      </c>
      <c r="C697" s="661" t="s">
        <v>3201</v>
      </c>
      <c r="D697" s="661" t="s">
        <v>4194</v>
      </c>
      <c r="E697" s="661" t="s">
        <v>4195</v>
      </c>
      <c r="F697" s="664"/>
      <c r="G697" s="664"/>
      <c r="H697" s="664"/>
      <c r="I697" s="664"/>
      <c r="J697" s="664">
        <v>1</v>
      </c>
      <c r="K697" s="664">
        <v>15313.31</v>
      </c>
      <c r="L697" s="664"/>
      <c r="M697" s="664">
        <v>15313.31</v>
      </c>
      <c r="N697" s="664"/>
      <c r="O697" s="664"/>
      <c r="P697" s="677"/>
      <c r="Q697" s="665"/>
    </row>
    <row r="698" spans="1:17" ht="14.4" customHeight="1" x14ac:dyDescent="0.3">
      <c r="A698" s="660" t="s">
        <v>551</v>
      </c>
      <c r="B698" s="661" t="s">
        <v>4129</v>
      </c>
      <c r="C698" s="661" t="s">
        <v>3201</v>
      </c>
      <c r="D698" s="661" t="s">
        <v>3784</v>
      </c>
      <c r="E698" s="661" t="s">
        <v>3785</v>
      </c>
      <c r="F698" s="664">
        <v>1</v>
      </c>
      <c r="G698" s="664">
        <v>8691.98</v>
      </c>
      <c r="H698" s="664">
        <v>1</v>
      </c>
      <c r="I698" s="664">
        <v>8691.98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551</v>
      </c>
      <c r="B699" s="661" t="s">
        <v>4129</v>
      </c>
      <c r="C699" s="661" t="s">
        <v>3201</v>
      </c>
      <c r="D699" s="661" t="s">
        <v>3794</v>
      </c>
      <c r="E699" s="661" t="s">
        <v>3795</v>
      </c>
      <c r="F699" s="664"/>
      <c r="G699" s="664"/>
      <c r="H699" s="664"/>
      <c r="I699" s="664"/>
      <c r="J699" s="664">
        <v>2</v>
      </c>
      <c r="K699" s="664">
        <v>8364.08</v>
      </c>
      <c r="L699" s="664"/>
      <c r="M699" s="664">
        <v>4182.04</v>
      </c>
      <c r="N699" s="664"/>
      <c r="O699" s="664"/>
      <c r="P699" s="677"/>
      <c r="Q699" s="665"/>
    </row>
    <row r="700" spans="1:17" ht="14.4" customHeight="1" x14ac:dyDescent="0.3">
      <c r="A700" s="660" t="s">
        <v>551</v>
      </c>
      <c r="B700" s="661" t="s">
        <v>4129</v>
      </c>
      <c r="C700" s="661" t="s">
        <v>3201</v>
      </c>
      <c r="D700" s="661" t="s">
        <v>4196</v>
      </c>
      <c r="E700" s="661" t="s">
        <v>4169</v>
      </c>
      <c r="F700" s="664"/>
      <c r="G700" s="664"/>
      <c r="H700" s="664"/>
      <c r="I700" s="664"/>
      <c r="J700" s="664">
        <v>1</v>
      </c>
      <c r="K700" s="664">
        <v>955.53</v>
      </c>
      <c r="L700" s="664"/>
      <c r="M700" s="664">
        <v>955.53</v>
      </c>
      <c r="N700" s="664"/>
      <c r="O700" s="664"/>
      <c r="P700" s="677"/>
      <c r="Q700" s="665"/>
    </row>
    <row r="701" spans="1:17" ht="14.4" customHeight="1" x14ac:dyDescent="0.3">
      <c r="A701" s="660" t="s">
        <v>551</v>
      </c>
      <c r="B701" s="661" t="s">
        <v>4129</v>
      </c>
      <c r="C701" s="661" t="s">
        <v>3201</v>
      </c>
      <c r="D701" s="661" t="s">
        <v>4197</v>
      </c>
      <c r="E701" s="661" t="s">
        <v>3451</v>
      </c>
      <c r="F701" s="664"/>
      <c r="G701" s="664"/>
      <c r="H701" s="664"/>
      <c r="I701" s="664"/>
      <c r="J701" s="664">
        <v>2</v>
      </c>
      <c r="K701" s="664">
        <v>177.02</v>
      </c>
      <c r="L701" s="664"/>
      <c r="M701" s="664">
        <v>88.51</v>
      </c>
      <c r="N701" s="664"/>
      <c r="O701" s="664"/>
      <c r="P701" s="677"/>
      <c r="Q701" s="665"/>
    </row>
    <row r="702" spans="1:17" ht="14.4" customHeight="1" x14ac:dyDescent="0.3">
      <c r="A702" s="660" t="s">
        <v>551</v>
      </c>
      <c r="B702" s="661" t="s">
        <v>4129</v>
      </c>
      <c r="C702" s="661" t="s">
        <v>3201</v>
      </c>
      <c r="D702" s="661" t="s">
        <v>4198</v>
      </c>
      <c r="E702" s="661" t="s">
        <v>4199</v>
      </c>
      <c r="F702" s="664"/>
      <c r="G702" s="664"/>
      <c r="H702" s="664"/>
      <c r="I702" s="664"/>
      <c r="J702" s="664">
        <v>0.1</v>
      </c>
      <c r="K702" s="664">
        <v>633.25</v>
      </c>
      <c r="L702" s="664"/>
      <c r="M702" s="664">
        <v>6332.5</v>
      </c>
      <c r="N702" s="664"/>
      <c r="O702" s="664"/>
      <c r="P702" s="677"/>
      <c r="Q702" s="665"/>
    </row>
    <row r="703" spans="1:17" ht="14.4" customHeight="1" x14ac:dyDescent="0.3">
      <c r="A703" s="660" t="s">
        <v>551</v>
      </c>
      <c r="B703" s="661" t="s">
        <v>4129</v>
      </c>
      <c r="C703" s="661" t="s">
        <v>3201</v>
      </c>
      <c r="D703" s="661" t="s">
        <v>3823</v>
      </c>
      <c r="E703" s="661" t="s">
        <v>3824</v>
      </c>
      <c r="F703" s="664"/>
      <c r="G703" s="664"/>
      <c r="H703" s="664"/>
      <c r="I703" s="664"/>
      <c r="J703" s="664">
        <v>2</v>
      </c>
      <c r="K703" s="664">
        <v>3744.4</v>
      </c>
      <c r="L703" s="664"/>
      <c r="M703" s="664">
        <v>1872.2</v>
      </c>
      <c r="N703" s="664"/>
      <c r="O703" s="664"/>
      <c r="P703" s="677"/>
      <c r="Q703" s="665"/>
    </row>
    <row r="704" spans="1:17" ht="14.4" customHeight="1" x14ac:dyDescent="0.3">
      <c r="A704" s="660" t="s">
        <v>551</v>
      </c>
      <c r="B704" s="661" t="s">
        <v>4129</v>
      </c>
      <c r="C704" s="661" t="s">
        <v>3201</v>
      </c>
      <c r="D704" s="661" t="s">
        <v>4200</v>
      </c>
      <c r="E704" s="661" t="s">
        <v>4201</v>
      </c>
      <c r="F704" s="664"/>
      <c r="G704" s="664"/>
      <c r="H704" s="664"/>
      <c r="I704" s="664"/>
      <c r="J704" s="664">
        <v>1</v>
      </c>
      <c r="K704" s="664">
        <v>7868.61</v>
      </c>
      <c r="L704" s="664"/>
      <c r="M704" s="664">
        <v>7868.61</v>
      </c>
      <c r="N704" s="664"/>
      <c r="O704" s="664"/>
      <c r="P704" s="677"/>
      <c r="Q704" s="665"/>
    </row>
    <row r="705" spans="1:17" ht="14.4" customHeight="1" x14ac:dyDescent="0.3">
      <c r="A705" s="660" t="s">
        <v>551</v>
      </c>
      <c r="B705" s="661" t="s">
        <v>4129</v>
      </c>
      <c r="C705" s="661" t="s">
        <v>3201</v>
      </c>
      <c r="D705" s="661" t="s">
        <v>4202</v>
      </c>
      <c r="E705" s="661" t="s">
        <v>3692</v>
      </c>
      <c r="F705" s="664"/>
      <c r="G705" s="664"/>
      <c r="H705" s="664"/>
      <c r="I705" s="664"/>
      <c r="J705" s="664">
        <v>2</v>
      </c>
      <c r="K705" s="664">
        <v>2317.3000000000002</v>
      </c>
      <c r="L705" s="664"/>
      <c r="M705" s="664">
        <v>1158.6500000000001</v>
      </c>
      <c r="N705" s="664"/>
      <c r="O705" s="664"/>
      <c r="P705" s="677"/>
      <c r="Q705" s="665"/>
    </row>
    <row r="706" spans="1:17" ht="14.4" customHeight="1" x14ac:dyDescent="0.3">
      <c r="A706" s="660" t="s">
        <v>551</v>
      </c>
      <c r="B706" s="661" t="s">
        <v>4129</v>
      </c>
      <c r="C706" s="661" t="s">
        <v>3201</v>
      </c>
      <c r="D706" s="661" t="s">
        <v>3830</v>
      </c>
      <c r="E706" s="661" t="s">
        <v>3831</v>
      </c>
      <c r="F706" s="664"/>
      <c r="G706" s="664"/>
      <c r="H706" s="664"/>
      <c r="I706" s="664"/>
      <c r="J706" s="664"/>
      <c r="K706" s="664"/>
      <c r="L706" s="664"/>
      <c r="M706" s="664"/>
      <c r="N706" s="664">
        <v>4</v>
      </c>
      <c r="O706" s="664">
        <v>3751.64</v>
      </c>
      <c r="P706" s="677"/>
      <c r="Q706" s="665">
        <v>937.91</v>
      </c>
    </row>
    <row r="707" spans="1:17" ht="14.4" customHeight="1" x14ac:dyDescent="0.3">
      <c r="A707" s="660" t="s">
        <v>551</v>
      </c>
      <c r="B707" s="661" t="s">
        <v>4129</v>
      </c>
      <c r="C707" s="661" t="s">
        <v>3201</v>
      </c>
      <c r="D707" s="661" t="s">
        <v>4203</v>
      </c>
      <c r="E707" s="661" t="s">
        <v>4204</v>
      </c>
      <c r="F707" s="664"/>
      <c r="G707" s="664"/>
      <c r="H707" s="664"/>
      <c r="I707" s="664"/>
      <c r="J707" s="664"/>
      <c r="K707" s="664"/>
      <c r="L707" s="664"/>
      <c r="M707" s="664"/>
      <c r="N707" s="664">
        <v>3</v>
      </c>
      <c r="O707" s="664">
        <v>16458</v>
      </c>
      <c r="P707" s="677"/>
      <c r="Q707" s="665">
        <v>5486</v>
      </c>
    </row>
    <row r="708" spans="1:17" ht="14.4" customHeight="1" x14ac:dyDescent="0.3">
      <c r="A708" s="660" t="s">
        <v>551</v>
      </c>
      <c r="B708" s="661" t="s">
        <v>4129</v>
      </c>
      <c r="C708" s="661" t="s">
        <v>3201</v>
      </c>
      <c r="D708" s="661" t="s">
        <v>4205</v>
      </c>
      <c r="E708" s="661" t="s">
        <v>3435</v>
      </c>
      <c r="F708" s="664"/>
      <c r="G708" s="664"/>
      <c r="H708" s="664"/>
      <c r="I708" s="664"/>
      <c r="J708" s="664"/>
      <c r="K708" s="664"/>
      <c r="L708" s="664"/>
      <c r="M708" s="664"/>
      <c r="N708" s="664">
        <v>1</v>
      </c>
      <c r="O708" s="664">
        <v>466.47</v>
      </c>
      <c r="P708" s="677"/>
      <c r="Q708" s="665">
        <v>466.47</v>
      </c>
    </row>
    <row r="709" spans="1:17" ht="14.4" customHeight="1" x14ac:dyDescent="0.3">
      <c r="A709" s="660" t="s">
        <v>551</v>
      </c>
      <c r="B709" s="661" t="s">
        <v>4129</v>
      </c>
      <c r="C709" s="661" t="s">
        <v>3201</v>
      </c>
      <c r="D709" s="661" t="s">
        <v>3836</v>
      </c>
      <c r="E709" s="661" t="s">
        <v>3837</v>
      </c>
      <c r="F709" s="664"/>
      <c r="G709" s="664"/>
      <c r="H709" s="664"/>
      <c r="I709" s="664"/>
      <c r="J709" s="664"/>
      <c r="K709" s="664"/>
      <c r="L709" s="664"/>
      <c r="M709" s="664"/>
      <c r="N709" s="664">
        <v>2</v>
      </c>
      <c r="O709" s="664">
        <v>2719.42</v>
      </c>
      <c r="P709" s="677"/>
      <c r="Q709" s="665">
        <v>1359.71</v>
      </c>
    </row>
    <row r="710" spans="1:17" ht="14.4" customHeight="1" x14ac:dyDescent="0.3">
      <c r="A710" s="660" t="s">
        <v>551</v>
      </c>
      <c r="B710" s="661" t="s">
        <v>4129</v>
      </c>
      <c r="C710" s="661" t="s">
        <v>3201</v>
      </c>
      <c r="D710" s="661" t="s">
        <v>3842</v>
      </c>
      <c r="E710" s="661" t="s">
        <v>3843</v>
      </c>
      <c r="F710" s="664"/>
      <c r="G710" s="664"/>
      <c r="H710" s="664"/>
      <c r="I710" s="664"/>
      <c r="J710" s="664"/>
      <c r="K710" s="664"/>
      <c r="L710" s="664"/>
      <c r="M710" s="664"/>
      <c r="N710" s="664">
        <v>5</v>
      </c>
      <c r="O710" s="664">
        <v>5378.75</v>
      </c>
      <c r="P710" s="677"/>
      <c r="Q710" s="665">
        <v>1075.75</v>
      </c>
    </row>
    <row r="711" spans="1:17" ht="14.4" customHeight="1" x14ac:dyDescent="0.3">
      <c r="A711" s="660" t="s">
        <v>551</v>
      </c>
      <c r="B711" s="661" t="s">
        <v>4129</v>
      </c>
      <c r="C711" s="661" t="s">
        <v>3201</v>
      </c>
      <c r="D711" s="661" t="s">
        <v>3849</v>
      </c>
      <c r="E711" s="661" t="s">
        <v>3850</v>
      </c>
      <c r="F711" s="664"/>
      <c r="G711" s="664"/>
      <c r="H711" s="664"/>
      <c r="I711" s="664"/>
      <c r="J711" s="664"/>
      <c r="K711" s="664"/>
      <c r="L711" s="664"/>
      <c r="M711" s="664"/>
      <c r="N711" s="664">
        <v>4</v>
      </c>
      <c r="O711" s="664">
        <v>355.6</v>
      </c>
      <c r="P711" s="677"/>
      <c r="Q711" s="665">
        <v>88.9</v>
      </c>
    </row>
    <row r="712" spans="1:17" ht="14.4" customHeight="1" x14ac:dyDescent="0.3">
      <c r="A712" s="660" t="s">
        <v>551</v>
      </c>
      <c r="B712" s="661" t="s">
        <v>4129</v>
      </c>
      <c r="C712" s="661" t="s">
        <v>3201</v>
      </c>
      <c r="D712" s="661" t="s">
        <v>4206</v>
      </c>
      <c r="E712" s="661" t="s">
        <v>4207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2999</v>
      </c>
      <c r="P712" s="677"/>
      <c r="Q712" s="665">
        <v>2999</v>
      </c>
    </row>
    <row r="713" spans="1:17" ht="14.4" customHeight="1" x14ac:dyDescent="0.3">
      <c r="A713" s="660" t="s">
        <v>551</v>
      </c>
      <c r="B713" s="661" t="s">
        <v>4129</v>
      </c>
      <c r="C713" s="661" t="s">
        <v>3183</v>
      </c>
      <c r="D713" s="661" t="s">
        <v>4208</v>
      </c>
      <c r="E713" s="661" t="s">
        <v>4209</v>
      </c>
      <c r="F713" s="664">
        <v>146</v>
      </c>
      <c r="G713" s="664">
        <v>1736818</v>
      </c>
      <c r="H713" s="664">
        <v>1</v>
      </c>
      <c r="I713" s="664">
        <v>11896.013698630137</v>
      </c>
      <c r="J713" s="664">
        <v>127</v>
      </c>
      <c r="K713" s="664">
        <v>1510919</v>
      </c>
      <c r="L713" s="664">
        <v>0.86993513425125724</v>
      </c>
      <c r="M713" s="664">
        <v>11897</v>
      </c>
      <c r="N713" s="664">
        <v>142</v>
      </c>
      <c r="O713" s="664">
        <v>1689374</v>
      </c>
      <c r="P713" s="677">
        <v>0.97268337845416153</v>
      </c>
      <c r="Q713" s="665">
        <v>11897</v>
      </c>
    </row>
    <row r="714" spans="1:17" ht="14.4" customHeight="1" x14ac:dyDescent="0.3">
      <c r="A714" s="660" t="s">
        <v>551</v>
      </c>
      <c r="B714" s="661" t="s">
        <v>4129</v>
      </c>
      <c r="C714" s="661" t="s">
        <v>3183</v>
      </c>
      <c r="D714" s="661" t="s">
        <v>3224</v>
      </c>
      <c r="E714" s="661" t="s">
        <v>3225</v>
      </c>
      <c r="F714" s="664">
        <v>48</v>
      </c>
      <c r="G714" s="664">
        <v>11136</v>
      </c>
      <c r="H714" s="664">
        <v>1</v>
      </c>
      <c r="I714" s="664">
        <v>232</v>
      </c>
      <c r="J714" s="664"/>
      <c r="K714" s="664"/>
      <c r="L714" s="664"/>
      <c r="M714" s="664"/>
      <c r="N714" s="664"/>
      <c r="O714" s="664"/>
      <c r="P714" s="677"/>
      <c r="Q714" s="665"/>
    </row>
    <row r="715" spans="1:17" ht="14.4" customHeight="1" x14ac:dyDescent="0.3">
      <c r="A715" s="660" t="s">
        <v>551</v>
      </c>
      <c r="B715" s="661" t="s">
        <v>4129</v>
      </c>
      <c r="C715" s="661" t="s">
        <v>3183</v>
      </c>
      <c r="D715" s="661" t="s">
        <v>3958</v>
      </c>
      <c r="E715" s="661" t="s">
        <v>3959</v>
      </c>
      <c r="F715" s="664">
        <v>0</v>
      </c>
      <c r="G715" s="664">
        <v>0</v>
      </c>
      <c r="H715" s="664"/>
      <c r="I715" s="664"/>
      <c r="J715" s="664">
        <v>0</v>
      </c>
      <c r="K715" s="664">
        <v>0</v>
      </c>
      <c r="L715" s="664"/>
      <c r="M715" s="664"/>
      <c r="N715" s="664">
        <v>0</v>
      </c>
      <c r="O715" s="664">
        <v>0</v>
      </c>
      <c r="P715" s="677"/>
      <c r="Q715" s="665"/>
    </row>
    <row r="716" spans="1:17" ht="14.4" customHeight="1" x14ac:dyDescent="0.3">
      <c r="A716" s="660" t="s">
        <v>551</v>
      </c>
      <c r="B716" s="661" t="s">
        <v>4129</v>
      </c>
      <c r="C716" s="661" t="s">
        <v>3183</v>
      </c>
      <c r="D716" s="661" t="s">
        <v>3960</v>
      </c>
      <c r="E716" s="661" t="s">
        <v>3961</v>
      </c>
      <c r="F716" s="664">
        <v>17</v>
      </c>
      <c r="G716" s="664">
        <v>0</v>
      </c>
      <c r="H716" s="664"/>
      <c r="I716" s="664">
        <v>0</v>
      </c>
      <c r="J716" s="664">
        <v>20</v>
      </c>
      <c r="K716" s="664">
        <v>0</v>
      </c>
      <c r="L716" s="664"/>
      <c r="M716" s="664">
        <v>0</v>
      </c>
      <c r="N716" s="664">
        <v>10</v>
      </c>
      <c r="O716" s="664">
        <v>0</v>
      </c>
      <c r="P716" s="677"/>
      <c r="Q716" s="665">
        <v>0</v>
      </c>
    </row>
    <row r="717" spans="1:17" ht="14.4" customHeight="1" x14ac:dyDescent="0.3">
      <c r="A717" s="660" t="s">
        <v>551</v>
      </c>
      <c r="B717" s="661" t="s">
        <v>4129</v>
      </c>
      <c r="C717" s="661" t="s">
        <v>3183</v>
      </c>
      <c r="D717" s="661" t="s">
        <v>3258</v>
      </c>
      <c r="E717" s="661" t="s">
        <v>3259</v>
      </c>
      <c r="F717" s="664">
        <v>7</v>
      </c>
      <c r="G717" s="664">
        <v>0</v>
      </c>
      <c r="H717" s="664"/>
      <c r="I717" s="664">
        <v>0</v>
      </c>
      <c r="J717" s="664"/>
      <c r="K717" s="664"/>
      <c r="L717" s="664"/>
      <c r="M717" s="664"/>
      <c r="N717" s="664"/>
      <c r="O717" s="664"/>
      <c r="P717" s="677"/>
      <c r="Q717" s="665"/>
    </row>
    <row r="718" spans="1:17" ht="14.4" customHeight="1" x14ac:dyDescent="0.3">
      <c r="A718" s="660" t="s">
        <v>551</v>
      </c>
      <c r="B718" s="661" t="s">
        <v>4129</v>
      </c>
      <c r="C718" s="661" t="s">
        <v>3183</v>
      </c>
      <c r="D718" s="661" t="s">
        <v>3962</v>
      </c>
      <c r="E718" s="661" t="s">
        <v>3963</v>
      </c>
      <c r="F718" s="664">
        <v>21</v>
      </c>
      <c r="G718" s="664">
        <v>0</v>
      </c>
      <c r="H718" s="664"/>
      <c r="I718" s="664">
        <v>0</v>
      </c>
      <c r="J718" s="664">
        <v>24</v>
      </c>
      <c r="K718" s="664">
        <v>0</v>
      </c>
      <c r="L718" s="664"/>
      <c r="M718" s="664">
        <v>0</v>
      </c>
      <c r="N718" s="664">
        <v>20</v>
      </c>
      <c r="O718" s="664">
        <v>0</v>
      </c>
      <c r="P718" s="677"/>
      <c r="Q718" s="665">
        <v>0</v>
      </c>
    </row>
    <row r="719" spans="1:17" ht="14.4" customHeight="1" x14ac:dyDescent="0.3">
      <c r="A719" s="660" t="s">
        <v>551</v>
      </c>
      <c r="B719" s="661" t="s">
        <v>4129</v>
      </c>
      <c r="C719" s="661" t="s">
        <v>3183</v>
      </c>
      <c r="D719" s="661" t="s">
        <v>3966</v>
      </c>
      <c r="E719" s="661" t="s">
        <v>3967</v>
      </c>
      <c r="F719" s="664">
        <v>98</v>
      </c>
      <c r="G719" s="664">
        <v>0</v>
      </c>
      <c r="H719" s="664"/>
      <c r="I719" s="664">
        <v>0</v>
      </c>
      <c r="J719" s="664"/>
      <c r="K719" s="664"/>
      <c r="L719" s="664"/>
      <c r="M719" s="664"/>
      <c r="N719" s="664"/>
      <c r="O719" s="664"/>
      <c r="P719" s="677"/>
      <c r="Q719" s="665"/>
    </row>
    <row r="720" spans="1:17" ht="14.4" customHeight="1" x14ac:dyDescent="0.3">
      <c r="A720" s="660" t="s">
        <v>551</v>
      </c>
      <c r="B720" s="661" t="s">
        <v>4129</v>
      </c>
      <c r="C720" s="661" t="s">
        <v>3183</v>
      </c>
      <c r="D720" s="661" t="s">
        <v>4210</v>
      </c>
      <c r="E720" s="661" t="s">
        <v>4211</v>
      </c>
      <c r="F720" s="664">
        <v>7</v>
      </c>
      <c r="G720" s="664">
        <v>38322</v>
      </c>
      <c r="H720" s="664">
        <v>1</v>
      </c>
      <c r="I720" s="664">
        <v>5474.5714285714284</v>
      </c>
      <c r="J720" s="664">
        <v>6</v>
      </c>
      <c r="K720" s="664">
        <v>32856</v>
      </c>
      <c r="L720" s="664">
        <v>0.8573665257554407</v>
      </c>
      <c r="M720" s="664">
        <v>5476</v>
      </c>
      <c r="N720" s="664">
        <v>5</v>
      </c>
      <c r="O720" s="664">
        <v>27380</v>
      </c>
      <c r="P720" s="677">
        <v>0.7144721047962006</v>
      </c>
      <c r="Q720" s="665">
        <v>5476</v>
      </c>
    </row>
    <row r="721" spans="1:17" ht="14.4" customHeight="1" x14ac:dyDescent="0.3">
      <c r="A721" s="660" t="s">
        <v>551</v>
      </c>
      <c r="B721" s="661" t="s">
        <v>4129</v>
      </c>
      <c r="C721" s="661" t="s">
        <v>3183</v>
      </c>
      <c r="D721" s="661" t="s">
        <v>4212</v>
      </c>
      <c r="E721" s="661" t="s">
        <v>4213</v>
      </c>
      <c r="F721" s="664">
        <v>73</v>
      </c>
      <c r="G721" s="664">
        <v>487258</v>
      </c>
      <c r="H721" s="664">
        <v>1</v>
      </c>
      <c r="I721" s="664">
        <v>6674.767123287671</v>
      </c>
      <c r="J721" s="664">
        <v>100</v>
      </c>
      <c r="K721" s="664">
        <v>667600</v>
      </c>
      <c r="L721" s="664">
        <v>1.3701160370891807</v>
      </c>
      <c r="M721" s="664">
        <v>6676</v>
      </c>
      <c r="N721" s="664">
        <v>76</v>
      </c>
      <c r="O721" s="664">
        <v>507376</v>
      </c>
      <c r="P721" s="677">
        <v>1.0412881881877774</v>
      </c>
      <c r="Q721" s="665">
        <v>6676</v>
      </c>
    </row>
    <row r="722" spans="1:17" ht="14.4" customHeight="1" x14ac:dyDescent="0.3">
      <c r="A722" s="660" t="s">
        <v>551</v>
      </c>
      <c r="B722" s="661" t="s">
        <v>4129</v>
      </c>
      <c r="C722" s="661" t="s">
        <v>3183</v>
      </c>
      <c r="D722" s="661" t="s">
        <v>3276</v>
      </c>
      <c r="E722" s="661" t="s">
        <v>3277</v>
      </c>
      <c r="F722" s="664"/>
      <c r="G722" s="664"/>
      <c r="H722" s="664"/>
      <c r="I722" s="664"/>
      <c r="J722" s="664">
        <v>42</v>
      </c>
      <c r="K722" s="664">
        <v>9744</v>
      </c>
      <c r="L722" s="664"/>
      <c r="M722" s="664">
        <v>232</v>
      </c>
      <c r="N722" s="664">
        <v>44</v>
      </c>
      <c r="O722" s="664">
        <v>10340</v>
      </c>
      <c r="P722" s="677"/>
      <c r="Q722" s="665">
        <v>235</v>
      </c>
    </row>
    <row r="723" spans="1:17" ht="14.4" customHeight="1" x14ac:dyDescent="0.3">
      <c r="A723" s="660" t="s">
        <v>551</v>
      </c>
      <c r="B723" s="661" t="s">
        <v>4129</v>
      </c>
      <c r="C723" s="661" t="s">
        <v>3183</v>
      </c>
      <c r="D723" s="661" t="s">
        <v>3280</v>
      </c>
      <c r="E723" s="661" t="s">
        <v>3281</v>
      </c>
      <c r="F723" s="664"/>
      <c r="G723" s="664"/>
      <c r="H723" s="664"/>
      <c r="I723" s="664"/>
      <c r="J723" s="664">
        <v>37</v>
      </c>
      <c r="K723" s="664">
        <v>12728</v>
      </c>
      <c r="L723" s="664"/>
      <c r="M723" s="664">
        <v>344</v>
      </c>
      <c r="N723" s="664">
        <v>38</v>
      </c>
      <c r="O723" s="664">
        <v>13258</v>
      </c>
      <c r="P723" s="677"/>
      <c r="Q723" s="665">
        <v>348.89473684210526</v>
      </c>
    </row>
    <row r="724" spans="1:17" ht="14.4" customHeight="1" x14ac:dyDescent="0.3">
      <c r="A724" s="660" t="s">
        <v>551</v>
      </c>
      <c r="B724" s="661" t="s">
        <v>4129</v>
      </c>
      <c r="C724" s="661" t="s">
        <v>3183</v>
      </c>
      <c r="D724" s="661" t="s">
        <v>3992</v>
      </c>
      <c r="E724" s="661" t="s">
        <v>3993</v>
      </c>
      <c r="F724" s="664">
        <v>40</v>
      </c>
      <c r="G724" s="664">
        <v>13792</v>
      </c>
      <c r="H724" s="664">
        <v>1</v>
      </c>
      <c r="I724" s="664">
        <v>344.8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551</v>
      </c>
      <c r="B725" s="661" t="s">
        <v>4129</v>
      </c>
      <c r="C725" s="661" t="s">
        <v>3183</v>
      </c>
      <c r="D725" s="661" t="s">
        <v>4039</v>
      </c>
      <c r="E725" s="661" t="s">
        <v>4040</v>
      </c>
      <c r="F725" s="664">
        <v>5</v>
      </c>
      <c r="G725" s="664">
        <v>0</v>
      </c>
      <c r="H725" s="664"/>
      <c r="I725" s="664">
        <v>0</v>
      </c>
      <c r="J725" s="664">
        <v>3</v>
      </c>
      <c r="K725" s="664">
        <v>0</v>
      </c>
      <c r="L725" s="664"/>
      <c r="M725" s="664">
        <v>0</v>
      </c>
      <c r="N725" s="664">
        <v>7</v>
      </c>
      <c r="O725" s="664">
        <v>0</v>
      </c>
      <c r="P725" s="677"/>
      <c r="Q725" s="665">
        <v>0</v>
      </c>
    </row>
    <row r="726" spans="1:17" ht="14.4" customHeight="1" x14ac:dyDescent="0.3">
      <c r="A726" s="660" t="s">
        <v>551</v>
      </c>
      <c r="B726" s="661" t="s">
        <v>4214</v>
      </c>
      <c r="C726" s="661" t="s">
        <v>3183</v>
      </c>
      <c r="D726" s="661" t="s">
        <v>3242</v>
      </c>
      <c r="E726" s="661" t="s">
        <v>3243</v>
      </c>
      <c r="F726" s="664">
        <v>5</v>
      </c>
      <c r="G726" s="664">
        <v>2635</v>
      </c>
      <c r="H726" s="664">
        <v>1</v>
      </c>
      <c r="I726" s="664">
        <v>527</v>
      </c>
      <c r="J726" s="664"/>
      <c r="K726" s="664"/>
      <c r="L726" s="664"/>
      <c r="M726" s="664"/>
      <c r="N726" s="664"/>
      <c r="O726" s="664"/>
      <c r="P726" s="677"/>
      <c r="Q726" s="665"/>
    </row>
    <row r="727" spans="1:17" ht="14.4" customHeight="1" x14ac:dyDescent="0.3">
      <c r="A727" s="660" t="s">
        <v>551</v>
      </c>
      <c r="B727" s="661" t="s">
        <v>4214</v>
      </c>
      <c r="C727" s="661" t="s">
        <v>3183</v>
      </c>
      <c r="D727" s="661" t="s">
        <v>4215</v>
      </c>
      <c r="E727" s="661" t="s">
        <v>4216</v>
      </c>
      <c r="F727" s="664">
        <v>1</v>
      </c>
      <c r="G727" s="664">
        <v>4236</v>
      </c>
      <c r="H727" s="664">
        <v>1</v>
      </c>
      <c r="I727" s="664">
        <v>4236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551</v>
      </c>
      <c r="B728" s="661" t="s">
        <v>4214</v>
      </c>
      <c r="C728" s="661" t="s">
        <v>3183</v>
      </c>
      <c r="D728" s="661" t="s">
        <v>4217</v>
      </c>
      <c r="E728" s="661" t="s">
        <v>4218</v>
      </c>
      <c r="F728" s="664"/>
      <c r="G728" s="664"/>
      <c r="H728" s="664"/>
      <c r="I728" s="664"/>
      <c r="J728" s="664">
        <v>1</v>
      </c>
      <c r="K728" s="664">
        <v>20314</v>
      </c>
      <c r="L728" s="664"/>
      <c r="M728" s="664">
        <v>20314</v>
      </c>
      <c r="N728" s="664"/>
      <c r="O728" s="664"/>
      <c r="P728" s="677"/>
      <c r="Q728" s="665"/>
    </row>
    <row r="729" spans="1:17" ht="14.4" customHeight="1" x14ac:dyDescent="0.3">
      <c r="A729" s="660" t="s">
        <v>551</v>
      </c>
      <c r="B729" s="661" t="s">
        <v>4214</v>
      </c>
      <c r="C729" s="661" t="s">
        <v>3183</v>
      </c>
      <c r="D729" s="661" t="s">
        <v>3920</v>
      </c>
      <c r="E729" s="661" t="s">
        <v>3921</v>
      </c>
      <c r="F729" s="664">
        <v>1</v>
      </c>
      <c r="G729" s="664">
        <v>2206</v>
      </c>
      <c r="H729" s="664">
        <v>1</v>
      </c>
      <c r="I729" s="664">
        <v>2206</v>
      </c>
      <c r="J729" s="664"/>
      <c r="K729" s="664"/>
      <c r="L729" s="664"/>
      <c r="M729" s="664"/>
      <c r="N729" s="664"/>
      <c r="O729" s="664"/>
      <c r="P729" s="677"/>
      <c r="Q729" s="665"/>
    </row>
    <row r="730" spans="1:17" ht="14.4" customHeight="1" x14ac:dyDescent="0.3">
      <c r="A730" s="660" t="s">
        <v>551</v>
      </c>
      <c r="B730" s="661" t="s">
        <v>4214</v>
      </c>
      <c r="C730" s="661" t="s">
        <v>3183</v>
      </c>
      <c r="D730" s="661" t="s">
        <v>4219</v>
      </c>
      <c r="E730" s="661" t="s">
        <v>4220</v>
      </c>
      <c r="F730" s="664"/>
      <c r="G730" s="664"/>
      <c r="H730" s="664"/>
      <c r="I730" s="664"/>
      <c r="J730" s="664">
        <v>12</v>
      </c>
      <c r="K730" s="664">
        <v>780</v>
      </c>
      <c r="L730" s="664"/>
      <c r="M730" s="664">
        <v>65</v>
      </c>
      <c r="N730" s="664"/>
      <c r="O730" s="664"/>
      <c r="P730" s="677"/>
      <c r="Q730" s="665"/>
    </row>
    <row r="731" spans="1:17" ht="14.4" customHeight="1" x14ac:dyDescent="0.3">
      <c r="A731" s="660" t="s">
        <v>551</v>
      </c>
      <c r="B731" s="661" t="s">
        <v>4214</v>
      </c>
      <c r="C731" s="661" t="s">
        <v>3183</v>
      </c>
      <c r="D731" s="661" t="s">
        <v>4024</v>
      </c>
      <c r="E731" s="661" t="s">
        <v>4025</v>
      </c>
      <c r="F731" s="664">
        <v>3</v>
      </c>
      <c r="G731" s="664">
        <v>6375</v>
      </c>
      <c r="H731" s="664">
        <v>1</v>
      </c>
      <c r="I731" s="664">
        <v>2125</v>
      </c>
      <c r="J731" s="664"/>
      <c r="K731" s="664"/>
      <c r="L731" s="664"/>
      <c r="M731" s="664"/>
      <c r="N731" s="664"/>
      <c r="O731" s="664"/>
      <c r="P731" s="677"/>
      <c r="Q731" s="665"/>
    </row>
    <row r="732" spans="1:17" ht="14.4" customHeight="1" x14ac:dyDescent="0.3">
      <c r="A732" s="660" t="s">
        <v>551</v>
      </c>
      <c r="B732" s="661" t="s">
        <v>4214</v>
      </c>
      <c r="C732" s="661" t="s">
        <v>3183</v>
      </c>
      <c r="D732" s="661" t="s">
        <v>1745</v>
      </c>
      <c r="E732" s="661" t="s">
        <v>4036</v>
      </c>
      <c r="F732" s="664"/>
      <c r="G732" s="664"/>
      <c r="H732" s="664"/>
      <c r="I732" s="664"/>
      <c r="J732" s="664">
        <v>1</v>
      </c>
      <c r="K732" s="664">
        <v>1186</v>
      </c>
      <c r="L732" s="664"/>
      <c r="M732" s="664">
        <v>1186</v>
      </c>
      <c r="N732" s="664"/>
      <c r="O732" s="664"/>
      <c r="P732" s="677"/>
      <c r="Q732" s="665"/>
    </row>
    <row r="733" spans="1:17" ht="14.4" customHeight="1" x14ac:dyDescent="0.3">
      <c r="A733" s="660" t="s">
        <v>551</v>
      </c>
      <c r="B733" s="661" t="s">
        <v>4214</v>
      </c>
      <c r="C733" s="661" t="s">
        <v>3183</v>
      </c>
      <c r="D733" s="661" t="s">
        <v>4099</v>
      </c>
      <c r="E733" s="661" t="s">
        <v>4100</v>
      </c>
      <c r="F733" s="664"/>
      <c r="G733" s="664"/>
      <c r="H733" s="664"/>
      <c r="I733" s="664"/>
      <c r="J733" s="664">
        <v>1</v>
      </c>
      <c r="K733" s="664">
        <v>4949</v>
      </c>
      <c r="L733" s="664"/>
      <c r="M733" s="664">
        <v>4949</v>
      </c>
      <c r="N733" s="664"/>
      <c r="O733" s="664"/>
      <c r="P733" s="677"/>
      <c r="Q733" s="665"/>
    </row>
    <row r="734" spans="1:17" ht="14.4" customHeight="1" x14ac:dyDescent="0.3">
      <c r="A734" s="660" t="s">
        <v>551</v>
      </c>
      <c r="B734" s="661" t="s">
        <v>4221</v>
      </c>
      <c r="C734" s="661" t="s">
        <v>3183</v>
      </c>
      <c r="D734" s="661" t="s">
        <v>4222</v>
      </c>
      <c r="E734" s="661" t="s">
        <v>4223</v>
      </c>
      <c r="F734" s="664"/>
      <c r="G734" s="664"/>
      <c r="H734" s="664"/>
      <c r="I734" s="664"/>
      <c r="J734" s="664"/>
      <c r="K734" s="664"/>
      <c r="L734" s="664"/>
      <c r="M734" s="664"/>
      <c r="N734" s="664">
        <v>2</v>
      </c>
      <c r="O734" s="664">
        <v>688</v>
      </c>
      <c r="P734" s="677"/>
      <c r="Q734" s="665">
        <v>344</v>
      </c>
    </row>
    <row r="735" spans="1:17" ht="14.4" customHeight="1" x14ac:dyDescent="0.3">
      <c r="A735" s="660" t="s">
        <v>551</v>
      </c>
      <c r="B735" s="661" t="s">
        <v>4221</v>
      </c>
      <c r="C735" s="661" t="s">
        <v>3183</v>
      </c>
      <c r="D735" s="661" t="s">
        <v>4224</v>
      </c>
      <c r="E735" s="661" t="s">
        <v>4225</v>
      </c>
      <c r="F735" s="664"/>
      <c r="G735" s="664"/>
      <c r="H735" s="664"/>
      <c r="I735" s="664"/>
      <c r="J735" s="664"/>
      <c r="K735" s="664"/>
      <c r="L735" s="664"/>
      <c r="M735" s="664"/>
      <c r="N735" s="664">
        <v>1</v>
      </c>
      <c r="O735" s="664">
        <v>5315</v>
      </c>
      <c r="P735" s="677"/>
      <c r="Q735" s="665">
        <v>5315</v>
      </c>
    </row>
    <row r="736" spans="1:17" ht="14.4" customHeight="1" x14ac:dyDescent="0.3">
      <c r="A736" s="660" t="s">
        <v>551</v>
      </c>
      <c r="B736" s="661" t="s">
        <v>4221</v>
      </c>
      <c r="C736" s="661" t="s">
        <v>3183</v>
      </c>
      <c r="D736" s="661" t="s">
        <v>4226</v>
      </c>
      <c r="E736" s="661" t="s">
        <v>4227</v>
      </c>
      <c r="F736" s="664"/>
      <c r="G736" s="664"/>
      <c r="H736" s="664"/>
      <c r="I736" s="664"/>
      <c r="J736" s="664"/>
      <c r="K736" s="664"/>
      <c r="L736" s="664"/>
      <c r="M736" s="664"/>
      <c r="N736" s="664">
        <v>1</v>
      </c>
      <c r="O736" s="664">
        <v>2452</v>
      </c>
      <c r="P736" s="677"/>
      <c r="Q736" s="665">
        <v>2452</v>
      </c>
    </row>
    <row r="737" spans="1:17" ht="14.4" customHeight="1" x14ac:dyDescent="0.3">
      <c r="A737" s="660" t="s">
        <v>551</v>
      </c>
      <c r="B737" s="661" t="s">
        <v>4221</v>
      </c>
      <c r="C737" s="661" t="s">
        <v>3183</v>
      </c>
      <c r="D737" s="661" t="s">
        <v>4228</v>
      </c>
      <c r="E737" s="661" t="s">
        <v>4229</v>
      </c>
      <c r="F737" s="664"/>
      <c r="G737" s="664"/>
      <c r="H737" s="664"/>
      <c r="I737" s="664"/>
      <c r="J737" s="664"/>
      <c r="K737" s="664"/>
      <c r="L737" s="664"/>
      <c r="M737" s="664"/>
      <c r="N737" s="664">
        <v>2</v>
      </c>
      <c r="O737" s="664">
        <v>2332</v>
      </c>
      <c r="P737" s="677"/>
      <c r="Q737" s="665">
        <v>1166</v>
      </c>
    </row>
    <row r="738" spans="1:17" ht="14.4" customHeight="1" x14ac:dyDescent="0.3">
      <c r="A738" s="660" t="s">
        <v>551</v>
      </c>
      <c r="B738" s="661" t="s">
        <v>4221</v>
      </c>
      <c r="C738" s="661" t="s">
        <v>3183</v>
      </c>
      <c r="D738" s="661" t="s">
        <v>4230</v>
      </c>
      <c r="E738" s="661" t="s">
        <v>4231</v>
      </c>
      <c r="F738" s="664"/>
      <c r="G738" s="664"/>
      <c r="H738" s="664"/>
      <c r="I738" s="664"/>
      <c r="J738" s="664"/>
      <c r="K738" s="664"/>
      <c r="L738" s="664"/>
      <c r="M738" s="664"/>
      <c r="N738" s="664">
        <v>1</v>
      </c>
      <c r="O738" s="664">
        <v>819</v>
      </c>
      <c r="P738" s="677"/>
      <c r="Q738" s="665">
        <v>819</v>
      </c>
    </row>
    <row r="739" spans="1:17" ht="14.4" customHeight="1" x14ac:dyDescent="0.3">
      <c r="A739" s="660" t="s">
        <v>551</v>
      </c>
      <c r="B739" s="661" t="s">
        <v>4221</v>
      </c>
      <c r="C739" s="661" t="s">
        <v>3183</v>
      </c>
      <c r="D739" s="661" t="s">
        <v>4232</v>
      </c>
      <c r="E739" s="661" t="s">
        <v>4233</v>
      </c>
      <c r="F739" s="664"/>
      <c r="G739" s="664"/>
      <c r="H739" s="664"/>
      <c r="I739" s="664"/>
      <c r="J739" s="664"/>
      <c r="K739" s="664"/>
      <c r="L739" s="664"/>
      <c r="M739" s="664"/>
      <c r="N739" s="664">
        <v>3</v>
      </c>
      <c r="O739" s="664">
        <v>7962</v>
      </c>
      <c r="P739" s="677"/>
      <c r="Q739" s="665">
        <v>2654</v>
      </c>
    </row>
    <row r="740" spans="1:17" ht="14.4" customHeight="1" x14ac:dyDescent="0.3">
      <c r="A740" s="660" t="s">
        <v>551</v>
      </c>
      <c r="B740" s="661" t="s">
        <v>4221</v>
      </c>
      <c r="C740" s="661" t="s">
        <v>3183</v>
      </c>
      <c r="D740" s="661" t="s">
        <v>4234</v>
      </c>
      <c r="E740" s="661" t="s">
        <v>4235</v>
      </c>
      <c r="F740" s="664"/>
      <c r="G740" s="664"/>
      <c r="H740" s="664"/>
      <c r="I740" s="664"/>
      <c r="J740" s="664"/>
      <c r="K740" s="664"/>
      <c r="L740" s="664"/>
      <c r="M740" s="664"/>
      <c r="N740" s="664">
        <v>5</v>
      </c>
      <c r="O740" s="664">
        <v>12260</v>
      </c>
      <c r="P740" s="677"/>
      <c r="Q740" s="665">
        <v>2452</v>
      </c>
    </row>
    <row r="741" spans="1:17" ht="14.4" customHeight="1" x14ac:dyDescent="0.3">
      <c r="A741" s="660" t="s">
        <v>551</v>
      </c>
      <c r="B741" s="661" t="s">
        <v>4221</v>
      </c>
      <c r="C741" s="661" t="s">
        <v>3183</v>
      </c>
      <c r="D741" s="661" t="s">
        <v>4236</v>
      </c>
      <c r="E741" s="661" t="s">
        <v>4237</v>
      </c>
      <c r="F741" s="664"/>
      <c r="G741" s="664"/>
      <c r="H741" s="664"/>
      <c r="I741" s="664"/>
      <c r="J741" s="664"/>
      <c r="K741" s="664"/>
      <c r="L741" s="664"/>
      <c r="M741" s="664"/>
      <c r="N741" s="664">
        <v>1</v>
      </c>
      <c r="O741" s="664">
        <v>1475</v>
      </c>
      <c r="P741" s="677"/>
      <c r="Q741" s="665">
        <v>1475</v>
      </c>
    </row>
    <row r="742" spans="1:17" ht="14.4" customHeight="1" x14ac:dyDescent="0.3">
      <c r="A742" s="660" t="s">
        <v>551</v>
      </c>
      <c r="B742" s="661" t="s">
        <v>4221</v>
      </c>
      <c r="C742" s="661" t="s">
        <v>3183</v>
      </c>
      <c r="D742" s="661" t="s">
        <v>4238</v>
      </c>
      <c r="E742" s="661" t="s">
        <v>4239</v>
      </c>
      <c r="F742" s="664"/>
      <c r="G742" s="664"/>
      <c r="H742" s="664"/>
      <c r="I742" s="664"/>
      <c r="J742" s="664"/>
      <c r="K742" s="664"/>
      <c r="L742" s="664"/>
      <c r="M742" s="664"/>
      <c r="N742" s="664">
        <v>1</v>
      </c>
      <c r="O742" s="664">
        <v>3163</v>
      </c>
      <c r="P742" s="677"/>
      <c r="Q742" s="665">
        <v>3163</v>
      </c>
    </row>
    <row r="743" spans="1:17" ht="14.4" customHeight="1" x14ac:dyDescent="0.3">
      <c r="A743" s="660" t="s">
        <v>551</v>
      </c>
      <c r="B743" s="661" t="s">
        <v>4240</v>
      </c>
      <c r="C743" s="661" t="s">
        <v>3183</v>
      </c>
      <c r="D743" s="661" t="s">
        <v>4241</v>
      </c>
      <c r="E743" s="661" t="s">
        <v>4242</v>
      </c>
      <c r="F743" s="664">
        <v>1</v>
      </c>
      <c r="G743" s="664">
        <v>3084</v>
      </c>
      <c r="H743" s="664">
        <v>1</v>
      </c>
      <c r="I743" s="664">
        <v>3084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551</v>
      </c>
      <c r="B744" s="661" t="s">
        <v>4240</v>
      </c>
      <c r="C744" s="661" t="s">
        <v>3183</v>
      </c>
      <c r="D744" s="661" t="s">
        <v>3982</v>
      </c>
      <c r="E744" s="661" t="s">
        <v>3983</v>
      </c>
      <c r="F744" s="664">
        <v>1</v>
      </c>
      <c r="G744" s="664">
        <v>1892</v>
      </c>
      <c r="H744" s="664">
        <v>1</v>
      </c>
      <c r="I744" s="664">
        <v>1892</v>
      </c>
      <c r="J744" s="664"/>
      <c r="K744" s="664"/>
      <c r="L744" s="664"/>
      <c r="M744" s="664"/>
      <c r="N744" s="664"/>
      <c r="O744" s="664"/>
      <c r="P744" s="677"/>
      <c r="Q744" s="665"/>
    </row>
    <row r="745" spans="1:17" ht="14.4" customHeight="1" x14ac:dyDescent="0.3">
      <c r="A745" s="660" t="s">
        <v>4243</v>
      </c>
      <c r="B745" s="661" t="s">
        <v>3186</v>
      </c>
      <c r="C745" s="661" t="s">
        <v>3183</v>
      </c>
      <c r="D745" s="661" t="s">
        <v>3238</v>
      </c>
      <c r="E745" s="661" t="s">
        <v>3239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118</v>
      </c>
      <c r="P745" s="677"/>
      <c r="Q745" s="665">
        <v>118</v>
      </c>
    </row>
    <row r="746" spans="1:17" ht="14.4" customHeight="1" x14ac:dyDescent="0.3">
      <c r="A746" s="660" t="s">
        <v>4244</v>
      </c>
      <c r="B746" s="661" t="s">
        <v>3186</v>
      </c>
      <c r="C746" s="661" t="s">
        <v>3183</v>
      </c>
      <c r="D746" s="661" t="s">
        <v>3226</v>
      </c>
      <c r="E746" s="661" t="s">
        <v>3227</v>
      </c>
      <c r="F746" s="664">
        <v>2</v>
      </c>
      <c r="G746" s="664">
        <v>232</v>
      </c>
      <c r="H746" s="664">
        <v>1</v>
      </c>
      <c r="I746" s="664">
        <v>116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4244</v>
      </c>
      <c r="B747" s="661" t="s">
        <v>3186</v>
      </c>
      <c r="C747" s="661" t="s">
        <v>3183</v>
      </c>
      <c r="D747" s="661" t="s">
        <v>3238</v>
      </c>
      <c r="E747" s="661" t="s">
        <v>3239</v>
      </c>
      <c r="F747" s="664"/>
      <c r="G747" s="664"/>
      <c r="H747" s="664"/>
      <c r="I747" s="664"/>
      <c r="J747" s="664">
        <v>3</v>
      </c>
      <c r="K747" s="664">
        <v>348</v>
      </c>
      <c r="L747" s="664"/>
      <c r="M747" s="664">
        <v>116</v>
      </c>
      <c r="N747" s="664"/>
      <c r="O747" s="664"/>
      <c r="P747" s="677"/>
      <c r="Q747" s="665"/>
    </row>
    <row r="748" spans="1:17" ht="14.4" customHeight="1" thickBot="1" x14ac:dyDescent="0.35">
      <c r="A748" s="666" t="s">
        <v>4244</v>
      </c>
      <c r="B748" s="667" t="s">
        <v>3186</v>
      </c>
      <c r="C748" s="667" t="s">
        <v>3183</v>
      </c>
      <c r="D748" s="667" t="s">
        <v>3276</v>
      </c>
      <c r="E748" s="667" t="s">
        <v>3277</v>
      </c>
      <c r="F748" s="670"/>
      <c r="G748" s="670"/>
      <c r="H748" s="670"/>
      <c r="I748" s="670"/>
      <c r="J748" s="670">
        <v>2</v>
      </c>
      <c r="K748" s="670">
        <v>464</v>
      </c>
      <c r="L748" s="670"/>
      <c r="M748" s="670">
        <v>232</v>
      </c>
      <c r="N748" s="670"/>
      <c r="O748" s="670"/>
      <c r="P748" s="678"/>
      <c r="Q74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135.56899999999999</v>
      </c>
      <c r="C5" s="114">
        <v>78.162000000000006</v>
      </c>
      <c r="D5" s="114">
        <v>102.956</v>
      </c>
      <c r="E5" s="131">
        <v>0.75943615428305888</v>
      </c>
      <c r="F5" s="132">
        <v>131</v>
      </c>
      <c r="G5" s="114">
        <v>86</v>
      </c>
      <c r="H5" s="114">
        <v>113</v>
      </c>
      <c r="I5" s="133">
        <v>0.86259541984732824</v>
      </c>
      <c r="J5" s="123"/>
      <c r="K5" s="123"/>
      <c r="L5" s="7">
        <f>D5-B5</f>
        <v>-32.612999999999985</v>
      </c>
      <c r="M5" s="8">
        <f>H5-F5</f>
        <v>-18</v>
      </c>
    </row>
    <row r="6" spans="1:13" ht="14.4" hidden="1" customHeight="1" outlineLevel="1" x14ac:dyDescent="0.3">
      <c r="A6" s="119" t="s">
        <v>170</v>
      </c>
      <c r="B6" s="122">
        <v>31.106999999999999</v>
      </c>
      <c r="C6" s="113">
        <v>38.317999999999998</v>
      </c>
      <c r="D6" s="113">
        <v>71.584000000000003</v>
      </c>
      <c r="E6" s="134">
        <v>2.3012183752853059</v>
      </c>
      <c r="F6" s="135">
        <v>37</v>
      </c>
      <c r="G6" s="113">
        <v>41</v>
      </c>
      <c r="H6" s="113">
        <v>47</v>
      </c>
      <c r="I6" s="136">
        <v>1.2702702702702702</v>
      </c>
      <c r="J6" s="123"/>
      <c r="K6" s="123"/>
      <c r="L6" s="5">
        <f t="shared" ref="L6:L11" si="0">D6-B6</f>
        <v>40.477000000000004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171</v>
      </c>
      <c r="B7" s="122">
        <v>97.441999999999993</v>
      </c>
      <c r="C7" s="113">
        <v>116.357</v>
      </c>
      <c r="D7" s="113">
        <v>134.596</v>
      </c>
      <c r="E7" s="134">
        <v>1.3812934874078941</v>
      </c>
      <c r="F7" s="135">
        <v>106</v>
      </c>
      <c r="G7" s="113">
        <v>106</v>
      </c>
      <c r="H7" s="113">
        <v>112</v>
      </c>
      <c r="I7" s="136">
        <v>1.0566037735849056</v>
      </c>
      <c r="J7" s="123"/>
      <c r="K7" s="123"/>
      <c r="L7" s="5">
        <f t="shared" si="0"/>
        <v>37.154000000000011</v>
      </c>
      <c r="M7" s="6">
        <f t="shared" si="1"/>
        <v>6</v>
      </c>
    </row>
    <row r="8" spans="1:13" ht="14.4" hidden="1" customHeight="1" outlineLevel="1" x14ac:dyDescent="0.3">
      <c r="A8" s="119" t="s">
        <v>172</v>
      </c>
      <c r="B8" s="122">
        <v>11.385999999999999</v>
      </c>
      <c r="C8" s="113">
        <v>7.056</v>
      </c>
      <c r="D8" s="113">
        <v>11.269</v>
      </c>
      <c r="E8" s="134">
        <v>0.98972422272966809</v>
      </c>
      <c r="F8" s="135">
        <v>10</v>
      </c>
      <c r="G8" s="113">
        <v>7</v>
      </c>
      <c r="H8" s="113">
        <v>12</v>
      </c>
      <c r="I8" s="136">
        <v>1.2</v>
      </c>
      <c r="J8" s="123"/>
      <c r="K8" s="123"/>
      <c r="L8" s="5">
        <f t="shared" si="0"/>
        <v>-0.1169999999999991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1.2210000000000001</v>
      </c>
      <c r="C9" s="113">
        <v>0</v>
      </c>
      <c r="D9" s="113">
        <v>0</v>
      </c>
      <c r="E9" s="134" t="s">
        <v>553</v>
      </c>
      <c r="F9" s="135">
        <v>1</v>
      </c>
      <c r="G9" s="113">
        <v>0</v>
      </c>
      <c r="H9" s="113">
        <v>0</v>
      </c>
      <c r="I9" s="136" t="s">
        <v>553</v>
      </c>
      <c r="J9" s="123"/>
      <c r="K9" s="123"/>
      <c r="L9" s="5">
        <f t="shared" si="0"/>
        <v>-1.2210000000000001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44.113999999999997</v>
      </c>
      <c r="C10" s="113">
        <v>13.301</v>
      </c>
      <c r="D10" s="113">
        <v>44.634</v>
      </c>
      <c r="E10" s="134">
        <v>1.0117876411116653</v>
      </c>
      <c r="F10" s="135">
        <v>51</v>
      </c>
      <c r="G10" s="113">
        <v>22</v>
      </c>
      <c r="H10" s="113">
        <v>43</v>
      </c>
      <c r="I10" s="136">
        <v>0.84313725490196079</v>
      </c>
      <c r="J10" s="123"/>
      <c r="K10" s="123"/>
      <c r="L10" s="5">
        <f t="shared" si="0"/>
        <v>0.52000000000000313</v>
      </c>
      <c r="M10" s="6">
        <f t="shared" si="1"/>
        <v>-8</v>
      </c>
    </row>
    <row r="11" spans="1:13" ht="14.4" hidden="1" customHeight="1" outlineLevel="1" x14ac:dyDescent="0.3">
      <c r="A11" s="119" t="s">
        <v>175</v>
      </c>
      <c r="B11" s="122">
        <v>12.143000000000001</v>
      </c>
      <c r="C11" s="113">
        <v>9.2949999999999999</v>
      </c>
      <c r="D11" s="113">
        <v>12.295</v>
      </c>
      <c r="E11" s="134">
        <v>1.01251749979412</v>
      </c>
      <c r="F11" s="135">
        <v>7</v>
      </c>
      <c r="G11" s="113">
        <v>13</v>
      </c>
      <c r="H11" s="113">
        <v>10</v>
      </c>
      <c r="I11" s="136">
        <v>1.4285714285714286</v>
      </c>
      <c r="J11" s="123"/>
      <c r="K11" s="123"/>
      <c r="L11" s="5">
        <f t="shared" si="0"/>
        <v>0.15199999999999925</v>
      </c>
      <c r="M11" s="6">
        <f t="shared" si="1"/>
        <v>3</v>
      </c>
    </row>
    <row r="12" spans="1:13" ht="14.4" hidden="1" customHeight="1" outlineLevel="1" thickBot="1" x14ac:dyDescent="0.35">
      <c r="A12" s="244" t="s">
        <v>213</v>
      </c>
      <c r="B12" s="245">
        <v>2.6</v>
      </c>
      <c r="C12" s="246">
        <v>1.5760000000000001</v>
      </c>
      <c r="D12" s="246">
        <v>2.496</v>
      </c>
      <c r="E12" s="247"/>
      <c r="F12" s="248">
        <v>5</v>
      </c>
      <c r="G12" s="246">
        <v>1</v>
      </c>
      <c r="H12" s="246">
        <v>2</v>
      </c>
      <c r="I12" s="249"/>
      <c r="J12" s="123"/>
      <c r="K12" s="123"/>
      <c r="L12" s="250">
        <f>D12-B12</f>
        <v>-0.10400000000000009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335.58199999999999</v>
      </c>
      <c r="C13" s="116">
        <f>SUM(C5:C12)</f>
        <v>264.065</v>
      </c>
      <c r="D13" s="116">
        <f>SUM(D5:D12)</f>
        <v>379.83000000000004</v>
      </c>
      <c r="E13" s="137">
        <f>IF(OR(D13=0,B13=0),0,D13/B13)</f>
        <v>1.1318545094790544</v>
      </c>
      <c r="F13" s="138">
        <f>SUM(F5:F12)</f>
        <v>348</v>
      </c>
      <c r="G13" s="116">
        <f>SUM(G5:G12)</f>
        <v>276</v>
      </c>
      <c r="H13" s="116">
        <f>SUM(H5:H12)</f>
        <v>339</v>
      </c>
      <c r="I13" s="139">
        <f>IF(OR(H13=0,F13=0),0,H13/F13)</f>
        <v>0.97413793103448276</v>
      </c>
      <c r="J13" s="123"/>
      <c r="K13" s="123"/>
      <c r="L13" s="129">
        <f>D13-B13</f>
        <v>44.248000000000047</v>
      </c>
      <c r="M13" s="140">
        <f t="shared" si="1"/>
        <v>-9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135.56899999999999</v>
      </c>
      <c r="C18" s="114">
        <v>78.162000000000006</v>
      </c>
      <c r="D18" s="114">
        <v>102.956</v>
      </c>
      <c r="E18" s="131">
        <v>0.75943615428305888</v>
      </c>
      <c r="F18" s="121">
        <v>131</v>
      </c>
      <c r="G18" s="114">
        <v>86</v>
      </c>
      <c r="H18" s="114">
        <v>113</v>
      </c>
      <c r="I18" s="133">
        <v>0.86259541984732824</v>
      </c>
      <c r="J18" s="575">
        <f>0.97*0.976</f>
        <v>0.94672000000000001</v>
      </c>
      <c r="K18" s="576"/>
      <c r="L18" s="147">
        <f>D18-B18</f>
        <v>-32.612999999999985</v>
      </c>
      <c r="M18" s="148">
        <f>H18-F18</f>
        <v>-18</v>
      </c>
    </row>
    <row r="19" spans="1:13" ht="14.4" hidden="1" customHeight="1" outlineLevel="1" x14ac:dyDescent="0.3">
      <c r="A19" s="119" t="s">
        <v>170</v>
      </c>
      <c r="B19" s="122">
        <v>31.106999999999999</v>
      </c>
      <c r="C19" s="113">
        <v>38.317999999999998</v>
      </c>
      <c r="D19" s="113">
        <v>71.584000000000003</v>
      </c>
      <c r="E19" s="134">
        <v>2.3012183752853059</v>
      </c>
      <c r="F19" s="122">
        <v>37</v>
      </c>
      <c r="G19" s="113">
        <v>41</v>
      </c>
      <c r="H19" s="113">
        <v>47</v>
      </c>
      <c r="I19" s="136">
        <v>1.2702702702702702</v>
      </c>
      <c r="J19" s="575">
        <f>0.97*1.096</f>
        <v>1.0631200000000001</v>
      </c>
      <c r="K19" s="576"/>
      <c r="L19" s="149">
        <f t="shared" ref="L19:L26" si="2">D19-B19</f>
        <v>40.477000000000004</v>
      </c>
      <c r="M19" s="150">
        <f t="shared" ref="M19:M26" si="3">H19-F19</f>
        <v>10</v>
      </c>
    </row>
    <row r="20" spans="1:13" ht="14.4" hidden="1" customHeight="1" outlineLevel="1" x14ac:dyDescent="0.3">
      <c r="A20" s="119" t="s">
        <v>171</v>
      </c>
      <c r="B20" s="122">
        <v>97.441999999999993</v>
      </c>
      <c r="C20" s="113">
        <v>116.357</v>
      </c>
      <c r="D20" s="113">
        <v>134.596</v>
      </c>
      <c r="E20" s="134">
        <v>1.3812934874078941</v>
      </c>
      <c r="F20" s="122">
        <v>106</v>
      </c>
      <c r="G20" s="113">
        <v>106</v>
      </c>
      <c r="H20" s="113">
        <v>112</v>
      </c>
      <c r="I20" s="136">
        <v>1.0566037735849056</v>
      </c>
      <c r="J20" s="575">
        <f>0.97*1.047</f>
        <v>1.01559</v>
      </c>
      <c r="K20" s="576"/>
      <c r="L20" s="149">
        <f t="shared" si="2"/>
        <v>37.154000000000011</v>
      </c>
      <c r="M20" s="150">
        <f t="shared" si="3"/>
        <v>6</v>
      </c>
    </row>
    <row r="21" spans="1:13" ht="14.4" hidden="1" customHeight="1" outlineLevel="1" x14ac:dyDescent="0.3">
      <c r="A21" s="119" t="s">
        <v>172</v>
      </c>
      <c r="B21" s="122">
        <v>11.385999999999999</v>
      </c>
      <c r="C21" s="113">
        <v>7.056</v>
      </c>
      <c r="D21" s="113">
        <v>11.269</v>
      </c>
      <c r="E21" s="134">
        <v>0.98972422272966809</v>
      </c>
      <c r="F21" s="122">
        <v>10</v>
      </c>
      <c r="G21" s="113">
        <v>7</v>
      </c>
      <c r="H21" s="113">
        <v>12</v>
      </c>
      <c r="I21" s="136">
        <v>1.2</v>
      </c>
      <c r="J21" s="575">
        <f>0.97*1.091</f>
        <v>1.05827</v>
      </c>
      <c r="K21" s="576"/>
      <c r="L21" s="149">
        <f t="shared" si="2"/>
        <v>-0.1169999999999991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1.2210000000000001</v>
      </c>
      <c r="C22" s="113">
        <v>0</v>
      </c>
      <c r="D22" s="113">
        <v>0</v>
      </c>
      <c r="E22" s="134" t="s">
        <v>553</v>
      </c>
      <c r="F22" s="122">
        <v>1</v>
      </c>
      <c r="G22" s="113">
        <v>0</v>
      </c>
      <c r="H22" s="113">
        <v>0</v>
      </c>
      <c r="I22" s="136" t="s">
        <v>553</v>
      </c>
      <c r="J22" s="575">
        <f>0.97*1</f>
        <v>0.97</v>
      </c>
      <c r="K22" s="576"/>
      <c r="L22" s="149">
        <f t="shared" si="2"/>
        <v>-1.2210000000000001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44.113999999999997</v>
      </c>
      <c r="C23" s="113">
        <v>13.301</v>
      </c>
      <c r="D23" s="113">
        <v>44.634</v>
      </c>
      <c r="E23" s="134">
        <v>1.0117876411116653</v>
      </c>
      <c r="F23" s="122">
        <v>51</v>
      </c>
      <c r="G23" s="113">
        <v>22</v>
      </c>
      <c r="H23" s="113">
        <v>43</v>
      </c>
      <c r="I23" s="136">
        <v>0.84313725490196079</v>
      </c>
      <c r="J23" s="575">
        <f>0.97*1.096</f>
        <v>1.0631200000000001</v>
      </c>
      <c r="K23" s="576"/>
      <c r="L23" s="149">
        <f t="shared" si="2"/>
        <v>0.52000000000000313</v>
      </c>
      <c r="M23" s="150">
        <f t="shared" si="3"/>
        <v>-8</v>
      </c>
    </row>
    <row r="24" spans="1:13" ht="14.4" hidden="1" customHeight="1" outlineLevel="1" x14ac:dyDescent="0.3">
      <c r="A24" s="119" t="s">
        <v>175</v>
      </c>
      <c r="B24" s="122">
        <v>12.143000000000001</v>
      </c>
      <c r="C24" s="113">
        <v>9.2949999999999999</v>
      </c>
      <c r="D24" s="113">
        <v>12.295</v>
      </c>
      <c r="E24" s="134">
        <v>1.01251749979412</v>
      </c>
      <c r="F24" s="122">
        <v>7</v>
      </c>
      <c r="G24" s="113">
        <v>13</v>
      </c>
      <c r="H24" s="113">
        <v>10</v>
      </c>
      <c r="I24" s="136">
        <v>1.4285714285714286</v>
      </c>
      <c r="J24" s="575">
        <f>0.97*0.989</f>
        <v>0.95933000000000002</v>
      </c>
      <c r="K24" s="576"/>
      <c r="L24" s="149">
        <f t="shared" si="2"/>
        <v>0.15199999999999925</v>
      </c>
      <c r="M24" s="150">
        <f t="shared" si="3"/>
        <v>3</v>
      </c>
    </row>
    <row r="25" spans="1:13" ht="14.4" hidden="1" customHeight="1" outlineLevel="1" thickBot="1" x14ac:dyDescent="0.35">
      <c r="A25" s="244" t="s">
        <v>213</v>
      </c>
      <c r="B25" s="245">
        <v>2.6</v>
      </c>
      <c r="C25" s="246">
        <v>1.5760000000000001</v>
      </c>
      <c r="D25" s="246">
        <v>2.496</v>
      </c>
      <c r="E25" s="247"/>
      <c r="F25" s="245">
        <v>5</v>
      </c>
      <c r="G25" s="246">
        <v>1</v>
      </c>
      <c r="H25" s="246">
        <v>2</v>
      </c>
      <c r="I25" s="249"/>
      <c r="J25" s="365"/>
      <c r="K25" s="366"/>
      <c r="L25" s="252">
        <f>D25-B25</f>
        <v>-0.10400000000000009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335.58199999999999</v>
      </c>
      <c r="C26" s="153">
        <f>SUM(C18:C25)</f>
        <v>264.065</v>
      </c>
      <c r="D26" s="153">
        <f>SUM(D18:D25)</f>
        <v>379.83000000000004</v>
      </c>
      <c r="E26" s="154">
        <f>IF(OR(D26=0,B26=0),0,D26/B26)</f>
        <v>1.1318545094790544</v>
      </c>
      <c r="F26" s="152">
        <f>SUM(F18:F25)</f>
        <v>348</v>
      </c>
      <c r="G26" s="153">
        <f>SUM(G18:G25)</f>
        <v>276</v>
      </c>
      <c r="H26" s="153">
        <f>SUM(H18:H25)</f>
        <v>339</v>
      </c>
      <c r="I26" s="155">
        <f>IF(OR(H26=0,F26=0),0,H26/F26)</f>
        <v>0.97413793103448276</v>
      </c>
      <c r="J26" s="123"/>
      <c r="K26" s="123"/>
      <c r="L26" s="145">
        <f t="shared" si="2"/>
        <v>44.248000000000047</v>
      </c>
      <c r="M26" s="156">
        <f t="shared" si="3"/>
        <v>-9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553</v>
      </c>
      <c r="F31" s="132">
        <v>0</v>
      </c>
      <c r="G31" s="114">
        <v>0</v>
      </c>
      <c r="H31" s="114">
        <v>0</v>
      </c>
      <c r="I31" s="133" t="s">
        <v>553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553</v>
      </c>
      <c r="F32" s="135">
        <v>0</v>
      </c>
      <c r="G32" s="113">
        <v>0</v>
      </c>
      <c r="H32" s="113">
        <v>0</v>
      </c>
      <c r="I32" s="136" t="s">
        <v>553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553</v>
      </c>
      <c r="F33" s="135">
        <v>0</v>
      </c>
      <c r="G33" s="113">
        <v>0</v>
      </c>
      <c r="H33" s="113">
        <v>0</v>
      </c>
      <c r="I33" s="136" t="s">
        <v>553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553</v>
      </c>
      <c r="F34" s="135">
        <v>0</v>
      </c>
      <c r="G34" s="113">
        <v>0</v>
      </c>
      <c r="H34" s="113">
        <v>0</v>
      </c>
      <c r="I34" s="136" t="s">
        <v>553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553</v>
      </c>
      <c r="F35" s="135">
        <v>0</v>
      </c>
      <c r="G35" s="113">
        <v>0</v>
      </c>
      <c r="H35" s="113">
        <v>0</v>
      </c>
      <c r="I35" s="136" t="s">
        <v>553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553</v>
      </c>
      <c r="F36" s="135">
        <v>0</v>
      </c>
      <c r="G36" s="113">
        <v>0</v>
      </c>
      <c r="H36" s="113">
        <v>0</v>
      </c>
      <c r="I36" s="136" t="s">
        <v>553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553</v>
      </c>
      <c r="F37" s="135">
        <v>0</v>
      </c>
      <c r="G37" s="113">
        <v>0</v>
      </c>
      <c r="H37" s="113">
        <v>0</v>
      </c>
      <c r="I37" s="136" t="s">
        <v>553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553</v>
      </c>
      <c r="F38" s="248">
        <v>0</v>
      </c>
      <c r="G38" s="246">
        <v>0</v>
      </c>
      <c r="H38" s="246">
        <v>0</v>
      </c>
      <c r="I38" s="249" t="s">
        <v>553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804.31</v>
      </c>
      <c r="C33" s="203">
        <v>540</v>
      </c>
      <c r="D33" s="84">
        <f>IF(C33="","",C33-B33)</f>
        <v>-264.30999999999995</v>
      </c>
      <c r="E33" s="85">
        <f>IF(C33="","",C33/B33)</f>
        <v>0.67138292449428705</v>
      </c>
      <c r="F33" s="86">
        <v>35.9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1901.87</v>
      </c>
      <c r="C34" s="204">
        <v>1460</v>
      </c>
      <c r="D34" s="87">
        <f t="shared" ref="D34:D45" si="0">IF(C34="","",C34-B34)</f>
        <v>-441.86999999999989</v>
      </c>
      <c r="E34" s="88">
        <f t="shared" ref="E34:E45" si="1">IF(C34="","",C34/B34)</f>
        <v>0.76766550815776058</v>
      </c>
      <c r="F34" s="89">
        <v>220.69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4457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4246</v>
      </c>
      <c r="B5" s="851">
        <v>1</v>
      </c>
      <c r="C5" s="852">
        <v>0.45</v>
      </c>
      <c r="D5" s="853">
        <v>3</v>
      </c>
      <c r="E5" s="854">
        <v>1</v>
      </c>
      <c r="F5" s="855">
        <v>0.45</v>
      </c>
      <c r="G5" s="856">
        <v>1</v>
      </c>
      <c r="H5" s="857">
        <v>3</v>
      </c>
      <c r="I5" s="858">
        <v>1.35</v>
      </c>
      <c r="J5" s="859">
        <v>3.3</v>
      </c>
      <c r="K5" s="860">
        <v>0.45</v>
      </c>
      <c r="L5" s="861">
        <v>1</v>
      </c>
      <c r="M5" s="861">
        <v>9</v>
      </c>
      <c r="N5" s="862">
        <v>3.12</v>
      </c>
      <c r="O5" s="861" t="s">
        <v>4247</v>
      </c>
      <c r="P5" s="863" t="s">
        <v>4248</v>
      </c>
      <c r="Q5" s="864">
        <f>H5-B5</f>
        <v>2</v>
      </c>
      <c r="R5" s="864">
        <f>I5-C5</f>
        <v>0.90000000000000013</v>
      </c>
      <c r="S5" s="851">
        <f>IF(H5=0,"",H5*N5)</f>
        <v>9.36</v>
      </c>
      <c r="T5" s="851">
        <f>IF(H5=0,"",H5*J5)</f>
        <v>9.8999999999999986</v>
      </c>
      <c r="U5" s="851">
        <f>IF(H5=0,"",T5-S5)</f>
        <v>0.53999999999999915</v>
      </c>
      <c r="V5" s="865">
        <f>IF(H5=0,"",T5/S5)</f>
        <v>1.0576923076923077</v>
      </c>
      <c r="W5" s="866">
        <v>0.88</v>
      </c>
    </row>
    <row r="6" spans="1:23" ht="14.4" customHeight="1" x14ac:dyDescent="0.3">
      <c r="A6" s="882" t="s">
        <v>4249</v>
      </c>
      <c r="B6" s="821">
        <v>2</v>
      </c>
      <c r="C6" s="822">
        <v>2.77</v>
      </c>
      <c r="D6" s="823">
        <v>4.5</v>
      </c>
      <c r="E6" s="833"/>
      <c r="F6" s="811"/>
      <c r="G6" s="812"/>
      <c r="H6" s="817"/>
      <c r="I6" s="811"/>
      <c r="J6" s="812"/>
      <c r="K6" s="816">
        <v>1.24</v>
      </c>
      <c r="L6" s="817">
        <v>2</v>
      </c>
      <c r="M6" s="817">
        <v>18</v>
      </c>
      <c r="N6" s="818">
        <v>5.94</v>
      </c>
      <c r="O6" s="817" t="s">
        <v>4247</v>
      </c>
      <c r="P6" s="834" t="s">
        <v>4250</v>
      </c>
      <c r="Q6" s="819">
        <f t="shared" ref="Q6:R69" si="0">H6-B6</f>
        <v>-2</v>
      </c>
      <c r="R6" s="819">
        <f t="shared" si="0"/>
        <v>-2.77</v>
      </c>
      <c r="S6" s="830" t="str">
        <f t="shared" ref="S6:S69" si="1">IF(H6=0,"",H6*N6)</f>
        <v/>
      </c>
      <c r="T6" s="830" t="str">
        <f t="shared" ref="T6:T69" si="2">IF(H6=0,"",H6*J6)</f>
        <v/>
      </c>
      <c r="U6" s="830" t="str">
        <f t="shared" ref="U6:U69" si="3">IF(H6=0,"",T6-S6)</f>
        <v/>
      </c>
      <c r="V6" s="835" t="str">
        <f t="shared" ref="V6:V69" si="4">IF(H6=0,"",T6/S6)</f>
        <v/>
      </c>
      <c r="W6" s="820"/>
    </row>
    <row r="7" spans="1:23" ht="14.4" customHeight="1" x14ac:dyDescent="0.3">
      <c r="A7" s="882" t="s">
        <v>4251</v>
      </c>
      <c r="B7" s="821">
        <v>1</v>
      </c>
      <c r="C7" s="822">
        <v>0.62</v>
      </c>
      <c r="D7" s="823">
        <v>2</v>
      </c>
      <c r="E7" s="833"/>
      <c r="F7" s="811"/>
      <c r="G7" s="812"/>
      <c r="H7" s="817"/>
      <c r="I7" s="811"/>
      <c r="J7" s="812"/>
      <c r="K7" s="816">
        <v>0.62</v>
      </c>
      <c r="L7" s="817">
        <v>2</v>
      </c>
      <c r="M7" s="817">
        <v>18</v>
      </c>
      <c r="N7" s="818">
        <v>5.93</v>
      </c>
      <c r="O7" s="817" t="s">
        <v>4247</v>
      </c>
      <c r="P7" s="834" t="s">
        <v>4252</v>
      </c>
      <c r="Q7" s="819">
        <f t="shared" si="0"/>
        <v>-1</v>
      </c>
      <c r="R7" s="819">
        <f t="shared" si="0"/>
        <v>-0.62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2" t="s">
        <v>4253</v>
      </c>
      <c r="B8" s="830">
        <v>1</v>
      </c>
      <c r="C8" s="831">
        <v>0.67</v>
      </c>
      <c r="D8" s="832">
        <v>5</v>
      </c>
      <c r="E8" s="833"/>
      <c r="F8" s="811"/>
      <c r="G8" s="812"/>
      <c r="H8" s="813">
        <v>4</v>
      </c>
      <c r="I8" s="814">
        <v>2.7</v>
      </c>
      <c r="J8" s="824">
        <v>3.5</v>
      </c>
      <c r="K8" s="816">
        <v>0.67</v>
      </c>
      <c r="L8" s="817">
        <v>2</v>
      </c>
      <c r="M8" s="817">
        <v>18</v>
      </c>
      <c r="N8" s="818">
        <v>6.08</v>
      </c>
      <c r="O8" s="817" t="s">
        <v>4247</v>
      </c>
      <c r="P8" s="834" t="s">
        <v>4254</v>
      </c>
      <c r="Q8" s="819">
        <f t="shared" si="0"/>
        <v>3</v>
      </c>
      <c r="R8" s="819">
        <f t="shared" si="0"/>
        <v>2.0300000000000002</v>
      </c>
      <c r="S8" s="830">
        <f t="shared" si="1"/>
        <v>24.32</v>
      </c>
      <c r="T8" s="830">
        <f t="shared" si="2"/>
        <v>14</v>
      </c>
      <c r="U8" s="830">
        <f t="shared" si="3"/>
        <v>-10.32</v>
      </c>
      <c r="V8" s="835">
        <f t="shared" si="4"/>
        <v>0.57565789473684215</v>
      </c>
      <c r="W8" s="820"/>
    </row>
    <row r="9" spans="1:23" ht="14.4" customHeight="1" x14ac:dyDescent="0.3">
      <c r="A9" s="883" t="s">
        <v>4255</v>
      </c>
      <c r="B9" s="867"/>
      <c r="C9" s="868"/>
      <c r="D9" s="836"/>
      <c r="E9" s="869">
        <v>1</v>
      </c>
      <c r="F9" s="870">
        <v>1.1200000000000001</v>
      </c>
      <c r="G9" s="825">
        <v>3</v>
      </c>
      <c r="H9" s="871"/>
      <c r="I9" s="872"/>
      <c r="J9" s="826"/>
      <c r="K9" s="873">
        <v>1.1200000000000001</v>
      </c>
      <c r="L9" s="874">
        <v>3</v>
      </c>
      <c r="M9" s="874">
        <v>26</v>
      </c>
      <c r="N9" s="875">
        <v>8.58</v>
      </c>
      <c r="O9" s="874" t="s">
        <v>4247</v>
      </c>
      <c r="P9" s="876" t="s">
        <v>4256</v>
      </c>
      <c r="Q9" s="877">
        <f t="shared" si="0"/>
        <v>0</v>
      </c>
      <c r="R9" s="877">
        <f t="shared" si="0"/>
        <v>0</v>
      </c>
      <c r="S9" s="867" t="str">
        <f t="shared" si="1"/>
        <v/>
      </c>
      <c r="T9" s="867" t="str">
        <f t="shared" si="2"/>
        <v/>
      </c>
      <c r="U9" s="867" t="str">
        <f t="shared" si="3"/>
        <v/>
      </c>
      <c r="V9" s="878" t="str">
        <f t="shared" si="4"/>
        <v/>
      </c>
      <c r="W9" s="827"/>
    </row>
    <row r="10" spans="1:23" ht="14.4" customHeight="1" x14ac:dyDescent="0.3">
      <c r="A10" s="882" t="s">
        <v>4257</v>
      </c>
      <c r="B10" s="830">
        <v>26</v>
      </c>
      <c r="C10" s="831">
        <v>5.86</v>
      </c>
      <c r="D10" s="832">
        <v>2.5</v>
      </c>
      <c r="E10" s="833">
        <v>12</v>
      </c>
      <c r="F10" s="811">
        <v>2.75</v>
      </c>
      <c r="G10" s="812">
        <v>2.7</v>
      </c>
      <c r="H10" s="813">
        <v>24</v>
      </c>
      <c r="I10" s="814">
        <v>5.39</v>
      </c>
      <c r="J10" s="824">
        <v>2.5</v>
      </c>
      <c r="K10" s="816">
        <v>0.22</v>
      </c>
      <c r="L10" s="817">
        <v>1</v>
      </c>
      <c r="M10" s="817">
        <v>8</v>
      </c>
      <c r="N10" s="818">
        <v>2.8</v>
      </c>
      <c r="O10" s="817" t="s">
        <v>4247</v>
      </c>
      <c r="P10" s="834" t="s">
        <v>4258</v>
      </c>
      <c r="Q10" s="819">
        <f t="shared" si="0"/>
        <v>-2</v>
      </c>
      <c r="R10" s="819">
        <f t="shared" si="0"/>
        <v>-0.47000000000000064</v>
      </c>
      <c r="S10" s="830">
        <f t="shared" si="1"/>
        <v>67.199999999999989</v>
      </c>
      <c r="T10" s="830">
        <f t="shared" si="2"/>
        <v>60</v>
      </c>
      <c r="U10" s="830">
        <f t="shared" si="3"/>
        <v>-7.1999999999999886</v>
      </c>
      <c r="V10" s="835">
        <f t="shared" si="4"/>
        <v>0.89285714285714302</v>
      </c>
      <c r="W10" s="820">
        <v>4</v>
      </c>
    </row>
    <row r="11" spans="1:23" ht="14.4" customHeight="1" x14ac:dyDescent="0.3">
      <c r="A11" s="883" t="s">
        <v>4259</v>
      </c>
      <c r="B11" s="867">
        <v>2</v>
      </c>
      <c r="C11" s="868">
        <v>0.51</v>
      </c>
      <c r="D11" s="836">
        <v>3</v>
      </c>
      <c r="E11" s="869">
        <v>3</v>
      </c>
      <c r="F11" s="870">
        <v>0.76</v>
      </c>
      <c r="G11" s="825">
        <v>2.2999999999999998</v>
      </c>
      <c r="H11" s="871">
        <v>6</v>
      </c>
      <c r="I11" s="872">
        <v>1.54</v>
      </c>
      <c r="J11" s="826">
        <v>2.2000000000000002</v>
      </c>
      <c r="K11" s="873">
        <v>0.25</v>
      </c>
      <c r="L11" s="874">
        <v>1</v>
      </c>
      <c r="M11" s="874">
        <v>9</v>
      </c>
      <c r="N11" s="875">
        <v>3.14</v>
      </c>
      <c r="O11" s="874" t="s">
        <v>4247</v>
      </c>
      <c r="P11" s="876" t="s">
        <v>4260</v>
      </c>
      <c r="Q11" s="877">
        <f t="shared" si="0"/>
        <v>4</v>
      </c>
      <c r="R11" s="877">
        <f t="shared" si="0"/>
        <v>1.03</v>
      </c>
      <c r="S11" s="867">
        <f t="shared" si="1"/>
        <v>18.84</v>
      </c>
      <c r="T11" s="867">
        <f t="shared" si="2"/>
        <v>13.200000000000001</v>
      </c>
      <c r="U11" s="867">
        <f t="shared" si="3"/>
        <v>-5.6399999999999988</v>
      </c>
      <c r="V11" s="878">
        <f t="shared" si="4"/>
        <v>0.7006369426751593</v>
      </c>
      <c r="W11" s="827"/>
    </row>
    <row r="12" spans="1:23" ht="14.4" customHeight="1" x14ac:dyDescent="0.3">
      <c r="A12" s="882" t="s">
        <v>4261</v>
      </c>
      <c r="B12" s="830"/>
      <c r="C12" s="831"/>
      <c r="D12" s="832"/>
      <c r="E12" s="833"/>
      <c r="F12" s="811"/>
      <c r="G12" s="812"/>
      <c r="H12" s="813">
        <v>1</v>
      </c>
      <c r="I12" s="814">
        <v>1.1399999999999999</v>
      </c>
      <c r="J12" s="824">
        <v>4</v>
      </c>
      <c r="K12" s="816">
        <v>1.1399999999999999</v>
      </c>
      <c r="L12" s="817">
        <v>2</v>
      </c>
      <c r="M12" s="817">
        <v>20</v>
      </c>
      <c r="N12" s="818">
        <v>6.69</v>
      </c>
      <c r="O12" s="817" t="s">
        <v>4247</v>
      </c>
      <c r="P12" s="834" t="s">
        <v>4262</v>
      </c>
      <c r="Q12" s="819">
        <f t="shared" si="0"/>
        <v>1</v>
      </c>
      <c r="R12" s="819">
        <f t="shared" si="0"/>
        <v>1.1399999999999999</v>
      </c>
      <c r="S12" s="830">
        <f t="shared" si="1"/>
        <v>6.69</v>
      </c>
      <c r="T12" s="830">
        <f t="shared" si="2"/>
        <v>4</v>
      </c>
      <c r="U12" s="830">
        <f t="shared" si="3"/>
        <v>-2.6900000000000004</v>
      </c>
      <c r="V12" s="835">
        <f t="shared" si="4"/>
        <v>0.59790732436472338</v>
      </c>
      <c r="W12" s="820"/>
    </row>
    <row r="13" spans="1:23" ht="14.4" customHeight="1" x14ac:dyDescent="0.3">
      <c r="A13" s="883" t="s">
        <v>4263</v>
      </c>
      <c r="B13" s="867"/>
      <c r="C13" s="868"/>
      <c r="D13" s="836"/>
      <c r="E13" s="869"/>
      <c r="F13" s="870"/>
      <c r="G13" s="825"/>
      <c r="H13" s="871">
        <v>1</v>
      </c>
      <c r="I13" s="872">
        <v>2.1800000000000002</v>
      </c>
      <c r="J13" s="826">
        <v>7</v>
      </c>
      <c r="K13" s="873">
        <v>2.1800000000000002</v>
      </c>
      <c r="L13" s="874">
        <v>3</v>
      </c>
      <c r="M13" s="874">
        <v>31</v>
      </c>
      <c r="N13" s="875">
        <v>10.41</v>
      </c>
      <c r="O13" s="874" t="s">
        <v>4247</v>
      </c>
      <c r="P13" s="876" t="s">
        <v>4264</v>
      </c>
      <c r="Q13" s="877">
        <f t="shared" si="0"/>
        <v>1</v>
      </c>
      <c r="R13" s="877">
        <f t="shared" si="0"/>
        <v>2.1800000000000002</v>
      </c>
      <c r="S13" s="867">
        <f t="shared" si="1"/>
        <v>10.41</v>
      </c>
      <c r="T13" s="867">
        <f t="shared" si="2"/>
        <v>7</v>
      </c>
      <c r="U13" s="867">
        <f t="shared" si="3"/>
        <v>-3.41</v>
      </c>
      <c r="V13" s="878">
        <f t="shared" si="4"/>
        <v>0.67243035542747354</v>
      </c>
      <c r="W13" s="827"/>
    </row>
    <row r="14" spans="1:23" ht="14.4" customHeight="1" x14ac:dyDescent="0.3">
      <c r="A14" s="882" t="s">
        <v>4265</v>
      </c>
      <c r="B14" s="830"/>
      <c r="C14" s="831"/>
      <c r="D14" s="832"/>
      <c r="E14" s="833"/>
      <c r="F14" s="811"/>
      <c r="G14" s="812"/>
      <c r="H14" s="813">
        <v>1</v>
      </c>
      <c r="I14" s="814">
        <v>0.44</v>
      </c>
      <c r="J14" s="815">
        <v>13</v>
      </c>
      <c r="K14" s="816">
        <v>0.41</v>
      </c>
      <c r="L14" s="817">
        <v>1</v>
      </c>
      <c r="M14" s="817">
        <v>13</v>
      </c>
      <c r="N14" s="818">
        <v>4.4400000000000004</v>
      </c>
      <c r="O14" s="817" t="s">
        <v>4247</v>
      </c>
      <c r="P14" s="834" t="s">
        <v>4266</v>
      </c>
      <c r="Q14" s="819">
        <f t="shared" si="0"/>
        <v>1</v>
      </c>
      <c r="R14" s="819">
        <f t="shared" si="0"/>
        <v>0.44</v>
      </c>
      <c r="S14" s="830">
        <f t="shared" si="1"/>
        <v>4.4400000000000004</v>
      </c>
      <c r="T14" s="830">
        <f t="shared" si="2"/>
        <v>13</v>
      </c>
      <c r="U14" s="830">
        <f t="shared" si="3"/>
        <v>8.5599999999999987</v>
      </c>
      <c r="V14" s="835">
        <f t="shared" si="4"/>
        <v>2.9279279279279278</v>
      </c>
      <c r="W14" s="820">
        <v>8.56</v>
      </c>
    </row>
    <row r="15" spans="1:23" ht="14.4" customHeight="1" x14ac:dyDescent="0.3">
      <c r="A15" s="882" t="s">
        <v>4267</v>
      </c>
      <c r="B15" s="830"/>
      <c r="C15" s="831"/>
      <c r="D15" s="832"/>
      <c r="E15" s="833"/>
      <c r="F15" s="811"/>
      <c r="G15" s="812"/>
      <c r="H15" s="813">
        <v>2</v>
      </c>
      <c r="I15" s="814">
        <v>5.91</v>
      </c>
      <c r="J15" s="824">
        <v>3.5</v>
      </c>
      <c r="K15" s="816">
        <v>2.95</v>
      </c>
      <c r="L15" s="817">
        <v>2</v>
      </c>
      <c r="M15" s="817">
        <v>19</v>
      </c>
      <c r="N15" s="818">
        <v>6.23</v>
      </c>
      <c r="O15" s="817" t="s">
        <v>4247</v>
      </c>
      <c r="P15" s="834" t="s">
        <v>4268</v>
      </c>
      <c r="Q15" s="819">
        <f t="shared" si="0"/>
        <v>2</v>
      </c>
      <c r="R15" s="819">
        <f t="shared" si="0"/>
        <v>5.91</v>
      </c>
      <c r="S15" s="830">
        <f t="shared" si="1"/>
        <v>12.46</v>
      </c>
      <c r="T15" s="830">
        <f t="shared" si="2"/>
        <v>7</v>
      </c>
      <c r="U15" s="830">
        <f t="shared" si="3"/>
        <v>-5.4600000000000009</v>
      </c>
      <c r="V15" s="835">
        <f t="shared" si="4"/>
        <v>0.56179775280898869</v>
      </c>
      <c r="W15" s="820"/>
    </row>
    <row r="16" spans="1:23" ht="14.4" customHeight="1" x14ac:dyDescent="0.3">
      <c r="A16" s="882" t="s">
        <v>4269</v>
      </c>
      <c r="B16" s="821">
        <v>1</v>
      </c>
      <c r="C16" s="822">
        <v>1</v>
      </c>
      <c r="D16" s="823">
        <v>3</v>
      </c>
      <c r="E16" s="833"/>
      <c r="F16" s="811"/>
      <c r="G16" s="812"/>
      <c r="H16" s="817"/>
      <c r="I16" s="811"/>
      <c r="J16" s="812"/>
      <c r="K16" s="816">
        <v>1</v>
      </c>
      <c r="L16" s="817">
        <v>1</v>
      </c>
      <c r="M16" s="817">
        <v>13</v>
      </c>
      <c r="N16" s="818">
        <v>4.21</v>
      </c>
      <c r="O16" s="817" t="s">
        <v>4247</v>
      </c>
      <c r="P16" s="834" t="s">
        <v>4270</v>
      </c>
      <c r="Q16" s="819">
        <f t="shared" si="0"/>
        <v>-1</v>
      </c>
      <c r="R16" s="819">
        <f t="shared" si="0"/>
        <v>-1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4271</v>
      </c>
      <c r="B17" s="830"/>
      <c r="C17" s="831"/>
      <c r="D17" s="832"/>
      <c r="E17" s="833"/>
      <c r="F17" s="811"/>
      <c r="G17" s="812"/>
      <c r="H17" s="813">
        <v>1</v>
      </c>
      <c r="I17" s="814">
        <v>2.88</v>
      </c>
      <c r="J17" s="824">
        <v>6</v>
      </c>
      <c r="K17" s="816">
        <v>2.88</v>
      </c>
      <c r="L17" s="817">
        <v>3</v>
      </c>
      <c r="M17" s="817">
        <v>28</v>
      </c>
      <c r="N17" s="818">
        <v>9.3000000000000007</v>
      </c>
      <c r="O17" s="817" t="s">
        <v>4247</v>
      </c>
      <c r="P17" s="834" t="s">
        <v>4272</v>
      </c>
      <c r="Q17" s="819">
        <f t="shared" si="0"/>
        <v>1</v>
      </c>
      <c r="R17" s="819">
        <f t="shared" si="0"/>
        <v>2.88</v>
      </c>
      <c r="S17" s="830">
        <f t="shared" si="1"/>
        <v>9.3000000000000007</v>
      </c>
      <c r="T17" s="830">
        <f t="shared" si="2"/>
        <v>6</v>
      </c>
      <c r="U17" s="830">
        <f t="shared" si="3"/>
        <v>-3.3000000000000007</v>
      </c>
      <c r="V17" s="835">
        <f t="shared" si="4"/>
        <v>0.64516129032258063</v>
      </c>
      <c r="W17" s="820"/>
    </row>
    <row r="18" spans="1:23" ht="14.4" customHeight="1" x14ac:dyDescent="0.3">
      <c r="A18" s="882" t="s">
        <v>4273</v>
      </c>
      <c r="B18" s="821">
        <v>1</v>
      </c>
      <c r="C18" s="822">
        <v>1.21</v>
      </c>
      <c r="D18" s="823">
        <v>7</v>
      </c>
      <c r="E18" s="833"/>
      <c r="F18" s="811"/>
      <c r="G18" s="812"/>
      <c r="H18" s="817"/>
      <c r="I18" s="811"/>
      <c r="J18" s="812"/>
      <c r="K18" s="816">
        <v>1.21</v>
      </c>
      <c r="L18" s="817">
        <v>3</v>
      </c>
      <c r="M18" s="817">
        <v>27</v>
      </c>
      <c r="N18" s="818">
        <v>8.9700000000000006</v>
      </c>
      <c r="O18" s="817" t="s">
        <v>4247</v>
      </c>
      <c r="P18" s="834" t="s">
        <v>4274</v>
      </c>
      <c r="Q18" s="819">
        <f t="shared" si="0"/>
        <v>-1</v>
      </c>
      <c r="R18" s="819">
        <f t="shared" si="0"/>
        <v>-1.21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5" t="str">
        <f t="shared" si="4"/>
        <v/>
      </c>
      <c r="W18" s="820"/>
    </row>
    <row r="19" spans="1:23" ht="14.4" customHeight="1" x14ac:dyDescent="0.3">
      <c r="A19" s="882" t="s">
        <v>4275</v>
      </c>
      <c r="B19" s="821">
        <v>5</v>
      </c>
      <c r="C19" s="822">
        <v>1.86</v>
      </c>
      <c r="D19" s="823">
        <v>3.6</v>
      </c>
      <c r="E19" s="833"/>
      <c r="F19" s="811"/>
      <c r="G19" s="812"/>
      <c r="H19" s="817">
        <v>3</v>
      </c>
      <c r="I19" s="811">
        <v>1.0900000000000001</v>
      </c>
      <c r="J19" s="812">
        <v>4</v>
      </c>
      <c r="K19" s="816">
        <v>0.36</v>
      </c>
      <c r="L19" s="817">
        <v>2</v>
      </c>
      <c r="M19" s="817">
        <v>16</v>
      </c>
      <c r="N19" s="818">
        <v>5.21</v>
      </c>
      <c r="O19" s="817" t="s">
        <v>4247</v>
      </c>
      <c r="P19" s="834" t="s">
        <v>4276</v>
      </c>
      <c r="Q19" s="819">
        <f t="shared" si="0"/>
        <v>-2</v>
      </c>
      <c r="R19" s="819">
        <f t="shared" si="0"/>
        <v>-0.77</v>
      </c>
      <c r="S19" s="830">
        <f t="shared" si="1"/>
        <v>15.629999999999999</v>
      </c>
      <c r="T19" s="830">
        <f t="shared" si="2"/>
        <v>12</v>
      </c>
      <c r="U19" s="830">
        <f t="shared" si="3"/>
        <v>-3.629999999999999</v>
      </c>
      <c r="V19" s="835">
        <f t="shared" si="4"/>
        <v>0.76775431861804233</v>
      </c>
      <c r="W19" s="820"/>
    </row>
    <row r="20" spans="1:23" ht="14.4" customHeight="1" x14ac:dyDescent="0.3">
      <c r="A20" s="883" t="s">
        <v>4277</v>
      </c>
      <c r="B20" s="879">
        <v>2</v>
      </c>
      <c r="C20" s="880">
        <v>1.23</v>
      </c>
      <c r="D20" s="828">
        <v>2</v>
      </c>
      <c r="E20" s="869">
        <v>2</v>
      </c>
      <c r="F20" s="870">
        <v>1.23</v>
      </c>
      <c r="G20" s="825">
        <v>4</v>
      </c>
      <c r="H20" s="874">
        <v>1</v>
      </c>
      <c r="I20" s="870">
        <v>0.61</v>
      </c>
      <c r="J20" s="829">
        <v>8</v>
      </c>
      <c r="K20" s="873">
        <v>0.61</v>
      </c>
      <c r="L20" s="874">
        <v>2</v>
      </c>
      <c r="M20" s="874">
        <v>20</v>
      </c>
      <c r="N20" s="875">
        <v>6.61</v>
      </c>
      <c r="O20" s="874" t="s">
        <v>4247</v>
      </c>
      <c r="P20" s="876" t="s">
        <v>4278</v>
      </c>
      <c r="Q20" s="877">
        <f t="shared" si="0"/>
        <v>-1</v>
      </c>
      <c r="R20" s="877">
        <f t="shared" si="0"/>
        <v>-0.62</v>
      </c>
      <c r="S20" s="867">
        <f t="shared" si="1"/>
        <v>6.61</v>
      </c>
      <c r="T20" s="867">
        <f t="shared" si="2"/>
        <v>8</v>
      </c>
      <c r="U20" s="867">
        <f t="shared" si="3"/>
        <v>1.3899999999999997</v>
      </c>
      <c r="V20" s="878">
        <f t="shared" si="4"/>
        <v>1.2102874432677759</v>
      </c>
      <c r="W20" s="827">
        <v>1.39</v>
      </c>
    </row>
    <row r="21" spans="1:23" ht="14.4" customHeight="1" x14ac:dyDescent="0.3">
      <c r="A21" s="882" t="s">
        <v>4279</v>
      </c>
      <c r="B21" s="821">
        <v>2</v>
      </c>
      <c r="C21" s="822">
        <v>1.49</v>
      </c>
      <c r="D21" s="823">
        <v>6.5</v>
      </c>
      <c r="E21" s="833">
        <v>1</v>
      </c>
      <c r="F21" s="811">
        <v>0.73</v>
      </c>
      <c r="G21" s="812">
        <v>5</v>
      </c>
      <c r="H21" s="817"/>
      <c r="I21" s="811"/>
      <c r="J21" s="812"/>
      <c r="K21" s="816">
        <v>0.73</v>
      </c>
      <c r="L21" s="817">
        <v>2</v>
      </c>
      <c r="M21" s="817">
        <v>21</v>
      </c>
      <c r="N21" s="818">
        <v>7.14</v>
      </c>
      <c r="O21" s="817" t="s">
        <v>4247</v>
      </c>
      <c r="P21" s="834" t="s">
        <v>4280</v>
      </c>
      <c r="Q21" s="819">
        <f t="shared" si="0"/>
        <v>-2</v>
      </c>
      <c r="R21" s="819">
        <f t="shared" si="0"/>
        <v>-1.49</v>
      </c>
      <c r="S21" s="830" t="str">
        <f t="shared" si="1"/>
        <v/>
      </c>
      <c r="T21" s="830" t="str">
        <f t="shared" si="2"/>
        <v/>
      </c>
      <c r="U21" s="830" t="str">
        <f t="shared" si="3"/>
        <v/>
      </c>
      <c r="V21" s="835" t="str">
        <f t="shared" si="4"/>
        <v/>
      </c>
      <c r="W21" s="820"/>
    </row>
    <row r="22" spans="1:23" ht="14.4" customHeight="1" x14ac:dyDescent="0.3">
      <c r="A22" s="883" t="s">
        <v>4281</v>
      </c>
      <c r="B22" s="879"/>
      <c r="C22" s="880"/>
      <c r="D22" s="828"/>
      <c r="E22" s="869"/>
      <c r="F22" s="870"/>
      <c r="G22" s="825"/>
      <c r="H22" s="874">
        <v>1</v>
      </c>
      <c r="I22" s="870">
        <v>0.59</v>
      </c>
      <c r="J22" s="825">
        <v>2</v>
      </c>
      <c r="K22" s="873">
        <v>0.87</v>
      </c>
      <c r="L22" s="874">
        <v>3</v>
      </c>
      <c r="M22" s="874">
        <v>26</v>
      </c>
      <c r="N22" s="875">
        <v>8.5500000000000007</v>
      </c>
      <c r="O22" s="874" t="s">
        <v>4247</v>
      </c>
      <c r="P22" s="876" t="s">
        <v>4282</v>
      </c>
      <c r="Q22" s="877">
        <f t="shared" si="0"/>
        <v>1</v>
      </c>
      <c r="R22" s="877">
        <f t="shared" si="0"/>
        <v>0.59</v>
      </c>
      <c r="S22" s="867">
        <f t="shared" si="1"/>
        <v>8.5500000000000007</v>
      </c>
      <c r="T22" s="867">
        <f t="shared" si="2"/>
        <v>2</v>
      </c>
      <c r="U22" s="867">
        <f t="shared" si="3"/>
        <v>-6.5500000000000007</v>
      </c>
      <c r="V22" s="878">
        <f t="shared" si="4"/>
        <v>0.23391812865497075</v>
      </c>
      <c r="W22" s="827"/>
    </row>
    <row r="23" spans="1:23" ht="14.4" customHeight="1" x14ac:dyDescent="0.3">
      <c r="A23" s="882" t="s">
        <v>4283</v>
      </c>
      <c r="B23" s="830"/>
      <c r="C23" s="831"/>
      <c r="D23" s="832"/>
      <c r="E23" s="813">
        <v>1</v>
      </c>
      <c r="F23" s="814">
        <v>0.42</v>
      </c>
      <c r="G23" s="824">
        <v>6</v>
      </c>
      <c r="H23" s="817"/>
      <c r="I23" s="811"/>
      <c r="J23" s="812"/>
      <c r="K23" s="816">
        <v>0.42</v>
      </c>
      <c r="L23" s="817">
        <v>2</v>
      </c>
      <c r="M23" s="817">
        <v>15</v>
      </c>
      <c r="N23" s="818">
        <v>4.93</v>
      </c>
      <c r="O23" s="817" t="s">
        <v>4247</v>
      </c>
      <c r="P23" s="834" t="s">
        <v>4284</v>
      </c>
      <c r="Q23" s="819">
        <f t="shared" si="0"/>
        <v>0</v>
      </c>
      <c r="R23" s="819">
        <f t="shared" si="0"/>
        <v>0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3" t="s">
        <v>4285</v>
      </c>
      <c r="B24" s="867"/>
      <c r="C24" s="868"/>
      <c r="D24" s="836"/>
      <c r="E24" s="871">
        <v>1</v>
      </c>
      <c r="F24" s="872">
        <v>0.56000000000000005</v>
      </c>
      <c r="G24" s="826">
        <v>3</v>
      </c>
      <c r="H24" s="874"/>
      <c r="I24" s="870"/>
      <c r="J24" s="825"/>
      <c r="K24" s="873">
        <v>0.56000000000000005</v>
      </c>
      <c r="L24" s="874">
        <v>2</v>
      </c>
      <c r="M24" s="874">
        <v>21</v>
      </c>
      <c r="N24" s="875">
        <v>7.13</v>
      </c>
      <c r="O24" s="874" t="s">
        <v>4247</v>
      </c>
      <c r="P24" s="876" t="s">
        <v>4286</v>
      </c>
      <c r="Q24" s="877">
        <f t="shared" si="0"/>
        <v>0</v>
      </c>
      <c r="R24" s="877">
        <f t="shared" si="0"/>
        <v>0</v>
      </c>
      <c r="S24" s="867" t="str">
        <f t="shared" si="1"/>
        <v/>
      </c>
      <c r="T24" s="867" t="str">
        <f t="shared" si="2"/>
        <v/>
      </c>
      <c r="U24" s="867" t="str">
        <f t="shared" si="3"/>
        <v/>
      </c>
      <c r="V24" s="878" t="str">
        <f t="shared" si="4"/>
        <v/>
      </c>
      <c r="W24" s="827"/>
    </row>
    <row r="25" spans="1:23" ht="14.4" customHeight="1" x14ac:dyDescent="0.3">
      <c r="A25" s="882" t="s">
        <v>4287</v>
      </c>
      <c r="B25" s="830">
        <v>2</v>
      </c>
      <c r="C25" s="831">
        <v>4.24</v>
      </c>
      <c r="D25" s="832">
        <v>5</v>
      </c>
      <c r="E25" s="833"/>
      <c r="F25" s="811"/>
      <c r="G25" s="812"/>
      <c r="H25" s="813">
        <v>2</v>
      </c>
      <c r="I25" s="814">
        <v>3.14</v>
      </c>
      <c r="J25" s="824">
        <v>2</v>
      </c>
      <c r="K25" s="816">
        <v>2.12</v>
      </c>
      <c r="L25" s="817">
        <v>3</v>
      </c>
      <c r="M25" s="817">
        <v>25</v>
      </c>
      <c r="N25" s="818">
        <v>8.48</v>
      </c>
      <c r="O25" s="817" t="s">
        <v>4247</v>
      </c>
      <c r="P25" s="834" t="s">
        <v>4288</v>
      </c>
      <c r="Q25" s="819">
        <f t="shared" si="0"/>
        <v>0</v>
      </c>
      <c r="R25" s="819">
        <f t="shared" si="0"/>
        <v>-1.1000000000000001</v>
      </c>
      <c r="S25" s="830">
        <f t="shared" si="1"/>
        <v>16.96</v>
      </c>
      <c r="T25" s="830">
        <f t="shared" si="2"/>
        <v>4</v>
      </c>
      <c r="U25" s="830">
        <f t="shared" si="3"/>
        <v>-12.96</v>
      </c>
      <c r="V25" s="835">
        <f t="shared" si="4"/>
        <v>0.23584905660377356</v>
      </c>
      <c r="W25" s="820"/>
    </row>
    <row r="26" spans="1:23" ht="14.4" customHeight="1" x14ac:dyDescent="0.3">
      <c r="A26" s="882" t="s">
        <v>4289</v>
      </c>
      <c r="B26" s="830"/>
      <c r="C26" s="831"/>
      <c r="D26" s="832"/>
      <c r="E26" s="813">
        <v>1</v>
      </c>
      <c r="F26" s="814">
        <v>4.3899999999999997</v>
      </c>
      <c r="G26" s="824">
        <v>14</v>
      </c>
      <c r="H26" s="817"/>
      <c r="I26" s="811"/>
      <c r="J26" s="812"/>
      <c r="K26" s="816">
        <v>2.69</v>
      </c>
      <c r="L26" s="817">
        <v>3</v>
      </c>
      <c r="M26" s="817">
        <v>31</v>
      </c>
      <c r="N26" s="818">
        <v>10.34</v>
      </c>
      <c r="O26" s="817" t="s">
        <v>4247</v>
      </c>
      <c r="P26" s="834" t="s">
        <v>4290</v>
      </c>
      <c r="Q26" s="819">
        <f t="shared" si="0"/>
        <v>0</v>
      </c>
      <c r="R26" s="819">
        <f t="shared" si="0"/>
        <v>0</v>
      </c>
      <c r="S26" s="830" t="str">
        <f t="shared" si="1"/>
        <v/>
      </c>
      <c r="T26" s="830" t="str">
        <f t="shared" si="2"/>
        <v/>
      </c>
      <c r="U26" s="830" t="str">
        <f t="shared" si="3"/>
        <v/>
      </c>
      <c r="V26" s="835" t="str">
        <f t="shared" si="4"/>
        <v/>
      </c>
      <c r="W26" s="820"/>
    </row>
    <row r="27" spans="1:23" ht="14.4" customHeight="1" x14ac:dyDescent="0.3">
      <c r="A27" s="882" t="s">
        <v>4291</v>
      </c>
      <c r="B27" s="830"/>
      <c r="C27" s="831"/>
      <c r="D27" s="832"/>
      <c r="E27" s="833">
        <v>1</v>
      </c>
      <c r="F27" s="811">
        <v>0.31</v>
      </c>
      <c r="G27" s="812">
        <v>3</v>
      </c>
      <c r="H27" s="813">
        <v>1</v>
      </c>
      <c r="I27" s="814">
        <v>0.31</v>
      </c>
      <c r="J27" s="824">
        <v>3</v>
      </c>
      <c r="K27" s="816">
        <v>0.31</v>
      </c>
      <c r="L27" s="817">
        <v>1</v>
      </c>
      <c r="M27" s="817">
        <v>11</v>
      </c>
      <c r="N27" s="818">
        <v>3.66</v>
      </c>
      <c r="O27" s="817" t="s">
        <v>4247</v>
      </c>
      <c r="P27" s="834" t="s">
        <v>4292</v>
      </c>
      <c r="Q27" s="819">
        <f t="shared" si="0"/>
        <v>1</v>
      </c>
      <c r="R27" s="819">
        <f t="shared" si="0"/>
        <v>0.31</v>
      </c>
      <c r="S27" s="830">
        <f t="shared" si="1"/>
        <v>3.66</v>
      </c>
      <c r="T27" s="830">
        <f t="shared" si="2"/>
        <v>3</v>
      </c>
      <c r="U27" s="830">
        <f t="shared" si="3"/>
        <v>-0.66000000000000014</v>
      </c>
      <c r="V27" s="835">
        <f t="shared" si="4"/>
        <v>0.81967213114754101</v>
      </c>
      <c r="W27" s="820"/>
    </row>
    <row r="28" spans="1:23" ht="14.4" customHeight="1" x14ac:dyDescent="0.3">
      <c r="A28" s="883" t="s">
        <v>4293</v>
      </c>
      <c r="B28" s="867"/>
      <c r="C28" s="868"/>
      <c r="D28" s="836"/>
      <c r="E28" s="869"/>
      <c r="F28" s="870"/>
      <c r="G28" s="825"/>
      <c r="H28" s="871">
        <v>1</v>
      </c>
      <c r="I28" s="872">
        <v>0.46</v>
      </c>
      <c r="J28" s="826">
        <v>5</v>
      </c>
      <c r="K28" s="873">
        <v>0.46</v>
      </c>
      <c r="L28" s="874">
        <v>2</v>
      </c>
      <c r="M28" s="874">
        <v>16</v>
      </c>
      <c r="N28" s="875">
        <v>5.47</v>
      </c>
      <c r="O28" s="874" t="s">
        <v>4247</v>
      </c>
      <c r="P28" s="876" t="s">
        <v>4294</v>
      </c>
      <c r="Q28" s="877">
        <f t="shared" si="0"/>
        <v>1</v>
      </c>
      <c r="R28" s="877">
        <f t="shared" si="0"/>
        <v>0.46</v>
      </c>
      <c r="S28" s="867">
        <f t="shared" si="1"/>
        <v>5.47</v>
      </c>
      <c r="T28" s="867">
        <f t="shared" si="2"/>
        <v>5</v>
      </c>
      <c r="U28" s="867">
        <f t="shared" si="3"/>
        <v>-0.46999999999999975</v>
      </c>
      <c r="V28" s="878">
        <f t="shared" si="4"/>
        <v>0.91407678244972579</v>
      </c>
      <c r="W28" s="827"/>
    </row>
    <row r="29" spans="1:23" ht="14.4" customHeight="1" x14ac:dyDescent="0.3">
      <c r="A29" s="882" t="s">
        <v>4295</v>
      </c>
      <c r="B29" s="830"/>
      <c r="C29" s="831"/>
      <c r="D29" s="832"/>
      <c r="E29" s="833">
        <v>1</v>
      </c>
      <c r="F29" s="811">
        <v>3.02</v>
      </c>
      <c r="G29" s="812">
        <v>6</v>
      </c>
      <c r="H29" s="813">
        <v>1</v>
      </c>
      <c r="I29" s="814">
        <v>3.02</v>
      </c>
      <c r="J29" s="824">
        <v>5</v>
      </c>
      <c r="K29" s="816">
        <v>3.02</v>
      </c>
      <c r="L29" s="817">
        <v>4</v>
      </c>
      <c r="M29" s="817">
        <v>34</v>
      </c>
      <c r="N29" s="818">
        <v>11.25</v>
      </c>
      <c r="O29" s="817" t="s">
        <v>4247</v>
      </c>
      <c r="P29" s="834" t="s">
        <v>4296</v>
      </c>
      <c r="Q29" s="819">
        <f t="shared" si="0"/>
        <v>1</v>
      </c>
      <c r="R29" s="819">
        <f t="shared" si="0"/>
        <v>3.02</v>
      </c>
      <c r="S29" s="830">
        <f t="shared" si="1"/>
        <v>11.25</v>
      </c>
      <c r="T29" s="830">
        <f t="shared" si="2"/>
        <v>5</v>
      </c>
      <c r="U29" s="830">
        <f t="shared" si="3"/>
        <v>-6.25</v>
      </c>
      <c r="V29" s="835">
        <f t="shared" si="4"/>
        <v>0.44444444444444442</v>
      </c>
      <c r="W29" s="820"/>
    </row>
    <row r="30" spans="1:23" ht="14.4" customHeight="1" x14ac:dyDescent="0.3">
      <c r="A30" s="882" t="s">
        <v>4297</v>
      </c>
      <c r="B30" s="821">
        <v>1</v>
      </c>
      <c r="C30" s="822">
        <v>2.89</v>
      </c>
      <c r="D30" s="823">
        <v>20</v>
      </c>
      <c r="E30" s="833"/>
      <c r="F30" s="811"/>
      <c r="G30" s="812"/>
      <c r="H30" s="817"/>
      <c r="I30" s="811"/>
      <c r="J30" s="812"/>
      <c r="K30" s="816">
        <v>2.16</v>
      </c>
      <c r="L30" s="817">
        <v>5</v>
      </c>
      <c r="M30" s="817">
        <v>49</v>
      </c>
      <c r="N30" s="818">
        <v>16.29</v>
      </c>
      <c r="O30" s="817" t="s">
        <v>4247</v>
      </c>
      <c r="P30" s="834" t="s">
        <v>4298</v>
      </c>
      <c r="Q30" s="819">
        <f t="shared" si="0"/>
        <v>-1</v>
      </c>
      <c r="R30" s="819">
        <f t="shared" si="0"/>
        <v>-2.89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5" t="str">
        <f t="shared" si="4"/>
        <v/>
      </c>
      <c r="W30" s="820"/>
    </row>
    <row r="31" spans="1:23" ht="14.4" customHeight="1" x14ac:dyDescent="0.3">
      <c r="A31" s="882" t="s">
        <v>4299</v>
      </c>
      <c r="B31" s="830">
        <v>11</v>
      </c>
      <c r="C31" s="831">
        <v>25.68</v>
      </c>
      <c r="D31" s="832">
        <v>7.5</v>
      </c>
      <c r="E31" s="833">
        <v>5</v>
      </c>
      <c r="F31" s="811">
        <v>11.89</v>
      </c>
      <c r="G31" s="812">
        <v>6</v>
      </c>
      <c r="H31" s="813">
        <v>8</v>
      </c>
      <c r="I31" s="814">
        <v>18.059999999999999</v>
      </c>
      <c r="J31" s="824">
        <v>6.1</v>
      </c>
      <c r="K31" s="816">
        <v>2.38</v>
      </c>
      <c r="L31" s="817">
        <v>4</v>
      </c>
      <c r="M31" s="817">
        <v>32</v>
      </c>
      <c r="N31" s="818">
        <v>10.82</v>
      </c>
      <c r="O31" s="817" t="s">
        <v>4247</v>
      </c>
      <c r="P31" s="834" t="s">
        <v>4300</v>
      </c>
      <c r="Q31" s="819">
        <f t="shared" si="0"/>
        <v>-3</v>
      </c>
      <c r="R31" s="819">
        <f t="shared" si="0"/>
        <v>-7.620000000000001</v>
      </c>
      <c r="S31" s="830">
        <f t="shared" si="1"/>
        <v>86.56</v>
      </c>
      <c r="T31" s="830">
        <f t="shared" si="2"/>
        <v>48.8</v>
      </c>
      <c r="U31" s="830">
        <f t="shared" si="3"/>
        <v>-37.760000000000005</v>
      </c>
      <c r="V31" s="835">
        <f t="shared" si="4"/>
        <v>0.56377079482439918</v>
      </c>
      <c r="W31" s="820">
        <v>3.36</v>
      </c>
    </row>
    <row r="32" spans="1:23" ht="14.4" customHeight="1" x14ac:dyDescent="0.3">
      <c r="A32" s="883" t="s">
        <v>4301</v>
      </c>
      <c r="B32" s="867">
        <v>1</v>
      </c>
      <c r="C32" s="868">
        <v>2.76</v>
      </c>
      <c r="D32" s="836">
        <v>6</v>
      </c>
      <c r="E32" s="869">
        <v>3</v>
      </c>
      <c r="F32" s="870">
        <v>8.2799999999999994</v>
      </c>
      <c r="G32" s="825">
        <v>10.7</v>
      </c>
      <c r="H32" s="871">
        <v>4</v>
      </c>
      <c r="I32" s="872">
        <v>10.47</v>
      </c>
      <c r="J32" s="826">
        <v>6.8</v>
      </c>
      <c r="K32" s="873">
        <v>2.76</v>
      </c>
      <c r="L32" s="874">
        <v>4</v>
      </c>
      <c r="M32" s="874">
        <v>38</v>
      </c>
      <c r="N32" s="875">
        <v>12.69</v>
      </c>
      <c r="O32" s="874" t="s">
        <v>4247</v>
      </c>
      <c r="P32" s="876" t="s">
        <v>4302</v>
      </c>
      <c r="Q32" s="877">
        <f t="shared" si="0"/>
        <v>3</v>
      </c>
      <c r="R32" s="877">
        <f t="shared" si="0"/>
        <v>7.7100000000000009</v>
      </c>
      <c r="S32" s="867">
        <f t="shared" si="1"/>
        <v>50.76</v>
      </c>
      <c r="T32" s="867">
        <f t="shared" si="2"/>
        <v>27.2</v>
      </c>
      <c r="U32" s="867">
        <f t="shared" si="3"/>
        <v>-23.56</v>
      </c>
      <c r="V32" s="878">
        <f t="shared" si="4"/>
        <v>0.53585500394011032</v>
      </c>
      <c r="W32" s="827"/>
    </row>
    <row r="33" spans="1:23" ht="14.4" customHeight="1" x14ac:dyDescent="0.3">
      <c r="A33" s="883" t="s">
        <v>4303</v>
      </c>
      <c r="B33" s="867"/>
      <c r="C33" s="868"/>
      <c r="D33" s="836"/>
      <c r="E33" s="869">
        <v>1</v>
      </c>
      <c r="F33" s="870">
        <v>3.7</v>
      </c>
      <c r="G33" s="825">
        <v>9</v>
      </c>
      <c r="H33" s="871"/>
      <c r="I33" s="872"/>
      <c r="J33" s="826"/>
      <c r="K33" s="873">
        <v>3.7</v>
      </c>
      <c r="L33" s="874">
        <v>6</v>
      </c>
      <c r="M33" s="874">
        <v>51</v>
      </c>
      <c r="N33" s="875">
        <v>16.97</v>
      </c>
      <c r="O33" s="874" t="s">
        <v>4247</v>
      </c>
      <c r="P33" s="876" t="s">
        <v>4304</v>
      </c>
      <c r="Q33" s="877">
        <f t="shared" si="0"/>
        <v>0</v>
      </c>
      <c r="R33" s="877">
        <f t="shared" si="0"/>
        <v>0</v>
      </c>
      <c r="S33" s="867" t="str">
        <f t="shared" si="1"/>
        <v/>
      </c>
      <c r="T33" s="867" t="str">
        <f t="shared" si="2"/>
        <v/>
      </c>
      <c r="U33" s="867" t="str">
        <f t="shared" si="3"/>
        <v/>
      </c>
      <c r="V33" s="878" t="str">
        <f t="shared" si="4"/>
        <v/>
      </c>
      <c r="W33" s="827"/>
    </row>
    <row r="34" spans="1:23" ht="14.4" customHeight="1" x14ac:dyDescent="0.3">
      <c r="A34" s="882" t="s">
        <v>4305</v>
      </c>
      <c r="B34" s="821">
        <v>1</v>
      </c>
      <c r="C34" s="822">
        <v>0.91</v>
      </c>
      <c r="D34" s="823">
        <v>6</v>
      </c>
      <c r="E34" s="833"/>
      <c r="F34" s="811"/>
      <c r="G34" s="812"/>
      <c r="H34" s="817"/>
      <c r="I34" s="811"/>
      <c r="J34" s="812"/>
      <c r="K34" s="816">
        <v>0.79</v>
      </c>
      <c r="L34" s="817">
        <v>2</v>
      </c>
      <c r="M34" s="817">
        <v>15</v>
      </c>
      <c r="N34" s="818">
        <v>5.14</v>
      </c>
      <c r="O34" s="817" t="s">
        <v>4247</v>
      </c>
      <c r="P34" s="834" t="s">
        <v>4306</v>
      </c>
      <c r="Q34" s="819">
        <f t="shared" si="0"/>
        <v>-1</v>
      </c>
      <c r="R34" s="819">
        <f t="shared" si="0"/>
        <v>-0.91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3" t="s">
        <v>4307</v>
      </c>
      <c r="B35" s="879">
        <v>1</v>
      </c>
      <c r="C35" s="880">
        <v>2.16</v>
      </c>
      <c r="D35" s="828">
        <v>20</v>
      </c>
      <c r="E35" s="869">
        <v>1</v>
      </c>
      <c r="F35" s="870">
        <v>2.3199999999999998</v>
      </c>
      <c r="G35" s="825">
        <v>25</v>
      </c>
      <c r="H35" s="874">
        <v>1</v>
      </c>
      <c r="I35" s="870">
        <v>2.14</v>
      </c>
      <c r="J35" s="825">
        <v>11</v>
      </c>
      <c r="K35" s="873">
        <v>1.84</v>
      </c>
      <c r="L35" s="874">
        <v>5</v>
      </c>
      <c r="M35" s="874">
        <v>42</v>
      </c>
      <c r="N35" s="875">
        <v>14.16</v>
      </c>
      <c r="O35" s="874" t="s">
        <v>4247</v>
      </c>
      <c r="P35" s="876" t="s">
        <v>4306</v>
      </c>
      <c r="Q35" s="877">
        <f t="shared" si="0"/>
        <v>0</v>
      </c>
      <c r="R35" s="877">
        <f t="shared" si="0"/>
        <v>-2.0000000000000018E-2</v>
      </c>
      <c r="S35" s="867">
        <f t="shared" si="1"/>
        <v>14.16</v>
      </c>
      <c r="T35" s="867">
        <f t="shared" si="2"/>
        <v>11</v>
      </c>
      <c r="U35" s="867">
        <f t="shared" si="3"/>
        <v>-3.16</v>
      </c>
      <c r="V35" s="878">
        <f t="shared" si="4"/>
        <v>0.7768361581920904</v>
      </c>
      <c r="W35" s="827"/>
    </row>
    <row r="36" spans="1:23" ht="14.4" customHeight="1" x14ac:dyDescent="0.3">
      <c r="A36" s="882" t="s">
        <v>4308</v>
      </c>
      <c r="B36" s="821">
        <v>53</v>
      </c>
      <c r="C36" s="822">
        <v>65.58</v>
      </c>
      <c r="D36" s="823">
        <v>4.0999999999999996</v>
      </c>
      <c r="E36" s="833">
        <v>25</v>
      </c>
      <c r="F36" s="811">
        <v>31.13</v>
      </c>
      <c r="G36" s="812">
        <v>3.9</v>
      </c>
      <c r="H36" s="817">
        <v>49</v>
      </c>
      <c r="I36" s="811">
        <v>59.89</v>
      </c>
      <c r="J36" s="812">
        <v>3.4</v>
      </c>
      <c r="K36" s="816">
        <v>1.22</v>
      </c>
      <c r="L36" s="817">
        <v>2</v>
      </c>
      <c r="M36" s="817">
        <v>17</v>
      </c>
      <c r="N36" s="818">
        <v>5.54</v>
      </c>
      <c r="O36" s="817" t="s">
        <v>4247</v>
      </c>
      <c r="P36" s="834" t="s">
        <v>4309</v>
      </c>
      <c r="Q36" s="819">
        <f t="shared" si="0"/>
        <v>-4</v>
      </c>
      <c r="R36" s="819">
        <f t="shared" si="0"/>
        <v>-5.6899999999999977</v>
      </c>
      <c r="S36" s="830">
        <f t="shared" si="1"/>
        <v>271.45999999999998</v>
      </c>
      <c r="T36" s="830">
        <f t="shared" si="2"/>
        <v>166.6</v>
      </c>
      <c r="U36" s="830">
        <f t="shared" si="3"/>
        <v>-104.85999999999999</v>
      </c>
      <c r="V36" s="835">
        <f t="shared" si="4"/>
        <v>0.61371841155234663</v>
      </c>
      <c r="W36" s="820">
        <v>8.76</v>
      </c>
    </row>
    <row r="37" spans="1:23" ht="14.4" customHeight="1" x14ac:dyDescent="0.3">
      <c r="A37" s="883" t="s">
        <v>4310</v>
      </c>
      <c r="B37" s="879">
        <v>8</v>
      </c>
      <c r="C37" s="880">
        <v>12.16</v>
      </c>
      <c r="D37" s="828">
        <v>6.3</v>
      </c>
      <c r="E37" s="869">
        <v>2</v>
      </c>
      <c r="F37" s="870">
        <v>3.81</v>
      </c>
      <c r="G37" s="825">
        <v>7</v>
      </c>
      <c r="H37" s="874">
        <v>4</v>
      </c>
      <c r="I37" s="870">
        <v>6.85</v>
      </c>
      <c r="J37" s="825">
        <v>3.3</v>
      </c>
      <c r="K37" s="873">
        <v>1.58</v>
      </c>
      <c r="L37" s="874">
        <v>3</v>
      </c>
      <c r="M37" s="874">
        <v>25</v>
      </c>
      <c r="N37" s="875">
        <v>8.36</v>
      </c>
      <c r="O37" s="874" t="s">
        <v>4247</v>
      </c>
      <c r="P37" s="876" t="s">
        <v>4311</v>
      </c>
      <c r="Q37" s="877">
        <f t="shared" si="0"/>
        <v>-4</v>
      </c>
      <c r="R37" s="877">
        <f t="shared" si="0"/>
        <v>-5.3100000000000005</v>
      </c>
      <c r="S37" s="867">
        <f t="shared" si="1"/>
        <v>33.44</v>
      </c>
      <c r="T37" s="867">
        <f t="shared" si="2"/>
        <v>13.2</v>
      </c>
      <c r="U37" s="867">
        <f t="shared" si="3"/>
        <v>-20.239999999999998</v>
      </c>
      <c r="V37" s="878">
        <f t="shared" si="4"/>
        <v>0.39473684210526316</v>
      </c>
      <c r="W37" s="827"/>
    </row>
    <row r="38" spans="1:23" ht="14.4" customHeight="1" x14ac:dyDescent="0.3">
      <c r="A38" s="883" t="s">
        <v>4312</v>
      </c>
      <c r="B38" s="879">
        <v>1</v>
      </c>
      <c r="C38" s="880">
        <v>1.36</v>
      </c>
      <c r="D38" s="828">
        <v>2</v>
      </c>
      <c r="E38" s="869">
        <v>1</v>
      </c>
      <c r="F38" s="870">
        <v>2.37</v>
      </c>
      <c r="G38" s="825">
        <v>4</v>
      </c>
      <c r="H38" s="874"/>
      <c r="I38" s="870"/>
      <c r="J38" s="825"/>
      <c r="K38" s="873">
        <v>2.37</v>
      </c>
      <c r="L38" s="874">
        <v>4</v>
      </c>
      <c r="M38" s="874">
        <v>39</v>
      </c>
      <c r="N38" s="875">
        <v>12.84</v>
      </c>
      <c r="O38" s="874" t="s">
        <v>4247</v>
      </c>
      <c r="P38" s="876" t="s">
        <v>4313</v>
      </c>
      <c r="Q38" s="877">
        <f t="shared" si="0"/>
        <v>-1</v>
      </c>
      <c r="R38" s="877">
        <f t="shared" si="0"/>
        <v>-1.36</v>
      </c>
      <c r="S38" s="867" t="str">
        <f t="shared" si="1"/>
        <v/>
      </c>
      <c r="T38" s="867" t="str">
        <f t="shared" si="2"/>
        <v/>
      </c>
      <c r="U38" s="867" t="str">
        <f t="shared" si="3"/>
        <v/>
      </c>
      <c r="V38" s="878" t="str">
        <f t="shared" si="4"/>
        <v/>
      </c>
      <c r="W38" s="827"/>
    </row>
    <row r="39" spans="1:23" ht="14.4" customHeight="1" x14ac:dyDescent="0.3">
      <c r="A39" s="882" t="s">
        <v>4314</v>
      </c>
      <c r="B39" s="830">
        <v>33</v>
      </c>
      <c r="C39" s="831">
        <v>12.64</v>
      </c>
      <c r="D39" s="832">
        <v>2.9</v>
      </c>
      <c r="E39" s="813">
        <v>43</v>
      </c>
      <c r="F39" s="814">
        <v>17.13</v>
      </c>
      <c r="G39" s="824">
        <v>2.9</v>
      </c>
      <c r="H39" s="817">
        <v>27</v>
      </c>
      <c r="I39" s="811">
        <v>10.26</v>
      </c>
      <c r="J39" s="812">
        <v>2.4</v>
      </c>
      <c r="K39" s="816">
        <v>0.38</v>
      </c>
      <c r="L39" s="817">
        <v>1</v>
      </c>
      <c r="M39" s="817">
        <v>9</v>
      </c>
      <c r="N39" s="818">
        <v>3.07</v>
      </c>
      <c r="O39" s="817" t="s">
        <v>4247</v>
      </c>
      <c r="P39" s="834" t="s">
        <v>4315</v>
      </c>
      <c r="Q39" s="819">
        <f t="shared" si="0"/>
        <v>-6</v>
      </c>
      <c r="R39" s="819">
        <f t="shared" si="0"/>
        <v>-2.3800000000000008</v>
      </c>
      <c r="S39" s="830">
        <f t="shared" si="1"/>
        <v>82.89</v>
      </c>
      <c r="T39" s="830">
        <f t="shared" si="2"/>
        <v>64.8</v>
      </c>
      <c r="U39" s="830">
        <f t="shared" si="3"/>
        <v>-18.090000000000003</v>
      </c>
      <c r="V39" s="835">
        <f t="shared" si="4"/>
        <v>0.78175895765472314</v>
      </c>
      <c r="W39" s="820">
        <v>0.93</v>
      </c>
    </row>
    <row r="40" spans="1:23" ht="14.4" customHeight="1" x14ac:dyDescent="0.3">
      <c r="A40" s="883" t="s">
        <v>4316</v>
      </c>
      <c r="B40" s="867">
        <v>6</v>
      </c>
      <c r="C40" s="868">
        <v>4.68</v>
      </c>
      <c r="D40" s="836">
        <v>6.5</v>
      </c>
      <c r="E40" s="871">
        <v>6</v>
      </c>
      <c r="F40" s="872">
        <v>4.95</v>
      </c>
      <c r="G40" s="826">
        <v>6</v>
      </c>
      <c r="H40" s="874">
        <v>1</v>
      </c>
      <c r="I40" s="870">
        <v>0.47</v>
      </c>
      <c r="J40" s="825">
        <v>4</v>
      </c>
      <c r="K40" s="873">
        <v>0.47</v>
      </c>
      <c r="L40" s="874">
        <v>1</v>
      </c>
      <c r="M40" s="874">
        <v>12</v>
      </c>
      <c r="N40" s="875">
        <v>4.01</v>
      </c>
      <c r="O40" s="874" t="s">
        <v>4247</v>
      </c>
      <c r="P40" s="876" t="s">
        <v>4317</v>
      </c>
      <c r="Q40" s="877">
        <f t="shared" si="0"/>
        <v>-5</v>
      </c>
      <c r="R40" s="877">
        <f t="shared" si="0"/>
        <v>-4.21</v>
      </c>
      <c r="S40" s="867">
        <f t="shared" si="1"/>
        <v>4.01</v>
      </c>
      <c r="T40" s="867">
        <f t="shared" si="2"/>
        <v>4</v>
      </c>
      <c r="U40" s="867">
        <f t="shared" si="3"/>
        <v>-9.9999999999997868E-3</v>
      </c>
      <c r="V40" s="878">
        <f t="shared" si="4"/>
        <v>0.99750623441396513</v>
      </c>
      <c r="W40" s="827"/>
    </row>
    <row r="41" spans="1:23" ht="14.4" customHeight="1" x14ac:dyDescent="0.3">
      <c r="A41" s="883" t="s">
        <v>4318</v>
      </c>
      <c r="B41" s="867"/>
      <c r="C41" s="868"/>
      <c r="D41" s="836"/>
      <c r="E41" s="871"/>
      <c r="F41" s="872"/>
      <c r="G41" s="826"/>
      <c r="H41" s="874">
        <v>1</v>
      </c>
      <c r="I41" s="870">
        <v>1.05</v>
      </c>
      <c r="J41" s="825">
        <v>3</v>
      </c>
      <c r="K41" s="873">
        <v>1.05</v>
      </c>
      <c r="L41" s="874">
        <v>3</v>
      </c>
      <c r="M41" s="874">
        <v>26</v>
      </c>
      <c r="N41" s="875">
        <v>8.5299999999999994</v>
      </c>
      <c r="O41" s="874" t="s">
        <v>4247</v>
      </c>
      <c r="P41" s="876" t="s">
        <v>4319</v>
      </c>
      <c r="Q41" s="877">
        <f t="shared" si="0"/>
        <v>1</v>
      </c>
      <c r="R41" s="877">
        <f t="shared" si="0"/>
        <v>1.05</v>
      </c>
      <c r="S41" s="867">
        <f t="shared" si="1"/>
        <v>8.5299999999999994</v>
      </c>
      <c r="T41" s="867">
        <f t="shared" si="2"/>
        <v>3</v>
      </c>
      <c r="U41" s="867">
        <f t="shared" si="3"/>
        <v>-5.5299999999999994</v>
      </c>
      <c r="V41" s="878">
        <f t="shared" si="4"/>
        <v>0.35169988276670577</v>
      </c>
      <c r="W41" s="827"/>
    </row>
    <row r="42" spans="1:23" ht="14.4" customHeight="1" x14ac:dyDescent="0.3">
      <c r="A42" s="882" t="s">
        <v>4320</v>
      </c>
      <c r="B42" s="830">
        <v>1</v>
      </c>
      <c r="C42" s="831">
        <v>1.25</v>
      </c>
      <c r="D42" s="832">
        <v>5</v>
      </c>
      <c r="E42" s="813">
        <v>3</v>
      </c>
      <c r="F42" s="814">
        <v>2.23</v>
      </c>
      <c r="G42" s="824">
        <v>3</v>
      </c>
      <c r="H42" s="817"/>
      <c r="I42" s="811"/>
      <c r="J42" s="812"/>
      <c r="K42" s="816">
        <v>0.74</v>
      </c>
      <c r="L42" s="817">
        <v>1</v>
      </c>
      <c r="M42" s="817">
        <v>13</v>
      </c>
      <c r="N42" s="818">
        <v>4.4800000000000004</v>
      </c>
      <c r="O42" s="817" t="s">
        <v>4247</v>
      </c>
      <c r="P42" s="834" t="s">
        <v>4321</v>
      </c>
      <c r="Q42" s="819">
        <f t="shared" si="0"/>
        <v>-1</v>
      </c>
      <c r="R42" s="819">
        <f t="shared" si="0"/>
        <v>-1.25</v>
      </c>
      <c r="S42" s="830" t="str">
        <f t="shared" si="1"/>
        <v/>
      </c>
      <c r="T42" s="830" t="str">
        <f t="shared" si="2"/>
        <v/>
      </c>
      <c r="U42" s="830" t="str">
        <f t="shared" si="3"/>
        <v/>
      </c>
      <c r="V42" s="835" t="str">
        <f t="shared" si="4"/>
        <v/>
      </c>
      <c r="W42" s="820"/>
    </row>
    <row r="43" spans="1:23" ht="14.4" customHeight="1" x14ac:dyDescent="0.3">
      <c r="A43" s="883" t="s">
        <v>4322</v>
      </c>
      <c r="B43" s="867">
        <v>2</v>
      </c>
      <c r="C43" s="868">
        <v>2.96</v>
      </c>
      <c r="D43" s="836">
        <v>3.5</v>
      </c>
      <c r="E43" s="871">
        <v>1</v>
      </c>
      <c r="F43" s="872">
        <v>2.82</v>
      </c>
      <c r="G43" s="826">
        <v>7</v>
      </c>
      <c r="H43" s="874"/>
      <c r="I43" s="870"/>
      <c r="J43" s="825"/>
      <c r="K43" s="873">
        <v>1.35</v>
      </c>
      <c r="L43" s="874">
        <v>3</v>
      </c>
      <c r="M43" s="874">
        <v>25</v>
      </c>
      <c r="N43" s="875">
        <v>8.18</v>
      </c>
      <c r="O43" s="874" t="s">
        <v>4247</v>
      </c>
      <c r="P43" s="876" t="s">
        <v>4323</v>
      </c>
      <c r="Q43" s="877">
        <f t="shared" si="0"/>
        <v>-2</v>
      </c>
      <c r="R43" s="877">
        <f t="shared" si="0"/>
        <v>-2.96</v>
      </c>
      <c r="S43" s="867" t="str">
        <f t="shared" si="1"/>
        <v/>
      </c>
      <c r="T43" s="867" t="str">
        <f t="shared" si="2"/>
        <v/>
      </c>
      <c r="U43" s="867" t="str">
        <f t="shared" si="3"/>
        <v/>
      </c>
      <c r="V43" s="878" t="str">
        <f t="shared" si="4"/>
        <v/>
      </c>
      <c r="W43" s="827"/>
    </row>
    <row r="44" spans="1:23" ht="14.4" customHeight="1" x14ac:dyDescent="0.3">
      <c r="A44" s="883" t="s">
        <v>4324</v>
      </c>
      <c r="B44" s="867"/>
      <c r="C44" s="868"/>
      <c r="D44" s="836"/>
      <c r="E44" s="871">
        <v>1</v>
      </c>
      <c r="F44" s="872">
        <v>3.14</v>
      </c>
      <c r="G44" s="826">
        <v>48</v>
      </c>
      <c r="H44" s="874"/>
      <c r="I44" s="870"/>
      <c r="J44" s="825"/>
      <c r="K44" s="873">
        <v>2.64</v>
      </c>
      <c r="L44" s="874">
        <v>5</v>
      </c>
      <c r="M44" s="874">
        <v>43</v>
      </c>
      <c r="N44" s="875">
        <v>14.37</v>
      </c>
      <c r="O44" s="874" t="s">
        <v>4247</v>
      </c>
      <c r="P44" s="876" t="s">
        <v>4325</v>
      </c>
      <c r="Q44" s="877">
        <f t="shared" si="0"/>
        <v>0</v>
      </c>
      <c r="R44" s="877">
        <f t="shared" si="0"/>
        <v>0</v>
      </c>
      <c r="S44" s="867" t="str">
        <f t="shared" si="1"/>
        <v/>
      </c>
      <c r="T44" s="867" t="str">
        <f t="shared" si="2"/>
        <v/>
      </c>
      <c r="U44" s="867" t="str">
        <f t="shared" si="3"/>
        <v/>
      </c>
      <c r="V44" s="878" t="str">
        <f t="shared" si="4"/>
        <v/>
      </c>
      <c r="W44" s="827"/>
    </row>
    <row r="45" spans="1:23" ht="14.4" customHeight="1" x14ac:dyDescent="0.3">
      <c r="A45" s="882" t="s">
        <v>4326</v>
      </c>
      <c r="B45" s="830">
        <v>5</v>
      </c>
      <c r="C45" s="831">
        <v>3.48</v>
      </c>
      <c r="D45" s="832">
        <v>3.6</v>
      </c>
      <c r="E45" s="813">
        <v>8</v>
      </c>
      <c r="F45" s="814">
        <v>6.15</v>
      </c>
      <c r="G45" s="824">
        <v>4.0999999999999996</v>
      </c>
      <c r="H45" s="817">
        <v>8</v>
      </c>
      <c r="I45" s="811">
        <v>5.74</v>
      </c>
      <c r="J45" s="812">
        <v>3.1</v>
      </c>
      <c r="K45" s="816">
        <v>0.62</v>
      </c>
      <c r="L45" s="817">
        <v>1</v>
      </c>
      <c r="M45" s="817">
        <v>13</v>
      </c>
      <c r="N45" s="818">
        <v>4.34</v>
      </c>
      <c r="O45" s="817" t="s">
        <v>4247</v>
      </c>
      <c r="P45" s="834" t="s">
        <v>4327</v>
      </c>
      <c r="Q45" s="819">
        <f t="shared" si="0"/>
        <v>3</v>
      </c>
      <c r="R45" s="819">
        <f t="shared" si="0"/>
        <v>2.2600000000000002</v>
      </c>
      <c r="S45" s="830">
        <f t="shared" si="1"/>
        <v>34.72</v>
      </c>
      <c r="T45" s="830">
        <f t="shared" si="2"/>
        <v>24.8</v>
      </c>
      <c r="U45" s="830">
        <f t="shared" si="3"/>
        <v>-9.9199999999999982</v>
      </c>
      <c r="V45" s="835">
        <f t="shared" si="4"/>
        <v>0.7142857142857143</v>
      </c>
      <c r="W45" s="820">
        <v>1.66</v>
      </c>
    </row>
    <row r="46" spans="1:23" ht="14.4" customHeight="1" x14ac:dyDescent="0.3">
      <c r="A46" s="883" t="s">
        <v>4328</v>
      </c>
      <c r="B46" s="867"/>
      <c r="C46" s="868"/>
      <c r="D46" s="836"/>
      <c r="E46" s="871">
        <v>1</v>
      </c>
      <c r="F46" s="872">
        <v>1.1100000000000001</v>
      </c>
      <c r="G46" s="826">
        <v>5</v>
      </c>
      <c r="H46" s="874"/>
      <c r="I46" s="870"/>
      <c r="J46" s="825"/>
      <c r="K46" s="873">
        <v>0.81</v>
      </c>
      <c r="L46" s="874">
        <v>2</v>
      </c>
      <c r="M46" s="874">
        <v>18</v>
      </c>
      <c r="N46" s="875">
        <v>5.89</v>
      </c>
      <c r="O46" s="874" t="s">
        <v>4247</v>
      </c>
      <c r="P46" s="876" t="s">
        <v>4329</v>
      </c>
      <c r="Q46" s="877">
        <f t="shared" si="0"/>
        <v>0</v>
      </c>
      <c r="R46" s="877">
        <f t="shared" si="0"/>
        <v>0</v>
      </c>
      <c r="S46" s="867" t="str">
        <f t="shared" si="1"/>
        <v/>
      </c>
      <c r="T46" s="867" t="str">
        <f t="shared" si="2"/>
        <v/>
      </c>
      <c r="U46" s="867" t="str">
        <f t="shared" si="3"/>
        <v/>
      </c>
      <c r="V46" s="878" t="str">
        <f t="shared" si="4"/>
        <v/>
      </c>
      <c r="W46" s="827"/>
    </row>
    <row r="47" spans="1:23" ht="14.4" customHeight="1" x14ac:dyDescent="0.3">
      <c r="A47" s="882" t="s">
        <v>4330</v>
      </c>
      <c r="B47" s="821">
        <v>72</v>
      </c>
      <c r="C47" s="822">
        <v>68.59</v>
      </c>
      <c r="D47" s="823">
        <v>3.1</v>
      </c>
      <c r="E47" s="833">
        <v>50</v>
      </c>
      <c r="F47" s="811">
        <v>45.62</v>
      </c>
      <c r="G47" s="812">
        <v>3</v>
      </c>
      <c r="H47" s="817">
        <v>63</v>
      </c>
      <c r="I47" s="811">
        <v>58.57</v>
      </c>
      <c r="J47" s="812">
        <v>2.8</v>
      </c>
      <c r="K47" s="816">
        <v>0.89</v>
      </c>
      <c r="L47" s="817">
        <v>1</v>
      </c>
      <c r="M47" s="817">
        <v>13</v>
      </c>
      <c r="N47" s="818">
        <v>4.2</v>
      </c>
      <c r="O47" s="817" t="s">
        <v>4247</v>
      </c>
      <c r="P47" s="834" t="s">
        <v>4331</v>
      </c>
      <c r="Q47" s="819">
        <f t="shared" si="0"/>
        <v>-9</v>
      </c>
      <c r="R47" s="819">
        <f t="shared" si="0"/>
        <v>-10.020000000000003</v>
      </c>
      <c r="S47" s="830">
        <f t="shared" si="1"/>
        <v>264.60000000000002</v>
      </c>
      <c r="T47" s="830">
        <f t="shared" si="2"/>
        <v>176.39999999999998</v>
      </c>
      <c r="U47" s="830">
        <f t="shared" si="3"/>
        <v>-88.200000000000045</v>
      </c>
      <c r="V47" s="835">
        <f t="shared" si="4"/>
        <v>0.66666666666666652</v>
      </c>
      <c r="W47" s="820">
        <v>5.2</v>
      </c>
    </row>
    <row r="48" spans="1:23" ht="14.4" customHeight="1" x14ac:dyDescent="0.3">
      <c r="A48" s="883" t="s">
        <v>4332</v>
      </c>
      <c r="B48" s="879">
        <v>10</v>
      </c>
      <c r="C48" s="880">
        <v>14.39</v>
      </c>
      <c r="D48" s="828">
        <v>4.2</v>
      </c>
      <c r="E48" s="869">
        <v>6</v>
      </c>
      <c r="F48" s="870">
        <v>8.9700000000000006</v>
      </c>
      <c r="G48" s="825">
        <v>9.3000000000000007</v>
      </c>
      <c r="H48" s="874">
        <v>6</v>
      </c>
      <c r="I48" s="870">
        <v>8.2100000000000009</v>
      </c>
      <c r="J48" s="825">
        <v>3</v>
      </c>
      <c r="K48" s="873">
        <v>1.37</v>
      </c>
      <c r="L48" s="874">
        <v>2</v>
      </c>
      <c r="M48" s="874">
        <v>20</v>
      </c>
      <c r="N48" s="875">
        <v>6.52</v>
      </c>
      <c r="O48" s="874" t="s">
        <v>4247</v>
      </c>
      <c r="P48" s="876" t="s">
        <v>4333</v>
      </c>
      <c r="Q48" s="877">
        <f t="shared" si="0"/>
        <v>-4</v>
      </c>
      <c r="R48" s="877">
        <f t="shared" si="0"/>
        <v>-6.18</v>
      </c>
      <c r="S48" s="867">
        <f t="shared" si="1"/>
        <v>39.119999999999997</v>
      </c>
      <c r="T48" s="867">
        <f t="shared" si="2"/>
        <v>18</v>
      </c>
      <c r="U48" s="867">
        <f t="shared" si="3"/>
        <v>-21.119999999999997</v>
      </c>
      <c r="V48" s="878">
        <f t="shared" si="4"/>
        <v>0.46012269938650308</v>
      </c>
      <c r="W48" s="827"/>
    </row>
    <row r="49" spans="1:23" ht="14.4" customHeight="1" x14ac:dyDescent="0.3">
      <c r="A49" s="883" t="s">
        <v>4334</v>
      </c>
      <c r="B49" s="879"/>
      <c r="C49" s="880"/>
      <c r="D49" s="828"/>
      <c r="E49" s="869"/>
      <c r="F49" s="870"/>
      <c r="G49" s="825"/>
      <c r="H49" s="874">
        <v>1</v>
      </c>
      <c r="I49" s="870">
        <v>1.76</v>
      </c>
      <c r="J49" s="825">
        <v>4</v>
      </c>
      <c r="K49" s="873">
        <v>1.76</v>
      </c>
      <c r="L49" s="874">
        <v>3</v>
      </c>
      <c r="M49" s="874">
        <v>26</v>
      </c>
      <c r="N49" s="875">
        <v>8.57</v>
      </c>
      <c r="O49" s="874" t="s">
        <v>4247</v>
      </c>
      <c r="P49" s="876" t="s">
        <v>4335</v>
      </c>
      <c r="Q49" s="877">
        <f t="shared" si="0"/>
        <v>1</v>
      </c>
      <c r="R49" s="877">
        <f t="shared" si="0"/>
        <v>1.76</v>
      </c>
      <c r="S49" s="867">
        <f t="shared" si="1"/>
        <v>8.57</v>
      </c>
      <c r="T49" s="867">
        <f t="shared" si="2"/>
        <v>4</v>
      </c>
      <c r="U49" s="867">
        <f t="shared" si="3"/>
        <v>-4.57</v>
      </c>
      <c r="V49" s="878">
        <f t="shared" si="4"/>
        <v>0.46674445740956827</v>
      </c>
      <c r="W49" s="827"/>
    </row>
    <row r="50" spans="1:23" ht="14.4" customHeight="1" x14ac:dyDescent="0.3">
      <c r="A50" s="882" t="s">
        <v>4336</v>
      </c>
      <c r="B50" s="830">
        <v>9</v>
      </c>
      <c r="C50" s="831">
        <v>4.84</v>
      </c>
      <c r="D50" s="832">
        <v>2.7</v>
      </c>
      <c r="E50" s="833">
        <v>7</v>
      </c>
      <c r="F50" s="811">
        <v>3.76</v>
      </c>
      <c r="G50" s="812">
        <v>3.9</v>
      </c>
      <c r="H50" s="813">
        <v>13</v>
      </c>
      <c r="I50" s="814">
        <v>7.17</v>
      </c>
      <c r="J50" s="824">
        <v>2.9</v>
      </c>
      <c r="K50" s="816">
        <v>0.54</v>
      </c>
      <c r="L50" s="817">
        <v>1</v>
      </c>
      <c r="M50" s="817">
        <v>12</v>
      </c>
      <c r="N50" s="818">
        <v>3.85</v>
      </c>
      <c r="O50" s="817" t="s">
        <v>4247</v>
      </c>
      <c r="P50" s="834" t="s">
        <v>4337</v>
      </c>
      <c r="Q50" s="819">
        <f t="shared" si="0"/>
        <v>4</v>
      </c>
      <c r="R50" s="819">
        <f t="shared" si="0"/>
        <v>2.33</v>
      </c>
      <c r="S50" s="830">
        <f t="shared" si="1"/>
        <v>50.050000000000004</v>
      </c>
      <c r="T50" s="830">
        <f t="shared" si="2"/>
        <v>37.699999999999996</v>
      </c>
      <c r="U50" s="830">
        <f t="shared" si="3"/>
        <v>-12.350000000000009</v>
      </c>
      <c r="V50" s="835">
        <f t="shared" si="4"/>
        <v>0.75324675324675305</v>
      </c>
      <c r="W50" s="820"/>
    </row>
    <row r="51" spans="1:23" ht="14.4" customHeight="1" x14ac:dyDescent="0.3">
      <c r="A51" s="882" t="s">
        <v>4338</v>
      </c>
      <c r="B51" s="830">
        <v>1</v>
      </c>
      <c r="C51" s="831">
        <v>0.61</v>
      </c>
      <c r="D51" s="832">
        <v>3</v>
      </c>
      <c r="E51" s="833">
        <v>2</v>
      </c>
      <c r="F51" s="811">
        <v>1.7</v>
      </c>
      <c r="G51" s="812">
        <v>4.5</v>
      </c>
      <c r="H51" s="813">
        <v>5</v>
      </c>
      <c r="I51" s="814">
        <v>3.29</v>
      </c>
      <c r="J51" s="824">
        <v>3</v>
      </c>
      <c r="K51" s="816">
        <v>0.61</v>
      </c>
      <c r="L51" s="817">
        <v>1</v>
      </c>
      <c r="M51" s="817">
        <v>12</v>
      </c>
      <c r="N51" s="818">
        <v>3.9</v>
      </c>
      <c r="O51" s="817" t="s">
        <v>4247</v>
      </c>
      <c r="P51" s="834" t="s">
        <v>4339</v>
      </c>
      <c r="Q51" s="819">
        <f t="shared" si="0"/>
        <v>4</v>
      </c>
      <c r="R51" s="819">
        <f t="shared" si="0"/>
        <v>2.68</v>
      </c>
      <c r="S51" s="830">
        <f t="shared" si="1"/>
        <v>19.5</v>
      </c>
      <c r="T51" s="830">
        <f t="shared" si="2"/>
        <v>15</v>
      </c>
      <c r="U51" s="830">
        <f t="shared" si="3"/>
        <v>-4.5</v>
      </c>
      <c r="V51" s="835">
        <f t="shared" si="4"/>
        <v>0.76923076923076927</v>
      </c>
      <c r="W51" s="820">
        <v>0.1</v>
      </c>
    </row>
    <row r="52" spans="1:23" ht="14.4" customHeight="1" x14ac:dyDescent="0.3">
      <c r="A52" s="883" t="s">
        <v>4340</v>
      </c>
      <c r="B52" s="867">
        <v>2</v>
      </c>
      <c r="C52" s="868">
        <v>2.91</v>
      </c>
      <c r="D52" s="836">
        <v>8.5</v>
      </c>
      <c r="E52" s="869"/>
      <c r="F52" s="870"/>
      <c r="G52" s="825"/>
      <c r="H52" s="871">
        <v>1</v>
      </c>
      <c r="I52" s="872">
        <v>1.25</v>
      </c>
      <c r="J52" s="826">
        <v>3</v>
      </c>
      <c r="K52" s="873">
        <v>1.25</v>
      </c>
      <c r="L52" s="874">
        <v>3</v>
      </c>
      <c r="M52" s="874">
        <v>27</v>
      </c>
      <c r="N52" s="875">
        <v>8.93</v>
      </c>
      <c r="O52" s="874" t="s">
        <v>4247</v>
      </c>
      <c r="P52" s="876" t="s">
        <v>4341</v>
      </c>
      <c r="Q52" s="877">
        <f t="shared" si="0"/>
        <v>-1</v>
      </c>
      <c r="R52" s="877">
        <f t="shared" si="0"/>
        <v>-1.6600000000000001</v>
      </c>
      <c r="S52" s="867">
        <f t="shared" si="1"/>
        <v>8.93</v>
      </c>
      <c r="T52" s="867">
        <f t="shared" si="2"/>
        <v>3</v>
      </c>
      <c r="U52" s="867">
        <f t="shared" si="3"/>
        <v>-5.93</v>
      </c>
      <c r="V52" s="878">
        <f t="shared" si="4"/>
        <v>0.33594624860022398</v>
      </c>
      <c r="W52" s="827"/>
    </row>
    <row r="53" spans="1:23" ht="14.4" customHeight="1" x14ac:dyDescent="0.3">
      <c r="A53" s="882" t="s">
        <v>4342</v>
      </c>
      <c r="B53" s="830">
        <v>29</v>
      </c>
      <c r="C53" s="831">
        <v>18.32</v>
      </c>
      <c r="D53" s="832">
        <v>2.9</v>
      </c>
      <c r="E53" s="813">
        <v>30</v>
      </c>
      <c r="F53" s="814">
        <v>18.25</v>
      </c>
      <c r="G53" s="824">
        <v>2.9</v>
      </c>
      <c r="H53" s="817">
        <v>29</v>
      </c>
      <c r="I53" s="811">
        <v>17.43</v>
      </c>
      <c r="J53" s="812">
        <v>2.9</v>
      </c>
      <c r="K53" s="816">
        <v>0.6</v>
      </c>
      <c r="L53" s="817">
        <v>1</v>
      </c>
      <c r="M53" s="817">
        <v>10</v>
      </c>
      <c r="N53" s="818">
        <v>3.41</v>
      </c>
      <c r="O53" s="817" t="s">
        <v>4247</v>
      </c>
      <c r="P53" s="834" t="s">
        <v>4343</v>
      </c>
      <c r="Q53" s="819">
        <f t="shared" si="0"/>
        <v>0</v>
      </c>
      <c r="R53" s="819">
        <f t="shared" si="0"/>
        <v>-0.89000000000000057</v>
      </c>
      <c r="S53" s="830">
        <f t="shared" si="1"/>
        <v>98.89</v>
      </c>
      <c r="T53" s="830">
        <f t="shared" si="2"/>
        <v>84.1</v>
      </c>
      <c r="U53" s="830">
        <f t="shared" si="3"/>
        <v>-14.790000000000006</v>
      </c>
      <c r="V53" s="835">
        <f t="shared" si="4"/>
        <v>0.85043988269794712</v>
      </c>
      <c r="W53" s="820">
        <v>1.18</v>
      </c>
    </row>
    <row r="54" spans="1:23" ht="14.4" customHeight="1" x14ac:dyDescent="0.3">
      <c r="A54" s="882" t="s">
        <v>4344</v>
      </c>
      <c r="B54" s="821">
        <v>1</v>
      </c>
      <c r="C54" s="822">
        <v>0.49</v>
      </c>
      <c r="D54" s="823">
        <v>4</v>
      </c>
      <c r="E54" s="833"/>
      <c r="F54" s="811"/>
      <c r="G54" s="812"/>
      <c r="H54" s="817"/>
      <c r="I54" s="811"/>
      <c r="J54" s="812"/>
      <c r="K54" s="816">
        <v>0.49</v>
      </c>
      <c r="L54" s="817">
        <v>2</v>
      </c>
      <c r="M54" s="817">
        <v>20</v>
      </c>
      <c r="N54" s="818">
        <v>6.81</v>
      </c>
      <c r="O54" s="817" t="s">
        <v>4247</v>
      </c>
      <c r="P54" s="834" t="s">
        <v>4345</v>
      </c>
      <c r="Q54" s="819">
        <f t="shared" si="0"/>
        <v>-1</v>
      </c>
      <c r="R54" s="819">
        <f t="shared" si="0"/>
        <v>-0.49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2" t="s">
        <v>4346</v>
      </c>
      <c r="B55" s="830"/>
      <c r="C55" s="831"/>
      <c r="D55" s="832"/>
      <c r="E55" s="833">
        <v>1</v>
      </c>
      <c r="F55" s="811">
        <v>0.47</v>
      </c>
      <c r="G55" s="812">
        <v>3</v>
      </c>
      <c r="H55" s="813"/>
      <c r="I55" s="814"/>
      <c r="J55" s="824"/>
      <c r="K55" s="816">
        <v>0.47</v>
      </c>
      <c r="L55" s="817">
        <v>2</v>
      </c>
      <c r="M55" s="817">
        <v>21</v>
      </c>
      <c r="N55" s="818">
        <v>6.91</v>
      </c>
      <c r="O55" s="817" t="s">
        <v>4247</v>
      </c>
      <c r="P55" s="834" t="s">
        <v>4347</v>
      </c>
      <c r="Q55" s="819">
        <f t="shared" si="0"/>
        <v>0</v>
      </c>
      <c r="R55" s="819">
        <f t="shared" si="0"/>
        <v>0</v>
      </c>
      <c r="S55" s="830" t="str">
        <f t="shared" si="1"/>
        <v/>
      </c>
      <c r="T55" s="830" t="str">
        <f t="shared" si="2"/>
        <v/>
      </c>
      <c r="U55" s="830" t="str">
        <f t="shared" si="3"/>
        <v/>
      </c>
      <c r="V55" s="835" t="str">
        <f t="shared" si="4"/>
        <v/>
      </c>
      <c r="W55" s="820"/>
    </row>
    <row r="56" spans="1:23" ht="14.4" customHeight="1" x14ac:dyDescent="0.3">
      <c r="A56" s="883" t="s">
        <v>4348</v>
      </c>
      <c r="B56" s="867">
        <v>1</v>
      </c>
      <c r="C56" s="868">
        <v>0.63</v>
      </c>
      <c r="D56" s="836">
        <v>4</v>
      </c>
      <c r="E56" s="869"/>
      <c r="F56" s="870"/>
      <c r="G56" s="825"/>
      <c r="H56" s="871">
        <v>1</v>
      </c>
      <c r="I56" s="872">
        <v>0.63</v>
      </c>
      <c r="J56" s="826">
        <v>4</v>
      </c>
      <c r="K56" s="873">
        <v>0.63</v>
      </c>
      <c r="L56" s="874">
        <v>3</v>
      </c>
      <c r="M56" s="874">
        <v>26</v>
      </c>
      <c r="N56" s="875">
        <v>8.8000000000000007</v>
      </c>
      <c r="O56" s="874" t="s">
        <v>4247</v>
      </c>
      <c r="P56" s="876" t="s">
        <v>4349</v>
      </c>
      <c r="Q56" s="877">
        <f t="shared" si="0"/>
        <v>0</v>
      </c>
      <c r="R56" s="877">
        <f t="shared" si="0"/>
        <v>0</v>
      </c>
      <c r="S56" s="867">
        <f t="shared" si="1"/>
        <v>8.8000000000000007</v>
      </c>
      <c r="T56" s="867">
        <f t="shared" si="2"/>
        <v>4</v>
      </c>
      <c r="U56" s="867">
        <f t="shared" si="3"/>
        <v>-4.8000000000000007</v>
      </c>
      <c r="V56" s="878">
        <f t="shared" si="4"/>
        <v>0.45454545454545453</v>
      </c>
      <c r="W56" s="827"/>
    </row>
    <row r="57" spans="1:23" ht="14.4" customHeight="1" x14ac:dyDescent="0.3">
      <c r="A57" s="882" t="s">
        <v>4350</v>
      </c>
      <c r="B57" s="830">
        <v>6</v>
      </c>
      <c r="C57" s="831">
        <v>2.14</v>
      </c>
      <c r="D57" s="832">
        <v>2.8</v>
      </c>
      <c r="E57" s="833">
        <v>3</v>
      </c>
      <c r="F57" s="811">
        <v>0.97</v>
      </c>
      <c r="G57" s="812">
        <v>3</v>
      </c>
      <c r="H57" s="813">
        <v>5</v>
      </c>
      <c r="I57" s="814">
        <v>1.62</v>
      </c>
      <c r="J57" s="824">
        <v>2.8</v>
      </c>
      <c r="K57" s="816">
        <v>0.32</v>
      </c>
      <c r="L57" s="817">
        <v>1</v>
      </c>
      <c r="M57" s="817">
        <v>10</v>
      </c>
      <c r="N57" s="818">
        <v>3.31</v>
      </c>
      <c r="O57" s="817" t="s">
        <v>4247</v>
      </c>
      <c r="P57" s="834" t="s">
        <v>4351</v>
      </c>
      <c r="Q57" s="819">
        <f t="shared" si="0"/>
        <v>-1</v>
      </c>
      <c r="R57" s="819">
        <f t="shared" si="0"/>
        <v>-0.52</v>
      </c>
      <c r="S57" s="830">
        <f t="shared" si="1"/>
        <v>16.55</v>
      </c>
      <c r="T57" s="830">
        <f t="shared" si="2"/>
        <v>14</v>
      </c>
      <c r="U57" s="830">
        <f t="shared" si="3"/>
        <v>-2.5500000000000007</v>
      </c>
      <c r="V57" s="835">
        <f t="shared" si="4"/>
        <v>0.84592145015105735</v>
      </c>
      <c r="W57" s="820">
        <v>2.38</v>
      </c>
    </row>
    <row r="58" spans="1:23" ht="14.4" customHeight="1" x14ac:dyDescent="0.3">
      <c r="A58" s="883" t="s">
        <v>4352</v>
      </c>
      <c r="B58" s="867">
        <v>1</v>
      </c>
      <c r="C58" s="868">
        <v>0.42</v>
      </c>
      <c r="D58" s="836">
        <v>2</v>
      </c>
      <c r="E58" s="869"/>
      <c r="F58" s="870"/>
      <c r="G58" s="825"/>
      <c r="H58" s="871">
        <v>2</v>
      </c>
      <c r="I58" s="872">
        <v>0.85</v>
      </c>
      <c r="J58" s="826">
        <v>3</v>
      </c>
      <c r="K58" s="873">
        <v>0.42</v>
      </c>
      <c r="L58" s="874">
        <v>2</v>
      </c>
      <c r="M58" s="874">
        <v>16</v>
      </c>
      <c r="N58" s="875">
        <v>5.17</v>
      </c>
      <c r="O58" s="874" t="s">
        <v>4247</v>
      </c>
      <c r="P58" s="876" t="s">
        <v>4353</v>
      </c>
      <c r="Q58" s="877">
        <f t="shared" si="0"/>
        <v>1</v>
      </c>
      <c r="R58" s="877">
        <f t="shared" si="0"/>
        <v>0.43</v>
      </c>
      <c r="S58" s="867">
        <f t="shared" si="1"/>
        <v>10.34</v>
      </c>
      <c r="T58" s="867">
        <f t="shared" si="2"/>
        <v>6</v>
      </c>
      <c r="U58" s="867">
        <f t="shared" si="3"/>
        <v>-4.34</v>
      </c>
      <c r="V58" s="878">
        <f t="shared" si="4"/>
        <v>0.58027079303675044</v>
      </c>
      <c r="W58" s="827"/>
    </row>
    <row r="59" spans="1:23" ht="14.4" customHeight="1" x14ac:dyDescent="0.3">
      <c r="A59" s="882" t="s">
        <v>4354</v>
      </c>
      <c r="B59" s="830"/>
      <c r="C59" s="831"/>
      <c r="D59" s="832"/>
      <c r="E59" s="833"/>
      <c r="F59" s="811"/>
      <c r="G59" s="812"/>
      <c r="H59" s="813">
        <v>1</v>
      </c>
      <c r="I59" s="814">
        <v>0.47</v>
      </c>
      <c r="J59" s="824">
        <v>2</v>
      </c>
      <c r="K59" s="816">
        <v>0.68</v>
      </c>
      <c r="L59" s="817">
        <v>3</v>
      </c>
      <c r="M59" s="817">
        <v>25</v>
      </c>
      <c r="N59" s="818">
        <v>8.49</v>
      </c>
      <c r="O59" s="817" t="s">
        <v>4247</v>
      </c>
      <c r="P59" s="834" t="s">
        <v>4355</v>
      </c>
      <c r="Q59" s="819">
        <f t="shared" si="0"/>
        <v>1</v>
      </c>
      <c r="R59" s="819">
        <f t="shared" si="0"/>
        <v>0.47</v>
      </c>
      <c r="S59" s="830">
        <f t="shared" si="1"/>
        <v>8.49</v>
      </c>
      <c r="T59" s="830">
        <f t="shared" si="2"/>
        <v>2</v>
      </c>
      <c r="U59" s="830">
        <f t="shared" si="3"/>
        <v>-6.49</v>
      </c>
      <c r="V59" s="835">
        <f t="shared" si="4"/>
        <v>0.23557126030624262</v>
      </c>
      <c r="W59" s="820"/>
    </row>
    <row r="60" spans="1:23" ht="14.4" customHeight="1" x14ac:dyDescent="0.3">
      <c r="A60" s="883" t="s">
        <v>4356</v>
      </c>
      <c r="B60" s="867">
        <v>1</v>
      </c>
      <c r="C60" s="868">
        <v>1.26</v>
      </c>
      <c r="D60" s="836">
        <v>4</v>
      </c>
      <c r="E60" s="869"/>
      <c r="F60" s="870"/>
      <c r="G60" s="825"/>
      <c r="H60" s="871">
        <v>3</v>
      </c>
      <c r="I60" s="872">
        <v>2.4700000000000002</v>
      </c>
      <c r="J60" s="829">
        <v>11.7</v>
      </c>
      <c r="K60" s="873">
        <v>0.89</v>
      </c>
      <c r="L60" s="874">
        <v>4</v>
      </c>
      <c r="M60" s="874">
        <v>32</v>
      </c>
      <c r="N60" s="875">
        <v>10.72</v>
      </c>
      <c r="O60" s="874" t="s">
        <v>4247</v>
      </c>
      <c r="P60" s="876" t="s">
        <v>4357</v>
      </c>
      <c r="Q60" s="877">
        <f t="shared" si="0"/>
        <v>2</v>
      </c>
      <c r="R60" s="877">
        <f t="shared" si="0"/>
        <v>1.2100000000000002</v>
      </c>
      <c r="S60" s="867">
        <f t="shared" si="1"/>
        <v>32.160000000000004</v>
      </c>
      <c r="T60" s="867">
        <f t="shared" si="2"/>
        <v>35.099999999999994</v>
      </c>
      <c r="U60" s="867">
        <f t="shared" si="3"/>
        <v>2.9399999999999906</v>
      </c>
      <c r="V60" s="878">
        <f t="shared" si="4"/>
        <v>1.0914179104477608</v>
      </c>
      <c r="W60" s="827">
        <v>14.28</v>
      </c>
    </row>
    <row r="61" spans="1:23" ht="14.4" customHeight="1" x14ac:dyDescent="0.3">
      <c r="A61" s="882" t="s">
        <v>4358</v>
      </c>
      <c r="B61" s="830"/>
      <c r="C61" s="831"/>
      <c r="D61" s="832"/>
      <c r="E61" s="833">
        <v>1</v>
      </c>
      <c r="F61" s="811">
        <v>0.44</v>
      </c>
      <c r="G61" s="812">
        <v>4</v>
      </c>
      <c r="H61" s="813">
        <v>2</v>
      </c>
      <c r="I61" s="814">
        <v>0.87</v>
      </c>
      <c r="J61" s="824">
        <v>2.5</v>
      </c>
      <c r="K61" s="816">
        <v>0.43</v>
      </c>
      <c r="L61" s="817">
        <v>2</v>
      </c>
      <c r="M61" s="817">
        <v>18</v>
      </c>
      <c r="N61" s="818">
        <v>6</v>
      </c>
      <c r="O61" s="817" t="s">
        <v>4247</v>
      </c>
      <c r="P61" s="834" t="s">
        <v>4359</v>
      </c>
      <c r="Q61" s="819">
        <f t="shared" si="0"/>
        <v>2</v>
      </c>
      <c r="R61" s="819">
        <f t="shared" si="0"/>
        <v>0.87</v>
      </c>
      <c r="S61" s="830">
        <f t="shared" si="1"/>
        <v>12</v>
      </c>
      <c r="T61" s="830">
        <f t="shared" si="2"/>
        <v>5</v>
      </c>
      <c r="U61" s="830">
        <f t="shared" si="3"/>
        <v>-7</v>
      </c>
      <c r="V61" s="835">
        <f t="shared" si="4"/>
        <v>0.41666666666666669</v>
      </c>
      <c r="W61" s="820"/>
    </row>
    <row r="62" spans="1:23" ht="14.4" customHeight="1" x14ac:dyDescent="0.3">
      <c r="A62" s="883" t="s">
        <v>4360</v>
      </c>
      <c r="B62" s="867"/>
      <c r="C62" s="868"/>
      <c r="D62" s="836"/>
      <c r="E62" s="869">
        <v>1</v>
      </c>
      <c r="F62" s="870">
        <v>0.5</v>
      </c>
      <c r="G62" s="825">
        <v>7</v>
      </c>
      <c r="H62" s="871">
        <v>2</v>
      </c>
      <c r="I62" s="872">
        <v>1.01</v>
      </c>
      <c r="J62" s="826">
        <v>2.5</v>
      </c>
      <c r="K62" s="873">
        <v>0.5</v>
      </c>
      <c r="L62" s="874">
        <v>2</v>
      </c>
      <c r="M62" s="874">
        <v>21</v>
      </c>
      <c r="N62" s="875">
        <v>7.11</v>
      </c>
      <c r="O62" s="874" t="s">
        <v>4247</v>
      </c>
      <c r="P62" s="876" t="s">
        <v>4361</v>
      </c>
      <c r="Q62" s="877">
        <f t="shared" si="0"/>
        <v>2</v>
      </c>
      <c r="R62" s="877">
        <f t="shared" si="0"/>
        <v>1.01</v>
      </c>
      <c r="S62" s="867">
        <f t="shared" si="1"/>
        <v>14.22</v>
      </c>
      <c r="T62" s="867">
        <f t="shared" si="2"/>
        <v>5</v>
      </c>
      <c r="U62" s="867">
        <f t="shared" si="3"/>
        <v>-9.2200000000000006</v>
      </c>
      <c r="V62" s="878">
        <f t="shared" si="4"/>
        <v>0.35161744022503516</v>
      </c>
      <c r="W62" s="827"/>
    </row>
    <row r="63" spans="1:23" ht="14.4" customHeight="1" x14ac:dyDescent="0.3">
      <c r="A63" s="882" t="s">
        <v>4362</v>
      </c>
      <c r="B63" s="830"/>
      <c r="C63" s="831"/>
      <c r="D63" s="832"/>
      <c r="E63" s="813">
        <v>3</v>
      </c>
      <c r="F63" s="814">
        <v>1.68</v>
      </c>
      <c r="G63" s="824">
        <v>8.6999999999999993</v>
      </c>
      <c r="H63" s="817"/>
      <c r="I63" s="811"/>
      <c r="J63" s="812"/>
      <c r="K63" s="816">
        <v>0.51</v>
      </c>
      <c r="L63" s="817">
        <v>2</v>
      </c>
      <c r="M63" s="817">
        <v>22</v>
      </c>
      <c r="N63" s="818">
        <v>7.41</v>
      </c>
      <c r="O63" s="817" t="s">
        <v>4247</v>
      </c>
      <c r="P63" s="834" t="s">
        <v>4363</v>
      </c>
      <c r="Q63" s="819">
        <f t="shared" si="0"/>
        <v>0</v>
      </c>
      <c r="R63" s="819">
        <f t="shared" si="0"/>
        <v>0</v>
      </c>
      <c r="S63" s="830" t="str">
        <f t="shared" si="1"/>
        <v/>
      </c>
      <c r="T63" s="830" t="str">
        <f t="shared" si="2"/>
        <v/>
      </c>
      <c r="U63" s="830" t="str">
        <f t="shared" si="3"/>
        <v/>
      </c>
      <c r="V63" s="835" t="str">
        <f t="shared" si="4"/>
        <v/>
      </c>
      <c r="W63" s="820"/>
    </row>
    <row r="64" spans="1:23" ht="14.4" customHeight="1" x14ac:dyDescent="0.3">
      <c r="A64" s="883" t="s">
        <v>4364</v>
      </c>
      <c r="B64" s="867">
        <v>2</v>
      </c>
      <c r="C64" s="868">
        <v>1.42</v>
      </c>
      <c r="D64" s="836">
        <v>15</v>
      </c>
      <c r="E64" s="871"/>
      <c r="F64" s="872"/>
      <c r="G64" s="826"/>
      <c r="H64" s="874"/>
      <c r="I64" s="870"/>
      <c r="J64" s="825"/>
      <c r="K64" s="873">
        <v>0.67</v>
      </c>
      <c r="L64" s="874">
        <v>3</v>
      </c>
      <c r="M64" s="874">
        <v>28</v>
      </c>
      <c r="N64" s="875">
        <v>9.34</v>
      </c>
      <c r="O64" s="874" t="s">
        <v>4247</v>
      </c>
      <c r="P64" s="876" t="s">
        <v>4365</v>
      </c>
      <c r="Q64" s="877">
        <f t="shared" si="0"/>
        <v>-2</v>
      </c>
      <c r="R64" s="877">
        <f t="shared" si="0"/>
        <v>-1.42</v>
      </c>
      <c r="S64" s="867" t="str">
        <f t="shared" si="1"/>
        <v/>
      </c>
      <c r="T64" s="867" t="str">
        <f t="shared" si="2"/>
        <v/>
      </c>
      <c r="U64" s="867" t="str">
        <f t="shared" si="3"/>
        <v/>
      </c>
      <c r="V64" s="878" t="str">
        <f t="shared" si="4"/>
        <v/>
      </c>
      <c r="W64" s="827"/>
    </row>
    <row r="65" spans="1:23" ht="14.4" customHeight="1" x14ac:dyDescent="0.3">
      <c r="A65" s="882" t="s">
        <v>4366</v>
      </c>
      <c r="B65" s="821">
        <v>2</v>
      </c>
      <c r="C65" s="822">
        <v>0.74</v>
      </c>
      <c r="D65" s="823">
        <v>4.5</v>
      </c>
      <c r="E65" s="833">
        <v>1</v>
      </c>
      <c r="F65" s="811">
        <v>0.35</v>
      </c>
      <c r="G65" s="812">
        <v>2</v>
      </c>
      <c r="H65" s="817">
        <v>1</v>
      </c>
      <c r="I65" s="811">
        <v>0.36</v>
      </c>
      <c r="J65" s="815">
        <v>5</v>
      </c>
      <c r="K65" s="816">
        <v>0.35</v>
      </c>
      <c r="L65" s="817">
        <v>1</v>
      </c>
      <c r="M65" s="817">
        <v>13</v>
      </c>
      <c r="N65" s="818">
        <v>4.34</v>
      </c>
      <c r="O65" s="817" t="s">
        <v>4247</v>
      </c>
      <c r="P65" s="834" t="s">
        <v>4367</v>
      </c>
      <c r="Q65" s="819">
        <f t="shared" si="0"/>
        <v>-1</v>
      </c>
      <c r="R65" s="819">
        <f t="shared" si="0"/>
        <v>-0.38</v>
      </c>
      <c r="S65" s="830">
        <f t="shared" si="1"/>
        <v>4.34</v>
      </c>
      <c r="T65" s="830">
        <f t="shared" si="2"/>
        <v>5</v>
      </c>
      <c r="U65" s="830">
        <f t="shared" si="3"/>
        <v>0.66000000000000014</v>
      </c>
      <c r="V65" s="835">
        <f t="shared" si="4"/>
        <v>1.1520737327188941</v>
      </c>
      <c r="W65" s="820">
        <v>0.66</v>
      </c>
    </row>
    <row r="66" spans="1:23" ht="14.4" customHeight="1" x14ac:dyDescent="0.3">
      <c r="A66" s="882" t="s">
        <v>4368</v>
      </c>
      <c r="B66" s="821">
        <v>6</v>
      </c>
      <c r="C66" s="822">
        <v>2.2799999999999998</v>
      </c>
      <c r="D66" s="823">
        <v>3.3</v>
      </c>
      <c r="E66" s="833">
        <v>3</v>
      </c>
      <c r="F66" s="811">
        <v>0.93</v>
      </c>
      <c r="G66" s="812">
        <v>2</v>
      </c>
      <c r="H66" s="817">
        <v>2</v>
      </c>
      <c r="I66" s="811">
        <v>0.62</v>
      </c>
      <c r="J66" s="812">
        <v>2</v>
      </c>
      <c r="K66" s="816">
        <v>0.3</v>
      </c>
      <c r="L66" s="817">
        <v>1</v>
      </c>
      <c r="M66" s="817">
        <v>13</v>
      </c>
      <c r="N66" s="818">
        <v>4.1900000000000004</v>
      </c>
      <c r="O66" s="817" t="s">
        <v>4247</v>
      </c>
      <c r="P66" s="834" t="s">
        <v>4369</v>
      </c>
      <c r="Q66" s="819">
        <f t="shared" si="0"/>
        <v>-4</v>
      </c>
      <c r="R66" s="819">
        <f t="shared" si="0"/>
        <v>-1.6599999999999997</v>
      </c>
      <c r="S66" s="830">
        <f t="shared" si="1"/>
        <v>8.3800000000000008</v>
      </c>
      <c r="T66" s="830">
        <f t="shared" si="2"/>
        <v>4</v>
      </c>
      <c r="U66" s="830">
        <f t="shared" si="3"/>
        <v>-4.3800000000000008</v>
      </c>
      <c r="V66" s="835">
        <f t="shared" si="4"/>
        <v>0.47732696897374699</v>
      </c>
      <c r="W66" s="820"/>
    </row>
    <row r="67" spans="1:23" ht="14.4" customHeight="1" x14ac:dyDescent="0.3">
      <c r="A67" s="883" t="s">
        <v>4370</v>
      </c>
      <c r="B67" s="879">
        <v>1</v>
      </c>
      <c r="C67" s="880">
        <v>0.46</v>
      </c>
      <c r="D67" s="828">
        <v>2</v>
      </c>
      <c r="E67" s="869"/>
      <c r="F67" s="870"/>
      <c r="G67" s="825"/>
      <c r="H67" s="874"/>
      <c r="I67" s="870"/>
      <c r="J67" s="825"/>
      <c r="K67" s="873">
        <v>0.46</v>
      </c>
      <c r="L67" s="874">
        <v>2</v>
      </c>
      <c r="M67" s="874">
        <v>18</v>
      </c>
      <c r="N67" s="875">
        <v>5.84</v>
      </c>
      <c r="O67" s="874" t="s">
        <v>4247</v>
      </c>
      <c r="P67" s="876" t="s">
        <v>4371</v>
      </c>
      <c r="Q67" s="877">
        <f t="shared" si="0"/>
        <v>-1</v>
      </c>
      <c r="R67" s="877">
        <f t="shared" si="0"/>
        <v>-0.46</v>
      </c>
      <c r="S67" s="867" t="str">
        <f t="shared" si="1"/>
        <v/>
      </c>
      <c r="T67" s="867" t="str">
        <f t="shared" si="2"/>
        <v/>
      </c>
      <c r="U67" s="867" t="str">
        <f t="shared" si="3"/>
        <v/>
      </c>
      <c r="V67" s="878" t="str">
        <f t="shared" si="4"/>
        <v/>
      </c>
      <c r="W67" s="827"/>
    </row>
    <row r="68" spans="1:23" ht="14.4" customHeight="1" x14ac:dyDescent="0.3">
      <c r="A68" s="882" t="s">
        <v>4372</v>
      </c>
      <c r="B68" s="830"/>
      <c r="C68" s="831"/>
      <c r="D68" s="832"/>
      <c r="E68" s="833">
        <v>1</v>
      </c>
      <c r="F68" s="811">
        <v>1.5</v>
      </c>
      <c r="G68" s="812">
        <v>30</v>
      </c>
      <c r="H68" s="813">
        <v>1</v>
      </c>
      <c r="I68" s="814">
        <v>1.45</v>
      </c>
      <c r="J68" s="815">
        <v>19</v>
      </c>
      <c r="K68" s="816">
        <v>1.24</v>
      </c>
      <c r="L68" s="817">
        <v>4</v>
      </c>
      <c r="M68" s="817">
        <v>32</v>
      </c>
      <c r="N68" s="818">
        <v>10.64</v>
      </c>
      <c r="O68" s="817" t="s">
        <v>4247</v>
      </c>
      <c r="P68" s="834" t="s">
        <v>4373</v>
      </c>
      <c r="Q68" s="819">
        <f t="shared" si="0"/>
        <v>1</v>
      </c>
      <c r="R68" s="819">
        <f t="shared" si="0"/>
        <v>1.45</v>
      </c>
      <c r="S68" s="830">
        <f t="shared" si="1"/>
        <v>10.64</v>
      </c>
      <c r="T68" s="830">
        <f t="shared" si="2"/>
        <v>19</v>
      </c>
      <c r="U68" s="830">
        <f t="shared" si="3"/>
        <v>8.36</v>
      </c>
      <c r="V68" s="835">
        <f t="shared" si="4"/>
        <v>1.7857142857142856</v>
      </c>
      <c r="W68" s="820">
        <v>8.36</v>
      </c>
    </row>
    <row r="69" spans="1:23" ht="14.4" customHeight="1" x14ac:dyDescent="0.3">
      <c r="A69" s="882" t="s">
        <v>4374</v>
      </c>
      <c r="B69" s="830"/>
      <c r="C69" s="831"/>
      <c r="D69" s="832"/>
      <c r="E69" s="813">
        <v>3</v>
      </c>
      <c r="F69" s="814">
        <v>1.35</v>
      </c>
      <c r="G69" s="824">
        <v>4.3</v>
      </c>
      <c r="H69" s="817">
        <v>1</v>
      </c>
      <c r="I69" s="811">
        <v>0.45</v>
      </c>
      <c r="J69" s="812">
        <v>3</v>
      </c>
      <c r="K69" s="816">
        <v>0.45</v>
      </c>
      <c r="L69" s="817">
        <v>1</v>
      </c>
      <c r="M69" s="817">
        <v>12</v>
      </c>
      <c r="N69" s="818">
        <v>4.12</v>
      </c>
      <c r="O69" s="817" t="s">
        <v>4247</v>
      </c>
      <c r="P69" s="834" t="s">
        <v>4375</v>
      </c>
      <c r="Q69" s="819">
        <f t="shared" si="0"/>
        <v>1</v>
      </c>
      <c r="R69" s="819">
        <f t="shared" si="0"/>
        <v>0.45</v>
      </c>
      <c r="S69" s="830">
        <f t="shared" si="1"/>
        <v>4.12</v>
      </c>
      <c r="T69" s="830">
        <f t="shared" si="2"/>
        <v>3</v>
      </c>
      <c r="U69" s="830">
        <f t="shared" si="3"/>
        <v>-1.1200000000000001</v>
      </c>
      <c r="V69" s="835">
        <f t="shared" si="4"/>
        <v>0.72815533980582525</v>
      </c>
      <c r="W69" s="820"/>
    </row>
    <row r="70" spans="1:23" ht="14.4" customHeight="1" x14ac:dyDescent="0.3">
      <c r="A70" s="883" t="s">
        <v>4376</v>
      </c>
      <c r="B70" s="867"/>
      <c r="C70" s="868"/>
      <c r="D70" s="836"/>
      <c r="E70" s="871"/>
      <c r="F70" s="872"/>
      <c r="G70" s="826"/>
      <c r="H70" s="874">
        <v>1</v>
      </c>
      <c r="I70" s="870">
        <v>0.72</v>
      </c>
      <c r="J70" s="825">
        <v>5</v>
      </c>
      <c r="K70" s="873">
        <v>0.72</v>
      </c>
      <c r="L70" s="874">
        <v>3</v>
      </c>
      <c r="M70" s="874">
        <v>24</v>
      </c>
      <c r="N70" s="875">
        <v>8.1</v>
      </c>
      <c r="O70" s="874" t="s">
        <v>4247</v>
      </c>
      <c r="P70" s="876" t="s">
        <v>4377</v>
      </c>
      <c r="Q70" s="877">
        <f t="shared" ref="Q70:R110" si="5">H70-B70</f>
        <v>1</v>
      </c>
      <c r="R70" s="877">
        <f t="shared" si="5"/>
        <v>0.72</v>
      </c>
      <c r="S70" s="867">
        <f t="shared" ref="S70:S110" si="6">IF(H70=0,"",H70*N70)</f>
        <v>8.1</v>
      </c>
      <c r="T70" s="867">
        <f t="shared" ref="T70:T110" si="7">IF(H70=0,"",H70*J70)</f>
        <v>5</v>
      </c>
      <c r="U70" s="867">
        <f t="shared" ref="U70:U110" si="8">IF(H70=0,"",T70-S70)</f>
        <v>-3.0999999999999996</v>
      </c>
      <c r="V70" s="878">
        <f t="shared" ref="V70:V110" si="9">IF(H70=0,"",T70/S70)</f>
        <v>0.61728395061728403</v>
      </c>
      <c r="W70" s="827"/>
    </row>
    <row r="71" spans="1:23" ht="14.4" customHeight="1" x14ac:dyDescent="0.3">
      <c r="A71" s="883" t="s">
        <v>4378</v>
      </c>
      <c r="B71" s="867">
        <v>1</v>
      </c>
      <c r="C71" s="868">
        <v>1.72</v>
      </c>
      <c r="D71" s="836">
        <v>6</v>
      </c>
      <c r="E71" s="871"/>
      <c r="F71" s="872"/>
      <c r="G71" s="826"/>
      <c r="H71" s="874"/>
      <c r="I71" s="870"/>
      <c r="J71" s="825"/>
      <c r="K71" s="873">
        <v>1.52</v>
      </c>
      <c r="L71" s="874">
        <v>4</v>
      </c>
      <c r="M71" s="874">
        <v>35</v>
      </c>
      <c r="N71" s="875">
        <v>11.76</v>
      </c>
      <c r="O71" s="874" t="s">
        <v>4247</v>
      </c>
      <c r="P71" s="876" t="s">
        <v>4379</v>
      </c>
      <c r="Q71" s="877">
        <f t="shared" si="5"/>
        <v>-1</v>
      </c>
      <c r="R71" s="877">
        <f t="shared" si="5"/>
        <v>-1.72</v>
      </c>
      <c r="S71" s="867" t="str">
        <f t="shared" si="6"/>
        <v/>
      </c>
      <c r="T71" s="867" t="str">
        <f t="shared" si="7"/>
        <v/>
      </c>
      <c r="U71" s="867" t="str">
        <f t="shared" si="8"/>
        <v/>
      </c>
      <c r="V71" s="878" t="str">
        <f t="shared" si="9"/>
        <v/>
      </c>
      <c r="W71" s="827"/>
    </row>
    <row r="72" spans="1:23" ht="14.4" customHeight="1" x14ac:dyDescent="0.3">
      <c r="A72" s="882" t="s">
        <v>4380</v>
      </c>
      <c r="B72" s="830">
        <v>1</v>
      </c>
      <c r="C72" s="831">
        <v>0.52</v>
      </c>
      <c r="D72" s="832">
        <v>17</v>
      </c>
      <c r="E72" s="833">
        <v>1</v>
      </c>
      <c r="F72" s="811">
        <v>0.49</v>
      </c>
      <c r="G72" s="812">
        <v>8</v>
      </c>
      <c r="H72" s="813">
        <v>2</v>
      </c>
      <c r="I72" s="814">
        <v>0.97</v>
      </c>
      <c r="J72" s="824">
        <v>4.5</v>
      </c>
      <c r="K72" s="816">
        <v>0.49</v>
      </c>
      <c r="L72" s="817">
        <v>2</v>
      </c>
      <c r="M72" s="817">
        <v>21</v>
      </c>
      <c r="N72" s="818">
        <v>6.84</v>
      </c>
      <c r="O72" s="817" t="s">
        <v>4247</v>
      </c>
      <c r="P72" s="834" t="s">
        <v>4381</v>
      </c>
      <c r="Q72" s="819">
        <f t="shared" si="5"/>
        <v>1</v>
      </c>
      <c r="R72" s="819">
        <f t="shared" si="5"/>
        <v>0.44999999999999996</v>
      </c>
      <c r="S72" s="830">
        <f t="shared" si="6"/>
        <v>13.68</v>
      </c>
      <c r="T72" s="830">
        <f t="shared" si="7"/>
        <v>9</v>
      </c>
      <c r="U72" s="830">
        <f t="shared" si="8"/>
        <v>-4.68</v>
      </c>
      <c r="V72" s="835">
        <f t="shared" si="9"/>
        <v>0.65789473684210531</v>
      </c>
      <c r="W72" s="820">
        <v>0.16</v>
      </c>
    </row>
    <row r="73" spans="1:23" ht="14.4" customHeight="1" x14ac:dyDescent="0.3">
      <c r="A73" s="883" t="s">
        <v>4382</v>
      </c>
      <c r="B73" s="867">
        <v>1</v>
      </c>
      <c r="C73" s="868">
        <v>0.66</v>
      </c>
      <c r="D73" s="836">
        <v>16</v>
      </c>
      <c r="E73" s="869">
        <v>3</v>
      </c>
      <c r="F73" s="870">
        <v>1.94</v>
      </c>
      <c r="G73" s="825">
        <v>11</v>
      </c>
      <c r="H73" s="871">
        <v>3</v>
      </c>
      <c r="I73" s="872">
        <v>1.33</v>
      </c>
      <c r="J73" s="826">
        <v>2</v>
      </c>
      <c r="K73" s="873">
        <v>0.65</v>
      </c>
      <c r="L73" s="874">
        <v>3</v>
      </c>
      <c r="M73" s="874">
        <v>29</v>
      </c>
      <c r="N73" s="875">
        <v>9.56</v>
      </c>
      <c r="O73" s="874" t="s">
        <v>4247</v>
      </c>
      <c r="P73" s="876" t="s">
        <v>4383</v>
      </c>
      <c r="Q73" s="877">
        <f t="shared" si="5"/>
        <v>2</v>
      </c>
      <c r="R73" s="877">
        <f t="shared" si="5"/>
        <v>0.67</v>
      </c>
      <c r="S73" s="867">
        <f t="shared" si="6"/>
        <v>28.68</v>
      </c>
      <c r="T73" s="867">
        <f t="shared" si="7"/>
        <v>6</v>
      </c>
      <c r="U73" s="867">
        <f t="shared" si="8"/>
        <v>-22.68</v>
      </c>
      <c r="V73" s="878">
        <f t="shared" si="9"/>
        <v>0.20920502092050208</v>
      </c>
      <c r="W73" s="827"/>
    </row>
    <row r="74" spans="1:23" ht="14.4" customHeight="1" x14ac:dyDescent="0.3">
      <c r="A74" s="883" t="s">
        <v>4384</v>
      </c>
      <c r="B74" s="867"/>
      <c r="C74" s="868"/>
      <c r="D74" s="836"/>
      <c r="E74" s="869"/>
      <c r="F74" s="870"/>
      <c r="G74" s="825"/>
      <c r="H74" s="871">
        <v>1</v>
      </c>
      <c r="I74" s="872">
        <v>1.01</v>
      </c>
      <c r="J74" s="829">
        <v>18</v>
      </c>
      <c r="K74" s="873">
        <v>0.97</v>
      </c>
      <c r="L74" s="874">
        <v>4</v>
      </c>
      <c r="M74" s="874">
        <v>36</v>
      </c>
      <c r="N74" s="875">
        <v>11.83</v>
      </c>
      <c r="O74" s="874" t="s">
        <v>4247</v>
      </c>
      <c r="P74" s="876" t="s">
        <v>4385</v>
      </c>
      <c r="Q74" s="877">
        <f t="shared" si="5"/>
        <v>1</v>
      </c>
      <c r="R74" s="877">
        <f t="shared" si="5"/>
        <v>1.01</v>
      </c>
      <c r="S74" s="867">
        <f t="shared" si="6"/>
        <v>11.83</v>
      </c>
      <c r="T74" s="867">
        <f t="shared" si="7"/>
        <v>18</v>
      </c>
      <c r="U74" s="867">
        <f t="shared" si="8"/>
        <v>6.17</v>
      </c>
      <c r="V74" s="878">
        <f t="shared" si="9"/>
        <v>1.521555367709214</v>
      </c>
      <c r="W74" s="827">
        <v>6.17</v>
      </c>
    </row>
    <row r="75" spans="1:23" ht="14.4" customHeight="1" x14ac:dyDescent="0.3">
      <c r="A75" s="882" t="s">
        <v>4386</v>
      </c>
      <c r="B75" s="830">
        <v>10</v>
      </c>
      <c r="C75" s="831">
        <v>2.46</v>
      </c>
      <c r="D75" s="832">
        <v>2.7</v>
      </c>
      <c r="E75" s="833">
        <v>8</v>
      </c>
      <c r="F75" s="811">
        <v>1.98</v>
      </c>
      <c r="G75" s="812">
        <v>2.4</v>
      </c>
      <c r="H75" s="813">
        <v>6</v>
      </c>
      <c r="I75" s="814">
        <v>1.51</v>
      </c>
      <c r="J75" s="824">
        <v>2.5</v>
      </c>
      <c r="K75" s="816">
        <v>0.25</v>
      </c>
      <c r="L75" s="817">
        <v>1</v>
      </c>
      <c r="M75" s="817">
        <v>9</v>
      </c>
      <c r="N75" s="818">
        <v>3.01</v>
      </c>
      <c r="O75" s="817" t="s">
        <v>4247</v>
      </c>
      <c r="P75" s="834" t="s">
        <v>4387</v>
      </c>
      <c r="Q75" s="819">
        <f t="shared" si="5"/>
        <v>-4</v>
      </c>
      <c r="R75" s="819">
        <f t="shared" si="5"/>
        <v>-0.95</v>
      </c>
      <c r="S75" s="830">
        <f t="shared" si="6"/>
        <v>18.059999999999999</v>
      </c>
      <c r="T75" s="830">
        <f t="shared" si="7"/>
        <v>15</v>
      </c>
      <c r="U75" s="830">
        <f t="shared" si="8"/>
        <v>-3.0599999999999987</v>
      </c>
      <c r="V75" s="835">
        <f t="shared" si="9"/>
        <v>0.83056478405315626</v>
      </c>
      <c r="W75" s="820"/>
    </row>
    <row r="76" spans="1:23" ht="14.4" customHeight="1" x14ac:dyDescent="0.3">
      <c r="A76" s="883" t="s">
        <v>4388</v>
      </c>
      <c r="B76" s="867"/>
      <c r="C76" s="868"/>
      <c r="D76" s="836"/>
      <c r="E76" s="869">
        <v>1</v>
      </c>
      <c r="F76" s="870">
        <v>0.31</v>
      </c>
      <c r="G76" s="825">
        <v>9</v>
      </c>
      <c r="H76" s="871">
        <v>4</v>
      </c>
      <c r="I76" s="872">
        <v>1.29</v>
      </c>
      <c r="J76" s="829">
        <v>4.5</v>
      </c>
      <c r="K76" s="873">
        <v>0.31</v>
      </c>
      <c r="L76" s="874">
        <v>1</v>
      </c>
      <c r="M76" s="874">
        <v>11</v>
      </c>
      <c r="N76" s="875">
        <v>3.73</v>
      </c>
      <c r="O76" s="874" t="s">
        <v>4247</v>
      </c>
      <c r="P76" s="876" t="s">
        <v>4389</v>
      </c>
      <c r="Q76" s="877">
        <f t="shared" si="5"/>
        <v>4</v>
      </c>
      <c r="R76" s="877">
        <f t="shared" si="5"/>
        <v>1.29</v>
      </c>
      <c r="S76" s="867">
        <f t="shared" si="6"/>
        <v>14.92</v>
      </c>
      <c r="T76" s="867">
        <f t="shared" si="7"/>
        <v>18</v>
      </c>
      <c r="U76" s="867">
        <f t="shared" si="8"/>
        <v>3.08</v>
      </c>
      <c r="V76" s="878">
        <f t="shared" si="9"/>
        <v>1.2064343163538873</v>
      </c>
      <c r="W76" s="827">
        <v>5.54</v>
      </c>
    </row>
    <row r="77" spans="1:23" ht="14.4" customHeight="1" x14ac:dyDescent="0.3">
      <c r="A77" s="882" t="s">
        <v>4390</v>
      </c>
      <c r="B77" s="830"/>
      <c r="C77" s="831"/>
      <c r="D77" s="832"/>
      <c r="E77" s="833">
        <v>1</v>
      </c>
      <c r="F77" s="811">
        <v>0.67</v>
      </c>
      <c r="G77" s="812">
        <v>13</v>
      </c>
      <c r="H77" s="813"/>
      <c r="I77" s="814"/>
      <c r="J77" s="824"/>
      <c r="K77" s="816">
        <v>0.67</v>
      </c>
      <c r="L77" s="817">
        <v>2</v>
      </c>
      <c r="M77" s="817">
        <v>18</v>
      </c>
      <c r="N77" s="818">
        <v>5.94</v>
      </c>
      <c r="O77" s="817" t="s">
        <v>4247</v>
      </c>
      <c r="P77" s="834" t="s">
        <v>4391</v>
      </c>
      <c r="Q77" s="819">
        <f t="shared" si="5"/>
        <v>0</v>
      </c>
      <c r="R77" s="819">
        <f t="shared" si="5"/>
        <v>0</v>
      </c>
      <c r="S77" s="830" t="str">
        <f t="shared" si="6"/>
        <v/>
      </c>
      <c r="T77" s="830" t="str">
        <f t="shared" si="7"/>
        <v/>
      </c>
      <c r="U77" s="830" t="str">
        <f t="shared" si="8"/>
        <v/>
      </c>
      <c r="V77" s="835" t="str">
        <f t="shared" si="9"/>
        <v/>
      </c>
      <c r="W77" s="820"/>
    </row>
    <row r="78" spans="1:23" ht="14.4" customHeight="1" x14ac:dyDescent="0.3">
      <c r="A78" s="883" t="s">
        <v>4392</v>
      </c>
      <c r="B78" s="867"/>
      <c r="C78" s="868"/>
      <c r="D78" s="836"/>
      <c r="E78" s="869"/>
      <c r="F78" s="870"/>
      <c r="G78" s="825"/>
      <c r="H78" s="871">
        <v>1</v>
      </c>
      <c r="I78" s="872">
        <v>1.07</v>
      </c>
      <c r="J78" s="829">
        <v>10</v>
      </c>
      <c r="K78" s="873">
        <v>1.07</v>
      </c>
      <c r="L78" s="874">
        <v>3</v>
      </c>
      <c r="M78" s="874">
        <v>24</v>
      </c>
      <c r="N78" s="875">
        <v>8.07</v>
      </c>
      <c r="O78" s="874" t="s">
        <v>4247</v>
      </c>
      <c r="P78" s="876" t="s">
        <v>4393</v>
      </c>
      <c r="Q78" s="877">
        <f t="shared" si="5"/>
        <v>1</v>
      </c>
      <c r="R78" s="877">
        <f t="shared" si="5"/>
        <v>1.07</v>
      </c>
      <c r="S78" s="867">
        <f t="shared" si="6"/>
        <v>8.07</v>
      </c>
      <c r="T78" s="867">
        <f t="shared" si="7"/>
        <v>10</v>
      </c>
      <c r="U78" s="867">
        <f t="shared" si="8"/>
        <v>1.9299999999999997</v>
      </c>
      <c r="V78" s="878">
        <f t="shared" si="9"/>
        <v>1.2391573729863692</v>
      </c>
      <c r="W78" s="827">
        <v>1.93</v>
      </c>
    </row>
    <row r="79" spans="1:23" ht="14.4" customHeight="1" x14ac:dyDescent="0.3">
      <c r="A79" s="882" t="s">
        <v>4394</v>
      </c>
      <c r="B79" s="821">
        <v>1</v>
      </c>
      <c r="C79" s="822">
        <v>1.43</v>
      </c>
      <c r="D79" s="823">
        <v>9</v>
      </c>
      <c r="E79" s="833"/>
      <c r="F79" s="811"/>
      <c r="G79" s="812"/>
      <c r="H79" s="817"/>
      <c r="I79" s="811"/>
      <c r="J79" s="812"/>
      <c r="K79" s="816">
        <v>1.43</v>
      </c>
      <c r="L79" s="817">
        <v>4</v>
      </c>
      <c r="M79" s="817">
        <v>35</v>
      </c>
      <c r="N79" s="818">
        <v>11.68</v>
      </c>
      <c r="O79" s="817" t="s">
        <v>4247</v>
      </c>
      <c r="P79" s="834" t="s">
        <v>4395</v>
      </c>
      <c r="Q79" s="819">
        <f t="shared" si="5"/>
        <v>-1</v>
      </c>
      <c r="R79" s="819">
        <f t="shared" si="5"/>
        <v>-1.43</v>
      </c>
      <c r="S79" s="830" t="str">
        <f t="shared" si="6"/>
        <v/>
      </c>
      <c r="T79" s="830" t="str">
        <f t="shared" si="7"/>
        <v/>
      </c>
      <c r="U79" s="830" t="str">
        <f t="shared" si="8"/>
        <v/>
      </c>
      <c r="V79" s="835" t="str">
        <f t="shared" si="9"/>
        <v/>
      </c>
      <c r="W79" s="820"/>
    </row>
    <row r="80" spans="1:23" ht="14.4" customHeight="1" x14ac:dyDescent="0.3">
      <c r="A80" s="883" t="s">
        <v>4396</v>
      </c>
      <c r="B80" s="879">
        <v>1</v>
      </c>
      <c r="C80" s="880">
        <v>1.81</v>
      </c>
      <c r="D80" s="828">
        <v>25</v>
      </c>
      <c r="E80" s="869"/>
      <c r="F80" s="870"/>
      <c r="G80" s="825"/>
      <c r="H80" s="874"/>
      <c r="I80" s="870"/>
      <c r="J80" s="825"/>
      <c r="K80" s="873">
        <v>1.81</v>
      </c>
      <c r="L80" s="874">
        <v>5</v>
      </c>
      <c r="M80" s="874">
        <v>45</v>
      </c>
      <c r="N80" s="875">
        <v>15.1</v>
      </c>
      <c r="O80" s="874" t="s">
        <v>4247</v>
      </c>
      <c r="P80" s="876" t="s">
        <v>4397</v>
      </c>
      <c r="Q80" s="877">
        <f t="shared" si="5"/>
        <v>-1</v>
      </c>
      <c r="R80" s="877">
        <f t="shared" si="5"/>
        <v>-1.81</v>
      </c>
      <c r="S80" s="867" t="str">
        <f t="shared" si="6"/>
        <v/>
      </c>
      <c r="T80" s="867" t="str">
        <f t="shared" si="7"/>
        <v/>
      </c>
      <c r="U80" s="867" t="str">
        <f t="shared" si="8"/>
        <v/>
      </c>
      <c r="V80" s="878" t="str">
        <f t="shared" si="9"/>
        <v/>
      </c>
      <c r="W80" s="827"/>
    </row>
    <row r="81" spans="1:23" ht="14.4" customHeight="1" x14ac:dyDescent="0.3">
      <c r="A81" s="883" t="s">
        <v>4398</v>
      </c>
      <c r="B81" s="879"/>
      <c r="C81" s="880"/>
      <c r="D81" s="828"/>
      <c r="E81" s="869">
        <v>1</v>
      </c>
      <c r="F81" s="870">
        <v>3.72</v>
      </c>
      <c r="G81" s="825">
        <v>24</v>
      </c>
      <c r="H81" s="874"/>
      <c r="I81" s="870"/>
      <c r="J81" s="825"/>
      <c r="K81" s="873">
        <v>3.72</v>
      </c>
      <c r="L81" s="874">
        <v>8</v>
      </c>
      <c r="M81" s="874">
        <v>70</v>
      </c>
      <c r="N81" s="875">
        <v>23.46</v>
      </c>
      <c r="O81" s="874" t="s">
        <v>4247</v>
      </c>
      <c r="P81" s="876" t="s">
        <v>4399</v>
      </c>
      <c r="Q81" s="877">
        <f t="shared" si="5"/>
        <v>0</v>
      </c>
      <c r="R81" s="877">
        <f t="shared" si="5"/>
        <v>0</v>
      </c>
      <c r="S81" s="867" t="str">
        <f t="shared" si="6"/>
        <v/>
      </c>
      <c r="T81" s="867" t="str">
        <f t="shared" si="7"/>
        <v/>
      </c>
      <c r="U81" s="867" t="str">
        <f t="shared" si="8"/>
        <v/>
      </c>
      <c r="V81" s="878" t="str">
        <f t="shared" si="9"/>
        <v/>
      </c>
      <c r="W81" s="827"/>
    </row>
    <row r="82" spans="1:23" ht="14.4" customHeight="1" x14ac:dyDescent="0.3">
      <c r="A82" s="882" t="s">
        <v>4400</v>
      </c>
      <c r="B82" s="830"/>
      <c r="C82" s="831"/>
      <c r="D82" s="832"/>
      <c r="E82" s="833"/>
      <c r="F82" s="811"/>
      <c r="G82" s="812"/>
      <c r="H82" s="813">
        <v>2</v>
      </c>
      <c r="I82" s="814">
        <v>1.08</v>
      </c>
      <c r="J82" s="824">
        <v>3</v>
      </c>
      <c r="K82" s="816">
        <v>0.54</v>
      </c>
      <c r="L82" s="817">
        <v>2</v>
      </c>
      <c r="M82" s="817">
        <v>21</v>
      </c>
      <c r="N82" s="818">
        <v>6.95</v>
      </c>
      <c r="O82" s="817" t="s">
        <v>4247</v>
      </c>
      <c r="P82" s="834" t="s">
        <v>4401</v>
      </c>
      <c r="Q82" s="819">
        <f t="shared" si="5"/>
        <v>2</v>
      </c>
      <c r="R82" s="819">
        <f t="shared" si="5"/>
        <v>1.08</v>
      </c>
      <c r="S82" s="830">
        <f t="shared" si="6"/>
        <v>13.9</v>
      </c>
      <c r="T82" s="830">
        <f t="shared" si="7"/>
        <v>6</v>
      </c>
      <c r="U82" s="830">
        <f t="shared" si="8"/>
        <v>-7.9</v>
      </c>
      <c r="V82" s="835">
        <f t="shared" si="9"/>
        <v>0.43165467625899279</v>
      </c>
      <c r="W82" s="820"/>
    </row>
    <row r="83" spans="1:23" ht="14.4" customHeight="1" x14ac:dyDescent="0.3">
      <c r="A83" s="883" t="s">
        <v>4402</v>
      </c>
      <c r="B83" s="867">
        <v>1</v>
      </c>
      <c r="C83" s="868">
        <v>0.82</v>
      </c>
      <c r="D83" s="836">
        <v>5</v>
      </c>
      <c r="E83" s="869">
        <v>1</v>
      </c>
      <c r="F83" s="870">
        <v>0.82</v>
      </c>
      <c r="G83" s="825">
        <v>5</v>
      </c>
      <c r="H83" s="871">
        <v>2</v>
      </c>
      <c r="I83" s="872">
        <v>1.4</v>
      </c>
      <c r="J83" s="826">
        <v>8</v>
      </c>
      <c r="K83" s="873">
        <v>0.82</v>
      </c>
      <c r="L83" s="874">
        <v>3</v>
      </c>
      <c r="M83" s="874">
        <v>31</v>
      </c>
      <c r="N83" s="875">
        <v>10.47</v>
      </c>
      <c r="O83" s="874" t="s">
        <v>4247</v>
      </c>
      <c r="P83" s="876" t="s">
        <v>4403</v>
      </c>
      <c r="Q83" s="877">
        <f t="shared" si="5"/>
        <v>1</v>
      </c>
      <c r="R83" s="877">
        <f t="shared" si="5"/>
        <v>0.57999999999999996</v>
      </c>
      <c r="S83" s="867">
        <f t="shared" si="6"/>
        <v>20.94</v>
      </c>
      <c r="T83" s="867">
        <f t="shared" si="7"/>
        <v>16</v>
      </c>
      <c r="U83" s="867">
        <f t="shared" si="8"/>
        <v>-4.9400000000000013</v>
      </c>
      <c r="V83" s="878">
        <f t="shared" si="9"/>
        <v>0.76408787010506207</v>
      </c>
      <c r="W83" s="827">
        <v>3.53</v>
      </c>
    </row>
    <row r="84" spans="1:23" ht="14.4" customHeight="1" x14ac:dyDescent="0.3">
      <c r="A84" s="883" t="s">
        <v>4404</v>
      </c>
      <c r="B84" s="867">
        <v>1</v>
      </c>
      <c r="C84" s="868">
        <v>1.31</v>
      </c>
      <c r="D84" s="836">
        <v>27</v>
      </c>
      <c r="E84" s="869">
        <v>1</v>
      </c>
      <c r="F84" s="870">
        <v>0.73</v>
      </c>
      <c r="G84" s="825">
        <v>2</v>
      </c>
      <c r="H84" s="871"/>
      <c r="I84" s="872"/>
      <c r="J84" s="826"/>
      <c r="K84" s="873">
        <v>1.31</v>
      </c>
      <c r="L84" s="874">
        <v>4</v>
      </c>
      <c r="M84" s="874">
        <v>40</v>
      </c>
      <c r="N84" s="875">
        <v>13.27</v>
      </c>
      <c r="O84" s="874" t="s">
        <v>4247</v>
      </c>
      <c r="P84" s="876" t="s">
        <v>4405</v>
      </c>
      <c r="Q84" s="877">
        <f t="shared" si="5"/>
        <v>-1</v>
      </c>
      <c r="R84" s="877">
        <f t="shared" si="5"/>
        <v>-1.31</v>
      </c>
      <c r="S84" s="867" t="str">
        <f t="shared" si="6"/>
        <v/>
      </c>
      <c r="T84" s="867" t="str">
        <f t="shared" si="7"/>
        <v/>
      </c>
      <c r="U84" s="867" t="str">
        <f t="shared" si="8"/>
        <v/>
      </c>
      <c r="V84" s="878" t="str">
        <f t="shared" si="9"/>
        <v/>
      </c>
      <c r="W84" s="827"/>
    </row>
    <row r="85" spans="1:23" ht="14.4" customHeight="1" x14ac:dyDescent="0.3">
      <c r="A85" s="882" t="s">
        <v>4406</v>
      </c>
      <c r="B85" s="830"/>
      <c r="C85" s="831"/>
      <c r="D85" s="832"/>
      <c r="E85" s="833"/>
      <c r="F85" s="811"/>
      <c r="G85" s="812"/>
      <c r="H85" s="813">
        <v>1</v>
      </c>
      <c r="I85" s="814">
        <v>1.22</v>
      </c>
      <c r="J85" s="824">
        <v>3</v>
      </c>
      <c r="K85" s="816">
        <v>1.6</v>
      </c>
      <c r="L85" s="817">
        <v>4</v>
      </c>
      <c r="M85" s="817">
        <v>39</v>
      </c>
      <c r="N85" s="818">
        <v>12.91</v>
      </c>
      <c r="O85" s="817" t="s">
        <v>4247</v>
      </c>
      <c r="P85" s="834" t="s">
        <v>4407</v>
      </c>
      <c r="Q85" s="819">
        <f t="shared" si="5"/>
        <v>1</v>
      </c>
      <c r="R85" s="819">
        <f t="shared" si="5"/>
        <v>1.22</v>
      </c>
      <c r="S85" s="830">
        <f t="shared" si="6"/>
        <v>12.91</v>
      </c>
      <c r="T85" s="830">
        <f t="shared" si="7"/>
        <v>3</v>
      </c>
      <c r="U85" s="830">
        <f t="shared" si="8"/>
        <v>-9.91</v>
      </c>
      <c r="V85" s="835">
        <f t="shared" si="9"/>
        <v>0.23237800154918667</v>
      </c>
      <c r="W85" s="820"/>
    </row>
    <row r="86" spans="1:23" ht="14.4" customHeight="1" x14ac:dyDescent="0.3">
      <c r="A86" s="883" t="s">
        <v>4408</v>
      </c>
      <c r="B86" s="867"/>
      <c r="C86" s="868"/>
      <c r="D86" s="836"/>
      <c r="E86" s="869"/>
      <c r="F86" s="870"/>
      <c r="G86" s="825"/>
      <c r="H86" s="871">
        <v>1</v>
      </c>
      <c r="I86" s="872">
        <v>1.68</v>
      </c>
      <c r="J86" s="826">
        <v>5</v>
      </c>
      <c r="K86" s="873">
        <v>1.99</v>
      </c>
      <c r="L86" s="874">
        <v>6</v>
      </c>
      <c r="M86" s="874">
        <v>51</v>
      </c>
      <c r="N86" s="875">
        <v>17.03</v>
      </c>
      <c r="O86" s="874" t="s">
        <v>4247</v>
      </c>
      <c r="P86" s="876" t="s">
        <v>4409</v>
      </c>
      <c r="Q86" s="877">
        <f t="shared" si="5"/>
        <v>1</v>
      </c>
      <c r="R86" s="877">
        <f t="shared" si="5"/>
        <v>1.68</v>
      </c>
      <c r="S86" s="867">
        <f t="shared" si="6"/>
        <v>17.03</v>
      </c>
      <c r="T86" s="867">
        <f t="shared" si="7"/>
        <v>5</v>
      </c>
      <c r="U86" s="867">
        <f t="shared" si="8"/>
        <v>-12.030000000000001</v>
      </c>
      <c r="V86" s="878">
        <f t="shared" si="9"/>
        <v>0.29359953024075158</v>
      </c>
      <c r="W86" s="827"/>
    </row>
    <row r="87" spans="1:23" ht="14.4" customHeight="1" x14ac:dyDescent="0.3">
      <c r="A87" s="882" t="s">
        <v>4410</v>
      </c>
      <c r="B87" s="830">
        <v>1</v>
      </c>
      <c r="C87" s="831">
        <v>1.38</v>
      </c>
      <c r="D87" s="832">
        <v>4</v>
      </c>
      <c r="E87" s="833">
        <v>1</v>
      </c>
      <c r="F87" s="811">
        <v>1.28</v>
      </c>
      <c r="G87" s="812">
        <v>7</v>
      </c>
      <c r="H87" s="813"/>
      <c r="I87" s="814"/>
      <c r="J87" s="824"/>
      <c r="K87" s="816">
        <v>1.28</v>
      </c>
      <c r="L87" s="817">
        <v>3</v>
      </c>
      <c r="M87" s="817">
        <v>24</v>
      </c>
      <c r="N87" s="818">
        <v>8.0500000000000007</v>
      </c>
      <c r="O87" s="817" t="s">
        <v>4247</v>
      </c>
      <c r="P87" s="834" t="s">
        <v>4411</v>
      </c>
      <c r="Q87" s="819">
        <f t="shared" si="5"/>
        <v>-1</v>
      </c>
      <c r="R87" s="819">
        <f t="shared" si="5"/>
        <v>-1.38</v>
      </c>
      <c r="S87" s="830" t="str">
        <f t="shared" si="6"/>
        <v/>
      </c>
      <c r="T87" s="830" t="str">
        <f t="shared" si="7"/>
        <v/>
      </c>
      <c r="U87" s="830" t="str">
        <f t="shared" si="8"/>
        <v/>
      </c>
      <c r="V87" s="835" t="str">
        <f t="shared" si="9"/>
        <v/>
      </c>
      <c r="W87" s="820"/>
    </row>
    <row r="88" spans="1:23" ht="14.4" customHeight="1" x14ac:dyDescent="0.3">
      <c r="A88" s="883" t="s">
        <v>4412</v>
      </c>
      <c r="B88" s="867">
        <v>2</v>
      </c>
      <c r="C88" s="868">
        <v>4.72</v>
      </c>
      <c r="D88" s="836">
        <v>6</v>
      </c>
      <c r="E88" s="869">
        <v>1</v>
      </c>
      <c r="F88" s="870">
        <v>3.18</v>
      </c>
      <c r="G88" s="825">
        <v>13</v>
      </c>
      <c r="H88" s="871">
        <v>3</v>
      </c>
      <c r="I88" s="872">
        <v>7.08</v>
      </c>
      <c r="J88" s="826">
        <v>11.7</v>
      </c>
      <c r="K88" s="873">
        <v>2.36</v>
      </c>
      <c r="L88" s="874">
        <v>4</v>
      </c>
      <c r="M88" s="874">
        <v>38</v>
      </c>
      <c r="N88" s="875">
        <v>12.76</v>
      </c>
      <c r="O88" s="874" t="s">
        <v>4247</v>
      </c>
      <c r="P88" s="876" t="s">
        <v>4413</v>
      </c>
      <c r="Q88" s="877">
        <f t="shared" si="5"/>
        <v>1</v>
      </c>
      <c r="R88" s="877">
        <f t="shared" si="5"/>
        <v>2.3600000000000003</v>
      </c>
      <c r="S88" s="867">
        <f t="shared" si="6"/>
        <v>38.28</v>
      </c>
      <c r="T88" s="867">
        <f t="shared" si="7"/>
        <v>35.099999999999994</v>
      </c>
      <c r="U88" s="867">
        <f t="shared" si="8"/>
        <v>-3.1800000000000068</v>
      </c>
      <c r="V88" s="878">
        <f t="shared" si="9"/>
        <v>0.91692789968652022</v>
      </c>
      <c r="W88" s="827">
        <v>5.24</v>
      </c>
    </row>
    <row r="89" spans="1:23" ht="14.4" customHeight="1" x14ac:dyDescent="0.3">
      <c r="A89" s="883" t="s">
        <v>4414</v>
      </c>
      <c r="B89" s="867"/>
      <c r="C89" s="868"/>
      <c r="D89" s="836"/>
      <c r="E89" s="869"/>
      <c r="F89" s="870"/>
      <c r="G89" s="825"/>
      <c r="H89" s="871">
        <v>1</v>
      </c>
      <c r="I89" s="872">
        <v>4.8499999999999996</v>
      </c>
      <c r="J89" s="829">
        <v>21</v>
      </c>
      <c r="K89" s="873">
        <v>4.8499999999999996</v>
      </c>
      <c r="L89" s="874">
        <v>5</v>
      </c>
      <c r="M89" s="874">
        <v>48</v>
      </c>
      <c r="N89" s="875">
        <v>16.04</v>
      </c>
      <c r="O89" s="874" t="s">
        <v>4247</v>
      </c>
      <c r="P89" s="876" t="s">
        <v>4415</v>
      </c>
      <c r="Q89" s="877">
        <f t="shared" si="5"/>
        <v>1</v>
      </c>
      <c r="R89" s="877">
        <f t="shared" si="5"/>
        <v>4.8499999999999996</v>
      </c>
      <c r="S89" s="867">
        <f t="shared" si="6"/>
        <v>16.04</v>
      </c>
      <c r="T89" s="867">
        <f t="shared" si="7"/>
        <v>21</v>
      </c>
      <c r="U89" s="867">
        <f t="shared" si="8"/>
        <v>4.9600000000000009</v>
      </c>
      <c r="V89" s="878">
        <f t="shared" si="9"/>
        <v>1.3092269326683292</v>
      </c>
      <c r="W89" s="827">
        <v>4.96</v>
      </c>
    </row>
    <row r="90" spans="1:23" ht="14.4" customHeight="1" x14ac:dyDescent="0.3">
      <c r="A90" s="882" t="s">
        <v>4416</v>
      </c>
      <c r="B90" s="830"/>
      <c r="C90" s="831"/>
      <c r="D90" s="832"/>
      <c r="E90" s="813">
        <v>1</v>
      </c>
      <c r="F90" s="814">
        <v>0.7</v>
      </c>
      <c r="G90" s="824">
        <v>7</v>
      </c>
      <c r="H90" s="817"/>
      <c r="I90" s="811"/>
      <c r="J90" s="812"/>
      <c r="K90" s="816">
        <v>0.7</v>
      </c>
      <c r="L90" s="817">
        <v>2</v>
      </c>
      <c r="M90" s="817">
        <v>16</v>
      </c>
      <c r="N90" s="818">
        <v>5.38</v>
      </c>
      <c r="O90" s="817" t="s">
        <v>4247</v>
      </c>
      <c r="P90" s="834" t="s">
        <v>4417</v>
      </c>
      <c r="Q90" s="819">
        <f t="shared" si="5"/>
        <v>0</v>
      </c>
      <c r="R90" s="819">
        <f t="shared" si="5"/>
        <v>0</v>
      </c>
      <c r="S90" s="830" t="str">
        <f t="shared" si="6"/>
        <v/>
      </c>
      <c r="T90" s="830" t="str">
        <f t="shared" si="7"/>
        <v/>
      </c>
      <c r="U90" s="830" t="str">
        <f t="shared" si="8"/>
        <v/>
      </c>
      <c r="V90" s="835" t="str">
        <f t="shared" si="9"/>
        <v/>
      </c>
      <c r="W90" s="820"/>
    </row>
    <row r="91" spans="1:23" ht="14.4" customHeight="1" x14ac:dyDescent="0.3">
      <c r="A91" s="882" t="s">
        <v>4418</v>
      </c>
      <c r="B91" s="830"/>
      <c r="C91" s="831"/>
      <c r="D91" s="832"/>
      <c r="E91" s="833">
        <v>1</v>
      </c>
      <c r="F91" s="811">
        <v>0.39</v>
      </c>
      <c r="G91" s="812">
        <v>4</v>
      </c>
      <c r="H91" s="813"/>
      <c r="I91" s="814"/>
      <c r="J91" s="824"/>
      <c r="K91" s="816">
        <v>0.39</v>
      </c>
      <c r="L91" s="817">
        <v>2</v>
      </c>
      <c r="M91" s="817">
        <v>14</v>
      </c>
      <c r="N91" s="818">
        <v>4.6100000000000003</v>
      </c>
      <c r="O91" s="817" t="s">
        <v>4247</v>
      </c>
      <c r="P91" s="834" t="s">
        <v>4419</v>
      </c>
      <c r="Q91" s="819">
        <f t="shared" si="5"/>
        <v>0</v>
      </c>
      <c r="R91" s="819">
        <f t="shared" si="5"/>
        <v>0</v>
      </c>
      <c r="S91" s="830" t="str">
        <f t="shared" si="6"/>
        <v/>
      </c>
      <c r="T91" s="830" t="str">
        <f t="shared" si="7"/>
        <v/>
      </c>
      <c r="U91" s="830" t="str">
        <f t="shared" si="8"/>
        <v/>
      </c>
      <c r="V91" s="835" t="str">
        <f t="shared" si="9"/>
        <v/>
      </c>
      <c r="W91" s="820"/>
    </row>
    <row r="92" spans="1:23" ht="14.4" customHeight="1" x14ac:dyDescent="0.3">
      <c r="A92" s="883" t="s">
        <v>4420</v>
      </c>
      <c r="B92" s="867"/>
      <c r="C92" s="868"/>
      <c r="D92" s="836"/>
      <c r="E92" s="869"/>
      <c r="F92" s="870"/>
      <c r="G92" s="825"/>
      <c r="H92" s="871">
        <v>1</v>
      </c>
      <c r="I92" s="872">
        <v>0.64</v>
      </c>
      <c r="J92" s="826">
        <v>2</v>
      </c>
      <c r="K92" s="873">
        <v>0.64</v>
      </c>
      <c r="L92" s="874">
        <v>2</v>
      </c>
      <c r="M92" s="874">
        <v>22</v>
      </c>
      <c r="N92" s="875">
        <v>7.22</v>
      </c>
      <c r="O92" s="874" t="s">
        <v>4247</v>
      </c>
      <c r="P92" s="876" t="s">
        <v>4421</v>
      </c>
      <c r="Q92" s="877">
        <f t="shared" si="5"/>
        <v>1</v>
      </c>
      <c r="R92" s="877">
        <f t="shared" si="5"/>
        <v>0.64</v>
      </c>
      <c r="S92" s="867">
        <f t="shared" si="6"/>
        <v>7.22</v>
      </c>
      <c r="T92" s="867">
        <f t="shared" si="7"/>
        <v>2</v>
      </c>
      <c r="U92" s="867">
        <f t="shared" si="8"/>
        <v>-5.22</v>
      </c>
      <c r="V92" s="878">
        <f t="shared" si="9"/>
        <v>0.2770083102493075</v>
      </c>
      <c r="W92" s="827"/>
    </row>
    <row r="93" spans="1:23" ht="14.4" customHeight="1" x14ac:dyDescent="0.3">
      <c r="A93" s="882" t="s">
        <v>4422</v>
      </c>
      <c r="B93" s="830"/>
      <c r="C93" s="831"/>
      <c r="D93" s="832"/>
      <c r="E93" s="813">
        <v>1</v>
      </c>
      <c r="F93" s="814">
        <v>0.31</v>
      </c>
      <c r="G93" s="824">
        <v>2</v>
      </c>
      <c r="H93" s="817"/>
      <c r="I93" s="811"/>
      <c r="J93" s="812"/>
      <c r="K93" s="816">
        <v>0.28000000000000003</v>
      </c>
      <c r="L93" s="817">
        <v>1</v>
      </c>
      <c r="M93" s="817">
        <v>9</v>
      </c>
      <c r="N93" s="818">
        <v>2.94</v>
      </c>
      <c r="O93" s="817" t="s">
        <v>4247</v>
      </c>
      <c r="P93" s="834" t="s">
        <v>4423</v>
      </c>
      <c r="Q93" s="819">
        <f t="shared" si="5"/>
        <v>0</v>
      </c>
      <c r="R93" s="819">
        <f t="shared" si="5"/>
        <v>0</v>
      </c>
      <c r="S93" s="830" t="str">
        <f t="shared" si="6"/>
        <v/>
      </c>
      <c r="T93" s="830" t="str">
        <f t="shared" si="7"/>
        <v/>
      </c>
      <c r="U93" s="830" t="str">
        <f t="shared" si="8"/>
        <v/>
      </c>
      <c r="V93" s="835" t="str">
        <f t="shared" si="9"/>
        <v/>
      </c>
      <c r="W93" s="820"/>
    </row>
    <row r="94" spans="1:23" ht="14.4" customHeight="1" x14ac:dyDescent="0.3">
      <c r="A94" s="882" t="s">
        <v>4424</v>
      </c>
      <c r="B94" s="830">
        <v>1</v>
      </c>
      <c r="C94" s="831">
        <v>0.84</v>
      </c>
      <c r="D94" s="832">
        <v>4</v>
      </c>
      <c r="E94" s="813">
        <v>1</v>
      </c>
      <c r="F94" s="814">
        <v>0.56000000000000005</v>
      </c>
      <c r="G94" s="824">
        <v>2</v>
      </c>
      <c r="H94" s="817"/>
      <c r="I94" s="811"/>
      <c r="J94" s="812"/>
      <c r="K94" s="816">
        <v>0.84</v>
      </c>
      <c r="L94" s="817">
        <v>3</v>
      </c>
      <c r="M94" s="817">
        <v>28</v>
      </c>
      <c r="N94" s="818">
        <v>9.41</v>
      </c>
      <c r="O94" s="817" t="s">
        <v>4247</v>
      </c>
      <c r="P94" s="834" t="s">
        <v>4425</v>
      </c>
      <c r="Q94" s="819">
        <f t="shared" si="5"/>
        <v>-1</v>
      </c>
      <c r="R94" s="819">
        <f t="shared" si="5"/>
        <v>-0.84</v>
      </c>
      <c r="S94" s="830" t="str">
        <f t="shared" si="6"/>
        <v/>
      </c>
      <c r="T94" s="830" t="str">
        <f t="shared" si="7"/>
        <v/>
      </c>
      <c r="U94" s="830" t="str">
        <f t="shared" si="8"/>
        <v/>
      </c>
      <c r="V94" s="835" t="str">
        <f t="shared" si="9"/>
        <v/>
      </c>
      <c r="W94" s="820"/>
    </row>
    <row r="95" spans="1:23" ht="14.4" customHeight="1" x14ac:dyDescent="0.3">
      <c r="A95" s="882" t="s">
        <v>4426</v>
      </c>
      <c r="B95" s="830"/>
      <c r="C95" s="831"/>
      <c r="D95" s="832"/>
      <c r="E95" s="813">
        <v>1</v>
      </c>
      <c r="F95" s="814">
        <v>0.92</v>
      </c>
      <c r="G95" s="824">
        <v>20</v>
      </c>
      <c r="H95" s="817"/>
      <c r="I95" s="811"/>
      <c r="J95" s="812"/>
      <c r="K95" s="816">
        <v>0.79</v>
      </c>
      <c r="L95" s="817">
        <v>4</v>
      </c>
      <c r="M95" s="817">
        <v>32</v>
      </c>
      <c r="N95" s="818">
        <v>10.74</v>
      </c>
      <c r="O95" s="817" t="s">
        <v>4247</v>
      </c>
      <c r="P95" s="834" t="s">
        <v>4427</v>
      </c>
      <c r="Q95" s="819">
        <f t="shared" si="5"/>
        <v>0</v>
      </c>
      <c r="R95" s="819">
        <f t="shared" si="5"/>
        <v>0</v>
      </c>
      <c r="S95" s="830" t="str">
        <f t="shared" si="6"/>
        <v/>
      </c>
      <c r="T95" s="830" t="str">
        <f t="shared" si="7"/>
        <v/>
      </c>
      <c r="U95" s="830" t="str">
        <f t="shared" si="8"/>
        <v/>
      </c>
      <c r="V95" s="835" t="str">
        <f t="shared" si="9"/>
        <v/>
      </c>
      <c r="W95" s="820"/>
    </row>
    <row r="96" spans="1:23" ht="14.4" customHeight="1" x14ac:dyDescent="0.3">
      <c r="A96" s="882" t="s">
        <v>4428</v>
      </c>
      <c r="B96" s="830"/>
      <c r="C96" s="831"/>
      <c r="D96" s="832"/>
      <c r="E96" s="833"/>
      <c r="F96" s="811"/>
      <c r="G96" s="812"/>
      <c r="H96" s="813">
        <v>3</v>
      </c>
      <c r="I96" s="814">
        <v>14.36</v>
      </c>
      <c r="J96" s="824">
        <v>5.3</v>
      </c>
      <c r="K96" s="816">
        <v>4.79</v>
      </c>
      <c r="L96" s="817">
        <v>5</v>
      </c>
      <c r="M96" s="817">
        <v>41</v>
      </c>
      <c r="N96" s="818">
        <v>13.56</v>
      </c>
      <c r="O96" s="817" t="s">
        <v>4247</v>
      </c>
      <c r="P96" s="834" t="s">
        <v>4429</v>
      </c>
      <c r="Q96" s="819">
        <f t="shared" si="5"/>
        <v>3</v>
      </c>
      <c r="R96" s="819">
        <f t="shared" si="5"/>
        <v>14.36</v>
      </c>
      <c r="S96" s="830">
        <f t="shared" si="6"/>
        <v>40.68</v>
      </c>
      <c r="T96" s="830">
        <f t="shared" si="7"/>
        <v>15.899999999999999</v>
      </c>
      <c r="U96" s="830">
        <f t="shared" si="8"/>
        <v>-24.78</v>
      </c>
      <c r="V96" s="835">
        <f t="shared" si="9"/>
        <v>0.3908554572271386</v>
      </c>
      <c r="W96" s="820"/>
    </row>
    <row r="97" spans="1:23" ht="14.4" customHeight="1" x14ac:dyDescent="0.3">
      <c r="A97" s="883" t="s">
        <v>4430</v>
      </c>
      <c r="B97" s="867"/>
      <c r="C97" s="868"/>
      <c r="D97" s="836"/>
      <c r="E97" s="869"/>
      <c r="F97" s="870"/>
      <c r="G97" s="825"/>
      <c r="H97" s="871">
        <v>3</v>
      </c>
      <c r="I97" s="872">
        <v>26.64</v>
      </c>
      <c r="J97" s="829">
        <v>32.700000000000003</v>
      </c>
      <c r="K97" s="873">
        <v>9.14</v>
      </c>
      <c r="L97" s="874">
        <v>7</v>
      </c>
      <c r="M97" s="874">
        <v>65</v>
      </c>
      <c r="N97" s="875">
        <v>21.64</v>
      </c>
      <c r="O97" s="874" t="s">
        <v>4247</v>
      </c>
      <c r="P97" s="876" t="s">
        <v>4431</v>
      </c>
      <c r="Q97" s="877">
        <f t="shared" si="5"/>
        <v>3</v>
      </c>
      <c r="R97" s="877">
        <f t="shared" si="5"/>
        <v>26.64</v>
      </c>
      <c r="S97" s="867">
        <f t="shared" si="6"/>
        <v>64.92</v>
      </c>
      <c r="T97" s="867">
        <f t="shared" si="7"/>
        <v>98.100000000000009</v>
      </c>
      <c r="U97" s="867">
        <f t="shared" si="8"/>
        <v>33.180000000000007</v>
      </c>
      <c r="V97" s="878">
        <f t="shared" si="9"/>
        <v>1.5110905730129391</v>
      </c>
      <c r="W97" s="827">
        <v>43.72</v>
      </c>
    </row>
    <row r="98" spans="1:23" ht="14.4" customHeight="1" x14ac:dyDescent="0.3">
      <c r="A98" s="882" t="s">
        <v>4432</v>
      </c>
      <c r="B98" s="830"/>
      <c r="C98" s="831"/>
      <c r="D98" s="832"/>
      <c r="E98" s="833"/>
      <c r="F98" s="811"/>
      <c r="G98" s="812"/>
      <c r="H98" s="813">
        <v>2</v>
      </c>
      <c r="I98" s="814">
        <v>8.98</v>
      </c>
      <c r="J98" s="815">
        <v>17</v>
      </c>
      <c r="K98" s="816">
        <v>4.07</v>
      </c>
      <c r="L98" s="817">
        <v>5</v>
      </c>
      <c r="M98" s="817">
        <v>44</v>
      </c>
      <c r="N98" s="818">
        <v>14.57</v>
      </c>
      <c r="O98" s="817" t="s">
        <v>4247</v>
      </c>
      <c r="P98" s="834" t="s">
        <v>4433</v>
      </c>
      <c r="Q98" s="819">
        <f t="shared" si="5"/>
        <v>2</v>
      </c>
      <c r="R98" s="819">
        <f t="shared" si="5"/>
        <v>8.98</v>
      </c>
      <c r="S98" s="830">
        <f t="shared" si="6"/>
        <v>29.14</v>
      </c>
      <c r="T98" s="830">
        <f t="shared" si="7"/>
        <v>34</v>
      </c>
      <c r="U98" s="830">
        <f t="shared" si="8"/>
        <v>4.8599999999999994</v>
      </c>
      <c r="V98" s="835">
        <f t="shared" si="9"/>
        <v>1.1667810569663692</v>
      </c>
      <c r="W98" s="820">
        <v>4.8600000000000003</v>
      </c>
    </row>
    <row r="99" spans="1:23" ht="14.4" customHeight="1" x14ac:dyDescent="0.3">
      <c r="A99" s="883" t="s">
        <v>4434</v>
      </c>
      <c r="B99" s="867">
        <v>3</v>
      </c>
      <c r="C99" s="868">
        <v>12.2</v>
      </c>
      <c r="D99" s="836">
        <v>10.3</v>
      </c>
      <c r="E99" s="869">
        <v>2</v>
      </c>
      <c r="F99" s="870">
        <v>6.72</v>
      </c>
      <c r="G99" s="825">
        <v>5.5</v>
      </c>
      <c r="H99" s="871">
        <v>1</v>
      </c>
      <c r="I99" s="872">
        <v>4.07</v>
      </c>
      <c r="J99" s="826">
        <v>13</v>
      </c>
      <c r="K99" s="873">
        <v>4.07</v>
      </c>
      <c r="L99" s="874">
        <v>5</v>
      </c>
      <c r="M99" s="874">
        <v>44</v>
      </c>
      <c r="N99" s="875">
        <v>14.57</v>
      </c>
      <c r="O99" s="874" t="s">
        <v>4247</v>
      </c>
      <c r="P99" s="876" t="s">
        <v>4435</v>
      </c>
      <c r="Q99" s="877">
        <f t="shared" si="5"/>
        <v>-2</v>
      </c>
      <c r="R99" s="877">
        <f t="shared" si="5"/>
        <v>-8.129999999999999</v>
      </c>
      <c r="S99" s="867">
        <f t="shared" si="6"/>
        <v>14.57</v>
      </c>
      <c r="T99" s="867">
        <f t="shared" si="7"/>
        <v>13</v>
      </c>
      <c r="U99" s="867">
        <f t="shared" si="8"/>
        <v>-1.5700000000000003</v>
      </c>
      <c r="V99" s="878">
        <f t="shared" si="9"/>
        <v>0.89224433768016476</v>
      </c>
      <c r="W99" s="827"/>
    </row>
    <row r="100" spans="1:23" ht="14.4" customHeight="1" x14ac:dyDescent="0.3">
      <c r="A100" s="883" t="s">
        <v>4436</v>
      </c>
      <c r="B100" s="867">
        <v>2</v>
      </c>
      <c r="C100" s="868">
        <v>14.63</v>
      </c>
      <c r="D100" s="836">
        <v>15.5</v>
      </c>
      <c r="E100" s="869">
        <v>1</v>
      </c>
      <c r="F100" s="870">
        <v>6.6</v>
      </c>
      <c r="G100" s="825">
        <v>9</v>
      </c>
      <c r="H100" s="871">
        <v>2</v>
      </c>
      <c r="I100" s="872">
        <v>19.309999999999999</v>
      </c>
      <c r="J100" s="829">
        <v>39.5</v>
      </c>
      <c r="K100" s="873">
        <v>6.6</v>
      </c>
      <c r="L100" s="874">
        <v>6</v>
      </c>
      <c r="M100" s="874">
        <v>50</v>
      </c>
      <c r="N100" s="875">
        <v>16.670000000000002</v>
      </c>
      <c r="O100" s="874" t="s">
        <v>4247</v>
      </c>
      <c r="P100" s="876" t="s">
        <v>4437</v>
      </c>
      <c r="Q100" s="877">
        <f t="shared" si="5"/>
        <v>0</v>
      </c>
      <c r="R100" s="877">
        <f t="shared" si="5"/>
        <v>4.6799999999999979</v>
      </c>
      <c r="S100" s="867">
        <f t="shared" si="6"/>
        <v>33.340000000000003</v>
      </c>
      <c r="T100" s="867">
        <f t="shared" si="7"/>
        <v>79</v>
      </c>
      <c r="U100" s="867">
        <f t="shared" si="8"/>
        <v>45.66</v>
      </c>
      <c r="V100" s="878">
        <f t="shared" si="9"/>
        <v>2.3695260947810435</v>
      </c>
      <c r="W100" s="827">
        <v>54.33</v>
      </c>
    </row>
    <row r="101" spans="1:23" ht="14.4" customHeight="1" x14ac:dyDescent="0.3">
      <c r="A101" s="882" t="s">
        <v>4438</v>
      </c>
      <c r="B101" s="830"/>
      <c r="C101" s="831"/>
      <c r="D101" s="832"/>
      <c r="E101" s="833"/>
      <c r="F101" s="811"/>
      <c r="G101" s="812"/>
      <c r="H101" s="813">
        <v>1</v>
      </c>
      <c r="I101" s="814">
        <v>20.11</v>
      </c>
      <c r="J101" s="815">
        <v>35</v>
      </c>
      <c r="K101" s="816">
        <v>16.940000000000001</v>
      </c>
      <c r="L101" s="817">
        <v>8</v>
      </c>
      <c r="M101" s="817">
        <v>72</v>
      </c>
      <c r="N101" s="818">
        <v>23.85</v>
      </c>
      <c r="O101" s="817" t="s">
        <v>4247</v>
      </c>
      <c r="P101" s="834" t="s">
        <v>4439</v>
      </c>
      <c r="Q101" s="819">
        <f t="shared" si="5"/>
        <v>1</v>
      </c>
      <c r="R101" s="819">
        <f t="shared" si="5"/>
        <v>20.11</v>
      </c>
      <c r="S101" s="830">
        <f t="shared" si="6"/>
        <v>23.85</v>
      </c>
      <c r="T101" s="830">
        <f t="shared" si="7"/>
        <v>35</v>
      </c>
      <c r="U101" s="830">
        <f t="shared" si="8"/>
        <v>11.149999999999999</v>
      </c>
      <c r="V101" s="835">
        <f t="shared" si="9"/>
        <v>1.4675052410901466</v>
      </c>
      <c r="W101" s="820">
        <v>11.15</v>
      </c>
    </row>
    <row r="102" spans="1:23" ht="14.4" customHeight="1" x14ac:dyDescent="0.3">
      <c r="A102" s="883" t="s">
        <v>4440</v>
      </c>
      <c r="B102" s="867"/>
      <c r="C102" s="868"/>
      <c r="D102" s="836"/>
      <c r="E102" s="869">
        <v>1</v>
      </c>
      <c r="F102" s="870">
        <v>16.940000000000001</v>
      </c>
      <c r="G102" s="825">
        <v>28</v>
      </c>
      <c r="H102" s="871"/>
      <c r="I102" s="872"/>
      <c r="J102" s="826"/>
      <c r="K102" s="873">
        <v>16.940000000000001</v>
      </c>
      <c r="L102" s="874">
        <v>8</v>
      </c>
      <c r="M102" s="874">
        <v>72</v>
      </c>
      <c r="N102" s="875">
        <v>23.85</v>
      </c>
      <c r="O102" s="874" t="s">
        <v>4247</v>
      </c>
      <c r="P102" s="876" t="s">
        <v>4439</v>
      </c>
      <c r="Q102" s="877">
        <f t="shared" si="5"/>
        <v>0</v>
      </c>
      <c r="R102" s="877">
        <f t="shared" si="5"/>
        <v>0</v>
      </c>
      <c r="S102" s="867" t="str">
        <f t="shared" si="6"/>
        <v/>
      </c>
      <c r="T102" s="867" t="str">
        <f t="shared" si="7"/>
        <v/>
      </c>
      <c r="U102" s="867" t="str">
        <f t="shared" si="8"/>
        <v/>
      </c>
      <c r="V102" s="878" t="str">
        <f t="shared" si="9"/>
        <v/>
      </c>
      <c r="W102" s="827"/>
    </row>
    <row r="103" spans="1:23" ht="14.4" customHeight="1" x14ac:dyDescent="0.3">
      <c r="A103" s="882" t="s">
        <v>4441</v>
      </c>
      <c r="B103" s="830">
        <v>2</v>
      </c>
      <c r="C103" s="831">
        <v>1.2</v>
      </c>
      <c r="D103" s="832">
        <v>2</v>
      </c>
      <c r="E103" s="813"/>
      <c r="F103" s="814"/>
      <c r="G103" s="824"/>
      <c r="H103" s="817"/>
      <c r="I103" s="811"/>
      <c r="J103" s="812"/>
      <c r="K103" s="816">
        <v>0.89</v>
      </c>
      <c r="L103" s="817">
        <v>3</v>
      </c>
      <c r="M103" s="817">
        <v>23</v>
      </c>
      <c r="N103" s="818">
        <v>7.73</v>
      </c>
      <c r="O103" s="817" t="s">
        <v>4247</v>
      </c>
      <c r="P103" s="834" t="s">
        <v>4442</v>
      </c>
      <c r="Q103" s="819">
        <f t="shared" si="5"/>
        <v>-2</v>
      </c>
      <c r="R103" s="819">
        <f t="shared" si="5"/>
        <v>-1.2</v>
      </c>
      <c r="S103" s="830" t="str">
        <f t="shared" si="6"/>
        <v/>
      </c>
      <c r="T103" s="830" t="str">
        <f t="shared" si="7"/>
        <v/>
      </c>
      <c r="U103" s="830" t="str">
        <f t="shared" si="8"/>
        <v/>
      </c>
      <c r="V103" s="835" t="str">
        <f t="shared" si="9"/>
        <v/>
      </c>
      <c r="W103" s="820"/>
    </row>
    <row r="104" spans="1:23" ht="14.4" customHeight="1" x14ac:dyDescent="0.3">
      <c r="A104" s="883" t="s">
        <v>4443</v>
      </c>
      <c r="B104" s="867">
        <v>2</v>
      </c>
      <c r="C104" s="868">
        <v>1.49</v>
      </c>
      <c r="D104" s="836">
        <v>2.5</v>
      </c>
      <c r="E104" s="871">
        <v>5</v>
      </c>
      <c r="F104" s="872">
        <v>4.46</v>
      </c>
      <c r="G104" s="826">
        <v>3.8</v>
      </c>
      <c r="H104" s="874">
        <v>2</v>
      </c>
      <c r="I104" s="870">
        <v>2.0499999999999998</v>
      </c>
      <c r="J104" s="829">
        <v>8</v>
      </c>
      <c r="K104" s="873">
        <v>0.89</v>
      </c>
      <c r="L104" s="874">
        <v>3</v>
      </c>
      <c r="M104" s="874">
        <v>23</v>
      </c>
      <c r="N104" s="875">
        <v>7.73</v>
      </c>
      <c r="O104" s="874" t="s">
        <v>4247</v>
      </c>
      <c r="P104" s="876" t="s">
        <v>4444</v>
      </c>
      <c r="Q104" s="877">
        <f t="shared" si="5"/>
        <v>0</v>
      </c>
      <c r="R104" s="877">
        <f t="shared" si="5"/>
        <v>0.55999999999999983</v>
      </c>
      <c r="S104" s="867">
        <f t="shared" si="6"/>
        <v>15.46</v>
      </c>
      <c r="T104" s="867">
        <f t="shared" si="7"/>
        <v>16</v>
      </c>
      <c r="U104" s="867">
        <f t="shared" si="8"/>
        <v>0.53999999999999915</v>
      </c>
      <c r="V104" s="878">
        <f t="shared" si="9"/>
        <v>1.0349288486416559</v>
      </c>
      <c r="W104" s="827">
        <v>5.27</v>
      </c>
    </row>
    <row r="105" spans="1:23" ht="14.4" customHeight="1" x14ac:dyDescent="0.3">
      <c r="A105" s="883" t="s">
        <v>4445</v>
      </c>
      <c r="B105" s="867">
        <v>2</v>
      </c>
      <c r="C105" s="868">
        <v>3.29</v>
      </c>
      <c r="D105" s="836">
        <v>11</v>
      </c>
      <c r="E105" s="871">
        <v>3</v>
      </c>
      <c r="F105" s="872">
        <v>5.47</v>
      </c>
      <c r="G105" s="826">
        <v>16</v>
      </c>
      <c r="H105" s="874"/>
      <c r="I105" s="870"/>
      <c r="J105" s="825"/>
      <c r="K105" s="873">
        <v>1.62</v>
      </c>
      <c r="L105" s="874">
        <v>4</v>
      </c>
      <c r="M105" s="874">
        <v>36</v>
      </c>
      <c r="N105" s="875">
        <v>11.84</v>
      </c>
      <c r="O105" s="874" t="s">
        <v>4247</v>
      </c>
      <c r="P105" s="876" t="s">
        <v>4446</v>
      </c>
      <c r="Q105" s="877">
        <f t="shared" si="5"/>
        <v>-2</v>
      </c>
      <c r="R105" s="877">
        <f t="shared" si="5"/>
        <v>-3.29</v>
      </c>
      <c r="S105" s="867" t="str">
        <f t="shared" si="6"/>
        <v/>
      </c>
      <c r="T105" s="867" t="str">
        <f t="shared" si="7"/>
        <v/>
      </c>
      <c r="U105" s="867" t="str">
        <f t="shared" si="8"/>
        <v/>
      </c>
      <c r="V105" s="878" t="str">
        <f t="shared" si="9"/>
        <v/>
      </c>
      <c r="W105" s="827"/>
    </row>
    <row r="106" spans="1:23" ht="14.4" customHeight="1" x14ac:dyDescent="0.3">
      <c r="A106" s="882" t="s">
        <v>4447</v>
      </c>
      <c r="B106" s="821">
        <v>1</v>
      </c>
      <c r="C106" s="822">
        <v>0.68</v>
      </c>
      <c r="D106" s="823">
        <v>2</v>
      </c>
      <c r="E106" s="833"/>
      <c r="F106" s="811"/>
      <c r="G106" s="812"/>
      <c r="H106" s="817"/>
      <c r="I106" s="811"/>
      <c r="J106" s="812"/>
      <c r="K106" s="816">
        <v>1.32</v>
      </c>
      <c r="L106" s="817">
        <v>4</v>
      </c>
      <c r="M106" s="817">
        <v>33</v>
      </c>
      <c r="N106" s="818">
        <v>10.95</v>
      </c>
      <c r="O106" s="817" t="s">
        <v>4247</v>
      </c>
      <c r="P106" s="834" t="s">
        <v>4448</v>
      </c>
      <c r="Q106" s="819">
        <f t="shared" si="5"/>
        <v>-1</v>
      </c>
      <c r="R106" s="819">
        <f t="shared" si="5"/>
        <v>-0.68</v>
      </c>
      <c r="S106" s="830" t="str">
        <f t="shared" si="6"/>
        <v/>
      </c>
      <c r="T106" s="830" t="str">
        <f t="shared" si="7"/>
        <v/>
      </c>
      <c r="U106" s="830" t="str">
        <f t="shared" si="8"/>
        <v/>
      </c>
      <c r="V106" s="835" t="str">
        <f t="shared" si="9"/>
        <v/>
      </c>
      <c r="W106" s="820"/>
    </row>
    <row r="107" spans="1:23" ht="14.4" customHeight="1" x14ac:dyDescent="0.3">
      <c r="A107" s="882" t="s">
        <v>4449</v>
      </c>
      <c r="B107" s="830"/>
      <c r="C107" s="831"/>
      <c r="D107" s="832"/>
      <c r="E107" s="833">
        <v>1</v>
      </c>
      <c r="F107" s="811">
        <v>1</v>
      </c>
      <c r="G107" s="812">
        <v>3</v>
      </c>
      <c r="H107" s="813"/>
      <c r="I107" s="814"/>
      <c r="J107" s="824"/>
      <c r="K107" s="816">
        <v>1</v>
      </c>
      <c r="L107" s="817">
        <v>2</v>
      </c>
      <c r="M107" s="817">
        <v>17</v>
      </c>
      <c r="N107" s="818">
        <v>5.53</v>
      </c>
      <c r="O107" s="817" t="s">
        <v>4247</v>
      </c>
      <c r="P107" s="834" t="s">
        <v>4450</v>
      </c>
      <c r="Q107" s="819">
        <f t="shared" si="5"/>
        <v>0</v>
      </c>
      <c r="R107" s="819">
        <f t="shared" si="5"/>
        <v>0</v>
      </c>
      <c r="S107" s="830" t="str">
        <f t="shared" si="6"/>
        <v/>
      </c>
      <c r="T107" s="830" t="str">
        <f t="shared" si="7"/>
        <v/>
      </c>
      <c r="U107" s="830" t="str">
        <f t="shared" si="8"/>
        <v/>
      </c>
      <c r="V107" s="835" t="str">
        <f t="shared" si="9"/>
        <v/>
      </c>
      <c r="W107" s="820"/>
    </row>
    <row r="108" spans="1:23" ht="14.4" customHeight="1" x14ac:dyDescent="0.3">
      <c r="A108" s="883" t="s">
        <v>4451</v>
      </c>
      <c r="B108" s="867"/>
      <c r="C108" s="868"/>
      <c r="D108" s="836"/>
      <c r="E108" s="869"/>
      <c r="F108" s="870"/>
      <c r="G108" s="825"/>
      <c r="H108" s="871">
        <v>1</v>
      </c>
      <c r="I108" s="872">
        <v>2.2599999999999998</v>
      </c>
      <c r="J108" s="829">
        <v>25</v>
      </c>
      <c r="K108" s="873">
        <v>2.2599999999999998</v>
      </c>
      <c r="L108" s="874">
        <v>4</v>
      </c>
      <c r="M108" s="874">
        <v>39</v>
      </c>
      <c r="N108" s="875">
        <v>12.87</v>
      </c>
      <c r="O108" s="874" t="s">
        <v>4247</v>
      </c>
      <c r="P108" s="876" t="s">
        <v>4452</v>
      </c>
      <c r="Q108" s="877">
        <f t="shared" si="5"/>
        <v>1</v>
      </c>
      <c r="R108" s="877">
        <f t="shared" si="5"/>
        <v>2.2599999999999998</v>
      </c>
      <c r="S108" s="867">
        <f t="shared" si="6"/>
        <v>12.87</v>
      </c>
      <c r="T108" s="867">
        <f t="shared" si="7"/>
        <v>25</v>
      </c>
      <c r="U108" s="867">
        <f t="shared" si="8"/>
        <v>12.13</v>
      </c>
      <c r="V108" s="878">
        <f t="shared" si="9"/>
        <v>1.9425019425019425</v>
      </c>
      <c r="W108" s="827">
        <v>12.13</v>
      </c>
    </row>
    <row r="109" spans="1:23" ht="14.4" customHeight="1" x14ac:dyDescent="0.3">
      <c r="A109" s="883" t="s">
        <v>4453</v>
      </c>
      <c r="B109" s="867">
        <v>1</v>
      </c>
      <c r="C109" s="868">
        <v>4.42</v>
      </c>
      <c r="D109" s="836">
        <v>16</v>
      </c>
      <c r="E109" s="869"/>
      <c r="F109" s="870"/>
      <c r="G109" s="825"/>
      <c r="H109" s="871"/>
      <c r="I109" s="872"/>
      <c r="J109" s="826"/>
      <c r="K109" s="873">
        <v>4.42</v>
      </c>
      <c r="L109" s="874">
        <v>6</v>
      </c>
      <c r="M109" s="874">
        <v>56</v>
      </c>
      <c r="N109" s="875">
        <v>18.690000000000001</v>
      </c>
      <c r="O109" s="874" t="s">
        <v>4247</v>
      </c>
      <c r="P109" s="876" t="s">
        <v>4454</v>
      </c>
      <c r="Q109" s="877">
        <f t="shared" si="5"/>
        <v>-1</v>
      </c>
      <c r="R109" s="877">
        <f t="shared" si="5"/>
        <v>-4.42</v>
      </c>
      <c r="S109" s="867" t="str">
        <f t="shared" si="6"/>
        <v/>
      </c>
      <c r="T109" s="867" t="str">
        <f t="shared" si="7"/>
        <v/>
      </c>
      <c r="U109" s="867" t="str">
        <f t="shared" si="8"/>
        <v/>
      </c>
      <c r="V109" s="878" t="str">
        <f t="shared" si="9"/>
        <v/>
      </c>
      <c r="W109" s="827"/>
    </row>
    <row r="110" spans="1:23" ht="14.4" customHeight="1" thickBot="1" x14ac:dyDescent="0.35">
      <c r="A110" s="884" t="s">
        <v>4455</v>
      </c>
      <c r="B110" s="885"/>
      <c r="C110" s="886"/>
      <c r="D110" s="887"/>
      <c r="E110" s="888">
        <v>1</v>
      </c>
      <c r="F110" s="889">
        <v>1.58</v>
      </c>
      <c r="G110" s="890">
        <v>9</v>
      </c>
      <c r="H110" s="891"/>
      <c r="I110" s="892"/>
      <c r="J110" s="893"/>
      <c r="K110" s="894">
        <v>0.68</v>
      </c>
      <c r="L110" s="891">
        <v>2</v>
      </c>
      <c r="M110" s="891">
        <v>15</v>
      </c>
      <c r="N110" s="895">
        <v>5.01</v>
      </c>
      <c r="O110" s="891" t="s">
        <v>4247</v>
      </c>
      <c r="P110" s="896" t="s">
        <v>4456</v>
      </c>
      <c r="Q110" s="897">
        <f t="shared" si="5"/>
        <v>0</v>
      </c>
      <c r="R110" s="897">
        <f t="shared" si="5"/>
        <v>0</v>
      </c>
      <c r="S110" s="885" t="str">
        <f t="shared" si="6"/>
        <v/>
      </c>
      <c r="T110" s="885" t="str">
        <f t="shared" si="7"/>
        <v/>
      </c>
      <c r="U110" s="885" t="str">
        <f t="shared" si="8"/>
        <v/>
      </c>
      <c r="V110" s="898" t="str">
        <f t="shared" si="9"/>
        <v/>
      </c>
      <c r="W110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1:Q1048576">
    <cfRule type="cellIs" dxfId="12" priority="9" stopIfTrue="1" operator="lessThan">
      <formula>0</formula>
    </cfRule>
  </conditionalFormatting>
  <conditionalFormatting sqref="U111:U1048576">
    <cfRule type="cellIs" dxfId="11" priority="8" stopIfTrue="1" operator="greaterThan">
      <formula>0</formula>
    </cfRule>
  </conditionalFormatting>
  <conditionalFormatting sqref="V111:V1048576">
    <cfRule type="cellIs" dxfId="10" priority="7" stopIfTrue="1" operator="greaterThan">
      <formula>1</formula>
    </cfRule>
  </conditionalFormatting>
  <conditionalFormatting sqref="V111:V1048576">
    <cfRule type="cellIs" dxfId="9" priority="4" stopIfTrue="1" operator="greaterThan">
      <formula>1</formula>
    </cfRule>
  </conditionalFormatting>
  <conditionalFormatting sqref="U111:U1048576">
    <cfRule type="cellIs" dxfId="8" priority="5" stopIfTrue="1" operator="greaterThan">
      <formula>0</formula>
    </cfRule>
  </conditionalFormatting>
  <conditionalFormatting sqref="Q111:Q1048576">
    <cfRule type="cellIs" dxfId="7" priority="6" stopIfTrue="1" operator="lessThan">
      <formula>0</formula>
    </cfRule>
  </conditionalFormatting>
  <conditionalFormatting sqref="V5:V110">
    <cfRule type="cellIs" dxfId="6" priority="1" stopIfTrue="1" operator="greaterThan">
      <formula>1</formula>
    </cfRule>
  </conditionalFormatting>
  <conditionalFormatting sqref="U5:U110">
    <cfRule type="cellIs" dxfId="5" priority="2" stopIfTrue="1" operator="greaterThan">
      <formula>0</formula>
    </cfRule>
  </conditionalFormatting>
  <conditionalFormatting sqref="Q5:Q1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1060861</v>
      </c>
      <c r="C3" s="352">
        <f t="shared" ref="C3:L3" si="0">SUBTOTAL(9,C6:C1048576)</f>
        <v>7</v>
      </c>
      <c r="D3" s="352">
        <f t="shared" si="0"/>
        <v>957670</v>
      </c>
      <c r="E3" s="352">
        <f t="shared" si="0"/>
        <v>6.04072175539231</v>
      </c>
      <c r="F3" s="352">
        <f t="shared" si="0"/>
        <v>1095185</v>
      </c>
      <c r="G3" s="355">
        <f>IF(B3&lt;&gt;0,F3/B3,"")</f>
        <v>1.0323548513895788</v>
      </c>
      <c r="H3" s="351">
        <f t="shared" si="0"/>
        <v>82009.490000000005</v>
      </c>
      <c r="I3" s="352">
        <f t="shared" si="0"/>
        <v>2</v>
      </c>
      <c r="J3" s="352">
        <f t="shared" si="0"/>
        <v>141754.33000000002</v>
      </c>
      <c r="K3" s="352">
        <f t="shared" si="0"/>
        <v>5.6961109506190901</v>
      </c>
      <c r="L3" s="352">
        <f t="shared" si="0"/>
        <v>86184.79</v>
      </c>
      <c r="M3" s="353">
        <f>IF(H3&lt;&gt;0,L3/H3,"")</f>
        <v>1.0509124005038928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6" t="s">
        <v>2</v>
      </c>
      <c r="H5" s="901">
        <v>2013</v>
      </c>
      <c r="I5" s="902"/>
      <c r="J5" s="902">
        <v>2014</v>
      </c>
      <c r="K5" s="902"/>
      <c r="L5" s="902">
        <v>2015</v>
      </c>
      <c r="M5" s="786" t="s">
        <v>2</v>
      </c>
    </row>
    <row r="6" spans="1:13" ht="14.4" customHeight="1" x14ac:dyDescent="0.3">
      <c r="A6" s="748" t="s">
        <v>3329</v>
      </c>
      <c r="B6" s="787"/>
      <c r="C6" s="734"/>
      <c r="D6" s="787"/>
      <c r="E6" s="734"/>
      <c r="F6" s="787">
        <v>4410</v>
      </c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9" t="s">
        <v>4458</v>
      </c>
      <c r="B7" s="794">
        <v>34640</v>
      </c>
      <c r="C7" s="661">
        <v>1</v>
      </c>
      <c r="D7" s="794">
        <v>18324</v>
      </c>
      <c r="E7" s="661">
        <v>0.52898383371824476</v>
      </c>
      <c r="F7" s="794">
        <v>28680</v>
      </c>
      <c r="G7" s="677">
        <v>0.82794457274826794</v>
      </c>
      <c r="H7" s="794">
        <v>59661.83</v>
      </c>
      <c r="I7" s="661">
        <v>1</v>
      </c>
      <c r="J7" s="794">
        <v>23119.5</v>
      </c>
      <c r="K7" s="661">
        <v>0.38750906567901117</v>
      </c>
      <c r="L7" s="794">
        <v>31398.050000000003</v>
      </c>
      <c r="M7" s="700">
        <v>0.5262669616402984</v>
      </c>
    </row>
    <row r="8" spans="1:13" ht="14.4" customHeight="1" x14ac:dyDescent="0.3">
      <c r="A8" s="689" t="s">
        <v>4459</v>
      </c>
      <c r="B8" s="794">
        <v>64505</v>
      </c>
      <c r="C8" s="661">
        <v>1</v>
      </c>
      <c r="D8" s="794">
        <v>61673</v>
      </c>
      <c r="E8" s="661">
        <v>0.95609642663359429</v>
      </c>
      <c r="F8" s="794">
        <v>81002</v>
      </c>
      <c r="G8" s="677">
        <v>1.2557476164638399</v>
      </c>
      <c r="H8" s="794"/>
      <c r="I8" s="661"/>
      <c r="J8" s="794"/>
      <c r="K8" s="661"/>
      <c r="L8" s="794"/>
      <c r="M8" s="700"/>
    </row>
    <row r="9" spans="1:13" ht="14.4" customHeight="1" x14ac:dyDescent="0.3">
      <c r="A9" s="689" t="s">
        <v>4460</v>
      </c>
      <c r="B9" s="794">
        <v>182650</v>
      </c>
      <c r="C9" s="661">
        <v>1</v>
      </c>
      <c r="D9" s="794">
        <v>131553</v>
      </c>
      <c r="E9" s="661">
        <v>0.72024637284423765</v>
      </c>
      <c r="F9" s="794">
        <v>155567</v>
      </c>
      <c r="G9" s="677">
        <v>0.85172187243361619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9" t="s">
        <v>4461</v>
      </c>
      <c r="B10" s="794">
        <v>655344</v>
      </c>
      <c r="C10" s="661">
        <v>1</v>
      </c>
      <c r="D10" s="794">
        <v>623130</v>
      </c>
      <c r="E10" s="661">
        <v>0.95084413681974655</v>
      </c>
      <c r="F10" s="794">
        <v>690990</v>
      </c>
      <c r="G10" s="677">
        <v>1.054392807441588</v>
      </c>
      <c r="H10" s="794">
        <v>22347.660000000003</v>
      </c>
      <c r="I10" s="661">
        <v>1</v>
      </c>
      <c r="J10" s="794">
        <v>118634.83000000003</v>
      </c>
      <c r="K10" s="661">
        <v>5.3086018849400789</v>
      </c>
      <c r="L10" s="794">
        <v>54786.739999999991</v>
      </c>
      <c r="M10" s="700">
        <v>2.4515649513192872</v>
      </c>
    </row>
    <row r="11" spans="1:13" ht="14.4" customHeight="1" x14ac:dyDescent="0.3">
      <c r="A11" s="689" t="s">
        <v>4462</v>
      </c>
      <c r="B11" s="794">
        <v>70053</v>
      </c>
      <c r="C11" s="661">
        <v>1</v>
      </c>
      <c r="D11" s="794">
        <v>65764</v>
      </c>
      <c r="E11" s="661">
        <v>0.93877492755485137</v>
      </c>
      <c r="F11" s="794">
        <v>64645</v>
      </c>
      <c r="G11" s="677">
        <v>0.92280130758140266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9" t="s">
        <v>4463</v>
      </c>
      <c r="B12" s="794">
        <v>12890</v>
      </c>
      <c r="C12" s="661">
        <v>1</v>
      </c>
      <c r="D12" s="794">
        <v>10224</v>
      </c>
      <c r="E12" s="661">
        <v>0.79317300232738552</v>
      </c>
      <c r="F12" s="794">
        <v>16146</v>
      </c>
      <c r="G12" s="677">
        <v>1.2525989138867339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9" t="s">
        <v>4464</v>
      </c>
      <c r="B13" s="794">
        <v>40779</v>
      </c>
      <c r="C13" s="661">
        <v>1</v>
      </c>
      <c r="D13" s="794">
        <v>47002</v>
      </c>
      <c r="E13" s="661">
        <v>1.1526030554942495</v>
      </c>
      <c r="F13" s="794">
        <v>51492</v>
      </c>
      <c r="G13" s="677">
        <v>1.262708747149268</v>
      </c>
      <c r="H13" s="794"/>
      <c r="I13" s="661"/>
      <c r="J13" s="794"/>
      <c r="K13" s="661"/>
      <c r="L13" s="794"/>
      <c r="M13" s="700"/>
    </row>
    <row r="14" spans="1:13" ht="14.4" customHeight="1" thickBot="1" x14ac:dyDescent="0.35">
      <c r="A14" s="789" t="s">
        <v>4465</v>
      </c>
      <c r="B14" s="788"/>
      <c r="C14" s="667"/>
      <c r="D14" s="788"/>
      <c r="E14" s="667"/>
      <c r="F14" s="788">
        <v>2253</v>
      </c>
      <c r="G14" s="678"/>
      <c r="H14" s="788"/>
      <c r="I14" s="667"/>
      <c r="J14" s="788"/>
      <c r="K14" s="667"/>
      <c r="L14" s="788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4867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10897.62</v>
      </c>
      <c r="G3" s="215">
        <f t="shared" si="0"/>
        <v>1142870.49</v>
      </c>
      <c r="H3" s="216"/>
      <c r="I3" s="216"/>
      <c r="J3" s="211">
        <f t="shared" si="0"/>
        <v>6654.34</v>
      </c>
      <c r="K3" s="215">
        <f t="shared" si="0"/>
        <v>1099424.33</v>
      </c>
      <c r="L3" s="216"/>
      <c r="M3" s="216"/>
      <c r="N3" s="211">
        <f t="shared" si="0"/>
        <v>7552.92</v>
      </c>
      <c r="O3" s="215">
        <f t="shared" si="0"/>
        <v>1181369.79</v>
      </c>
      <c r="P3" s="181">
        <f>IF(G3=0,"",O3/G3)</f>
        <v>1.0336864940838573</v>
      </c>
      <c r="Q3" s="213">
        <f>IF(N3=0,"",O3/N3)</f>
        <v>156.41232662334568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3350</v>
      </c>
      <c r="B6" s="734" t="s">
        <v>4466</v>
      </c>
      <c r="C6" s="734" t="s">
        <v>3183</v>
      </c>
      <c r="D6" s="734" t="s">
        <v>4467</v>
      </c>
      <c r="E6" s="734" t="s">
        <v>4468</v>
      </c>
      <c r="F6" s="229"/>
      <c r="G6" s="229"/>
      <c r="H6" s="229"/>
      <c r="I6" s="229"/>
      <c r="J6" s="229"/>
      <c r="K6" s="229"/>
      <c r="L6" s="229"/>
      <c r="M6" s="229"/>
      <c r="N6" s="229">
        <v>6</v>
      </c>
      <c r="O6" s="229">
        <v>2778</v>
      </c>
      <c r="P6" s="739"/>
      <c r="Q6" s="747">
        <v>463</v>
      </c>
    </row>
    <row r="7" spans="1:17" ht="14.4" customHeight="1" x14ac:dyDescent="0.3">
      <c r="A7" s="660" t="s">
        <v>3350</v>
      </c>
      <c r="B7" s="661" t="s">
        <v>4466</v>
      </c>
      <c r="C7" s="661" t="s">
        <v>3183</v>
      </c>
      <c r="D7" s="661" t="s">
        <v>4469</v>
      </c>
      <c r="E7" s="661" t="s">
        <v>4470</v>
      </c>
      <c r="F7" s="664"/>
      <c r="G7" s="664"/>
      <c r="H7" s="664"/>
      <c r="I7" s="664"/>
      <c r="J7" s="664"/>
      <c r="K7" s="664"/>
      <c r="L7" s="664"/>
      <c r="M7" s="664"/>
      <c r="N7" s="664">
        <v>16</v>
      </c>
      <c r="O7" s="664">
        <v>1296</v>
      </c>
      <c r="P7" s="677"/>
      <c r="Q7" s="665">
        <v>81</v>
      </c>
    </row>
    <row r="8" spans="1:17" ht="14.4" customHeight="1" x14ac:dyDescent="0.3">
      <c r="A8" s="660" t="s">
        <v>3350</v>
      </c>
      <c r="B8" s="661" t="s">
        <v>4466</v>
      </c>
      <c r="C8" s="661" t="s">
        <v>3183</v>
      </c>
      <c r="D8" s="661" t="s">
        <v>4471</v>
      </c>
      <c r="E8" s="661" t="s">
        <v>4472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166</v>
      </c>
      <c r="P8" s="677"/>
      <c r="Q8" s="665">
        <v>166</v>
      </c>
    </row>
    <row r="9" spans="1:17" ht="14.4" customHeight="1" x14ac:dyDescent="0.3">
      <c r="A9" s="660" t="s">
        <v>3350</v>
      </c>
      <c r="B9" s="661" t="s">
        <v>4466</v>
      </c>
      <c r="C9" s="661" t="s">
        <v>3183</v>
      </c>
      <c r="D9" s="661" t="s">
        <v>4473</v>
      </c>
      <c r="E9" s="661" t="s">
        <v>4474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170</v>
      </c>
      <c r="P9" s="677"/>
      <c r="Q9" s="665">
        <v>170</v>
      </c>
    </row>
    <row r="10" spans="1:17" ht="14.4" customHeight="1" x14ac:dyDescent="0.3">
      <c r="A10" s="660" t="s">
        <v>4475</v>
      </c>
      <c r="B10" s="661" t="s">
        <v>4476</v>
      </c>
      <c r="C10" s="661" t="s">
        <v>3187</v>
      </c>
      <c r="D10" s="661" t="s">
        <v>4477</v>
      </c>
      <c r="E10" s="661" t="s">
        <v>4478</v>
      </c>
      <c r="F10" s="664">
        <v>0.5</v>
      </c>
      <c r="G10" s="664">
        <v>1092.1600000000001</v>
      </c>
      <c r="H10" s="664">
        <v>1</v>
      </c>
      <c r="I10" s="664">
        <v>2184.3200000000002</v>
      </c>
      <c r="J10" s="664"/>
      <c r="K10" s="664"/>
      <c r="L10" s="664"/>
      <c r="M10" s="664"/>
      <c r="N10" s="664">
        <v>0.95</v>
      </c>
      <c r="O10" s="664">
        <v>1682.26</v>
      </c>
      <c r="P10" s="677">
        <v>1.5403054497509521</v>
      </c>
      <c r="Q10" s="665">
        <v>1770.8000000000002</v>
      </c>
    </row>
    <row r="11" spans="1:17" ht="14.4" customHeight="1" x14ac:dyDescent="0.3">
      <c r="A11" s="660" t="s">
        <v>4475</v>
      </c>
      <c r="B11" s="661" t="s">
        <v>4476</v>
      </c>
      <c r="C11" s="661" t="s">
        <v>3422</v>
      </c>
      <c r="D11" s="661" t="s">
        <v>4479</v>
      </c>
      <c r="E11" s="661" t="s">
        <v>4480</v>
      </c>
      <c r="F11" s="664">
        <v>1000</v>
      </c>
      <c r="G11" s="664">
        <v>5530</v>
      </c>
      <c r="H11" s="664">
        <v>1</v>
      </c>
      <c r="I11" s="664">
        <v>5.53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4475</v>
      </c>
      <c r="B12" s="661" t="s">
        <v>4476</v>
      </c>
      <c r="C12" s="661" t="s">
        <v>3422</v>
      </c>
      <c r="D12" s="661" t="s">
        <v>4481</v>
      </c>
      <c r="E12" s="661" t="s">
        <v>4482</v>
      </c>
      <c r="F12" s="664">
        <v>2306</v>
      </c>
      <c r="G12" s="664">
        <v>39542.47</v>
      </c>
      <c r="H12" s="664">
        <v>1</v>
      </c>
      <c r="I12" s="664">
        <v>17.147645273200347</v>
      </c>
      <c r="J12" s="664">
        <v>570</v>
      </c>
      <c r="K12" s="664">
        <v>10898.4</v>
      </c>
      <c r="L12" s="664">
        <v>0.27561252496366562</v>
      </c>
      <c r="M12" s="664">
        <v>19.12</v>
      </c>
      <c r="N12" s="664"/>
      <c r="O12" s="664"/>
      <c r="P12" s="677"/>
      <c r="Q12" s="665"/>
    </row>
    <row r="13" spans="1:17" ht="14.4" customHeight="1" x14ac:dyDescent="0.3">
      <c r="A13" s="660" t="s">
        <v>4475</v>
      </c>
      <c r="B13" s="661" t="s">
        <v>4476</v>
      </c>
      <c r="C13" s="661" t="s">
        <v>3422</v>
      </c>
      <c r="D13" s="661" t="s">
        <v>4483</v>
      </c>
      <c r="E13" s="661" t="s">
        <v>4484</v>
      </c>
      <c r="F13" s="664">
        <v>410</v>
      </c>
      <c r="G13" s="664">
        <v>13497.2</v>
      </c>
      <c r="H13" s="664">
        <v>1</v>
      </c>
      <c r="I13" s="664">
        <v>32.92</v>
      </c>
      <c r="J13" s="664">
        <v>367</v>
      </c>
      <c r="K13" s="664">
        <v>12221.1</v>
      </c>
      <c r="L13" s="664">
        <v>0.90545446462970092</v>
      </c>
      <c r="M13" s="664">
        <v>33.300000000000004</v>
      </c>
      <c r="N13" s="664">
        <v>833</v>
      </c>
      <c r="O13" s="664">
        <v>27947.15</v>
      </c>
      <c r="P13" s="677">
        <v>2.0705887146963815</v>
      </c>
      <c r="Q13" s="665">
        <v>33.550000000000004</v>
      </c>
    </row>
    <row r="14" spans="1:17" ht="14.4" customHeight="1" x14ac:dyDescent="0.3">
      <c r="A14" s="660" t="s">
        <v>4475</v>
      </c>
      <c r="B14" s="661" t="s">
        <v>4476</v>
      </c>
      <c r="C14" s="661" t="s">
        <v>3201</v>
      </c>
      <c r="D14" s="661" t="s">
        <v>4485</v>
      </c>
      <c r="E14" s="661" t="s">
        <v>4486</v>
      </c>
      <c r="F14" s="664"/>
      <c r="G14" s="664"/>
      <c r="H14" s="664"/>
      <c r="I14" s="664"/>
      <c r="J14" s="664"/>
      <c r="K14" s="664"/>
      <c r="L14" s="664"/>
      <c r="M14" s="664"/>
      <c r="N14" s="664">
        <v>2</v>
      </c>
      <c r="O14" s="664">
        <v>1768.64</v>
      </c>
      <c r="P14" s="677"/>
      <c r="Q14" s="665">
        <v>884.32</v>
      </c>
    </row>
    <row r="15" spans="1:17" ht="14.4" customHeight="1" x14ac:dyDescent="0.3">
      <c r="A15" s="660" t="s">
        <v>4475</v>
      </c>
      <c r="B15" s="661" t="s">
        <v>4476</v>
      </c>
      <c r="C15" s="661" t="s">
        <v>3183</v>
      </c>
      <c r="D15" s="661" t="s">
        <v>4487</v>
      </c>
      <c r="E15" s="661" t="s">
        <v>4488</v>
      </c>
      <c r="F15" s="664">
        <v>6</v>
      </c>
      <c r="G15" s="664">
        <v>10524</v>
      </c>
      <c r="H15" s="664">
        <v>1</v>
      </c>
      <c r="I15" s="664">
        <v>1754</v>
      </c>
      <c r="J15" s="664">
        <v>1</v>
      </c>
      <c r="K15" s="664">
        <v>1754</v>
      </c>
      <c r="L15" s="664">
        <v>0.16666666666666666</v>
      </c>
      <c r="M15" s="664">
        <v>1754</v>
      </c>
      <c r="N15" s="664"/>
      <c r="O15" s="664"/>
      <c r="P15" s="677"/>
      <c r="Q15" s="665"/>
    </row>
    <row r="16" spans="1:17" ht="14.4" customHeight="1" x14ac:dyDescent="0.3">
      <c r="A16" s="660" t="s">
        <v>4475</v>
      </c>
      <c r="B16" s="661" t="s">
        <v>4476</v>
      </c>
      <c r="C16" s="661" t="s">
        <v>3183</v>
      </c>
      <c r="D16" s="661" t="s">
        <v>4489</v>
      </c>
      <c r="E16" s="661" t="s">
        <v>4490</v>
      </c>
      <c r="F16" s="664">
        <v>2</v>
      </c>
      <c r="G16" s="664">
        <v>820</v>
      </c>
      <c r="H16" s="664">
        <v>1</v>
      </c>
      <c r="I16" s="664">
        <v>410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4475</v>
      </c>
      <c r="B17" s="661" t="s">
        <v>4476</v>
      </c>
      <c r="C17" s="661" t="s">
        <v>3183</v>
      </c>
      <c r="D17" s="661" t="s">
        <v>4491</v>
      </c>
      <c r="E17" s="661" t="s">
        <v>4492</v>
      </c>
      <c r="F17" s="664">
        <v>1</v>
      </c>
      <c r="G17" s="664">
        <v>14328</v>
      </c>
      <c r="H17" s="664">
        <v>1</v>
      </c>
      <c r="I17" s="664">
        <v>14328</v>
      </c>
      <c r="J17" s="664">
        <v>1</v>
      </c>
      <c r="K17" s="664">
        <v>14328</v>
      </c>
      <c r="L17" s="664">
        <v>1</v>
      </c>
      <c r="M17" s="664">
        <v>14328</v>
      </c>
      <c r="N17" s="664">
        <v>2</v>
      </c>
      <c r="O17" s="664">
        <v>28680</v>
      </c>
      <c r="P17" s="677">
        <v>2.0016750418760467</v>
      </c>
      <c r="Q17" s="665">
        <v>14340</v>
      </c>
    </row>
    <row r="18" spans="1:17" ht="14.4" customHeight="1" x14ac:dyDescent="0.3">
      <c r="A18" s="660" t="s">
        <v>4475</v>
      </c>
      <c r="B18" s="661" t="s">
        <v>4476</v>
      </c>
      <c r="C18" s="661" t="s">
        <v>3183</v>
      </c>
      <c r="D18" s="661" t="s">
        <v>4493</v>
      </c>
      <c r="E18" s="661" t="s">
        <v>4494</v>
      </c>
      <c r="F18" s="664">
        <v>4</v>
      </c>
      <c r="G18" s="664">
        <v>8968</v>
      </c>
      <c r="H18" s="664">
        <v>1</v>
      </c>
      <c r="I18" s="664">
        <v>2242</v>
      </c>
      <c r="J18" s="664">
        <v>1</v>
      </c>
      <c r="K18" s="664">
        <v>2242</v>
      </c>
      <c r="L18" s="664">
        <v>0.25</v>
      </c>
      <c r="M18" s="664">
        <v>2242</v>
      </c>
      <c r="N18" s="664"/>
      <c r="O18" s="664"/>
      <c r="P18" s="677"/>
      <c r="Q18" s="665"/>
    </row>
    <row r="19" spans="1:17" ht="14.4" customHeight="1" x14ac:dyDescent="0.3">
      <c r="A19" s="660" t="s">
        <v>4495</v>
      </c>
      <c r="B19" s="661" t="s">
        <v>4496</v>
      </c>
      <c r="C19" s="661" t="s">
        <v>3183</v>
      </c>
      <c r="D19" s="661" t="s">
        <v>4497</v>
      </c>
      <c r="E19" s="661" t="s">
        <v>4498</v>
      </c>
      <c r="F19" s="664"/>
      <c r="G19" s="664"/>
      <c r="H19" s="664"/>
      <c r="I19" s="664"/>
      <c r="J19" s="664"/>
      <c r="K19" s="664"/>
      <c r="L19" s="664"/>
      <c r="M19" s="664"/>
      <c r="N19" s="664">
        <v>2</v>
      </c>
      <c r="O19" s="664">
        <v>2536</v>
      </c>
      <c r="P19" s="677"/>
      <c r="Q19" s="665">
        <v>1268</v>
      </c>
    </row>
    <row r="20" spans="1:17" ht="14.4" customHeight="1" x14ac:dyDescent="0.3">
      <c r="A20" s="660" t="s">
        <v>4495</v>
      </c>
      <c r="B20" s="661" t="s">
        <v>4496</v>
      </c>
      <c r="C20" s="661" t="s">
        <v>3183</v>
      </c>
      <c r="D20" s="661" t="s">
        <v>4499</v>
      </c>
      <c r="E20" s="661" t="s">
        <v>4500</v>
      </c>
      <c r="F20" s="664"/>
      <c r="G20" s="664"/>
      <c r="H20" s="664"/>
      <c r="I20" s="664"/>
      <c r="J20" s="664"/>
      <c r="K20" s="664"/>
      <c r="L20" s="664"/>
      <c r="M20" s="664"/>
      <c r="N20" s="664">
        <v>12</v>
      </c>
      <c r="O20" s="664">
        <v>12096</v>
      </c>
      <c r="P20" s="677"/>
      <c r="Q20" s="665">
        <v>1008</v>
      </c>
    </row>
    <row r="21" spans="1:17" ht="14.4" customHeight="1" x14ac:dyDescent="0.3">
      <c r="A21" s="660" t="s">
        <v>4495</v>
      </c>
      <c r="B21" s="661" t="s">
        <v>4496</v>
      </c>
      <c r="C21" s="661" t="s">
        <v>3183</v>
      </c>
      <c r="D21" s="661" t="s">
        <v>4501</v>
      </c>
      <c r="E21" s="661" t="s">
        <v>4502</v>
      </c>
      <c r="F21" s="664"/>
      <c r="G21" s="664"/>
      <c r="H21" s="664"/>
      <c r="I21" s="664"/>
      <c r="J21" s="664"/>
      <c r="K21" s="664"/>
      <c r="L21" s="664"/>
      <c r="M21" s="664"/>
      <c r="N21" s="664">
        <v>8</v>
      </c>
      <c r="O21" s="664">
        <v>18112</v>
      </c>
      <c r="P21" s="677"/>
      <c r="Q21" s="665">
        <v>2264</v>
      </c>
    </row>
    <row r="22" spans="1:17" ht="14.4" customHeight="1" x14ac:dyDescent="0.3">
      <c r="A22" s="660" t="s">
        <v>4495</v>
      </c>
      <c r="B22" s="661" t="s">
        <v>4496</v>
      </c>
      <c r="C22" s="661" t="s">
        <v>3183</v>
      </c>
      <c r="D22" s="661" t="s">
        <v>4503</v>
      </c>
      <c r="E22" s="661" t="s">
        <v>4504</v>
      </c>
      <c r="F22" s="664"/>
      <c r="G22" s="664"/>
      <c r="H22" s="664"/>
      <c r="I22" s="664"/>
      <c r="J22" s="664"/>
      <c r="K22" s="664"/>
      <c r="L22" s="664"/>
      <c r="M22" s="664"/>
      <c r="N22" s="664">
        <v>2</v>
      </c>
      <c r="O22" s="664">
        <v>742</v>
      </c>
      <c r="P22" s="677"/>
      <c r="Q22" s="665">
        <v>371</v>
      </c>
    </row>
    <row r="23" spans="1:17" ht="14.4" customHeight="1" x14ac:dyDescent="0.3">
      <c r="A23" s="660" t="s">
        <v>4495</v>
      </c>
      <c r="B23" s="661" t="s">
        <v>4505</v>
      </c>
      <c r="C23" s="661" t="s">
        <v>3183</v>
      </c>
      <c r="D23" s="661" t="s">
        <v>4506</v>
      </c>
      <c r="E23" s="661" t="s">
        <v>4507</v>
      </c>
      <c r="F23" s="664"/>
      <c r="G23" s="664"/>
      <c r="H23" s="664"/>
      <c r="I23" s="664"/>
      <c r="J23" s="664">
        <v>5</v>
      </c>
      <c r="K23" s="664">
        <v>1750</v>
      </c>
      <c r="L23" s="664"/>
      <c r="M23" s="664">
        <v>350</v>
      </c>
      <c r="N23" s="664">
        <v>4</v>
      </c>
      <c r="O23" s="664">
        <v>1404</v>
      </c>
      <c r="P23" s="677"/>
      <c r="Q23" s="665">
        <v>351</v>
      </c>
    </row>
    <row r="24" spans="1:17" ht="14.4" customHeight="1" x14ac:dyDescent="0.3">
      <c r="A24" s="660" t="s">
        <v>4495</v>
      </c>
      <c r="B24" s="661" t="s">
        <v>4505</v>
      </c>
      <c r="C24" s="661" t="s">
        <v>3183</v>
      </c>
      <c r="D24" s="661" t="s">
        <v>4508</v>
      </c>
      <c r="E24" s="661" t="s">
        <v>4509</v>
      </c>
      <c r="F24" s="664">
        <v>481</v>
      </c>
      <c r="G24" s="664">
        <v>31265</v>
      </c>
      <c r="H24" s="664">
        <v>1</v>
      </c>
      <c r="I24" s="664">
        <v>65</v>
      </c>
      <c r="J24" s="664">
        <v>376</v>
      </c>
      <c r="K24" s="664">
        <v>24440</v>
      </c>
      <c r="L24" s="664">
        <v>0.78170478170478175</v>
      </c>
      <c r="M24" s="664">
        <v>65</v>
      </c>
      <c r="N24" s="664">
        <v>197</v>
      </c>
      <c r="O24" s="664">
        <v>12805</v>
      </c>
      <c r="P24" s="677">
        <v>0.40956340956340959</v>
      </c>
      <c r="Q24" s="665">
        <v>65</v>
      </c>
    </row>
    <row r="25" spans="1:17" ht="14.4" customHeight="1" x14ac:dyDescent="0.3">
      <c r="A25" s="660" t="s">
        <v>4495</v>
      </c>
      <c r="B25" s="661" t="s">
        <v>4505</v>
      </c>
      <c r="C25" s="661" t="s">
        <v>3183</v>
      </c>
      <c r="D25" s="661" t="s">
        <v>4510</v>
      </c>
      <c r="E25" s="661" t="s">
        <v>4511</v>
      </c>
      <c r="F25" s="664">
        <v>1</v>
      </c>
      <c r="G25" s="664">
        <v>590</v>
      </c>
      <c r="H25" s="664">
        <v>1</v>
      </c>
      <c r="I25" s="664">
        <v>590</v>
      </c>
      <c r="J25" s="664">
        <v>5</v>
      </c>
      <c r="K25" s="664">
        <v>2950</v>
      </c>
      <c r="L25" s="664">
        <v>5</v>
      </c>
      <c r="M25" s="664">
        <v>590</v>
      </c>
      <c r="N25" s="664"/>
      <c r="O25" s="664"/>
      <c r="P25" s="677"/>
      <c r="Q25" s="665"/>
    </row>
    <row r="26" spans="1:17" ht="14.4" customHeight="1" x14ac:dyDescent="0.3">
      <c r="A26" s="660" t="s">
        <v>4495</v>
      </c>
      <c r="B26" s="661" t="s">
        <v>4505</v>
      </c>
      <c r="C26" s="661" t="s">
        <v>3183</v>
      </c>
      <c r="D26" s="661" t="s">
        <v>4512</v>
      </c>
      <c r="E26" s="661" t="s">
        <v>4513</v>
      </c>
      <c r="F26" s="664">
        <v>1</v>
      </c>
      <c r="G26" s="664">
        <v>615</v>
      </c>
      <c r="H26" s="664">
        <v>1</v>
      </c>
      <c r="I26" s="664">
        <v>615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4495</v>
      </c>
      <c r="B27" s="661" t="s">
        <v>4505</v>
      </c>
      <c r="C27" s="661" t="s">
        <v>3183</v>
      </c>
      <c r="D27" s="661" t="s">
        <v>4514</v>
      </c>
      <c r="E27" s="661" t="s">
        <v>4515</v>
      </c>
      <c r="F27" s="664"/>
      <c r="G27" s="664"/>
      <c r="H27" s="664"/>
      <c r="I27" s="664"/>
      <c r="J27" s="664">
        <v>1</v>
      </c>
      <c r="K27" s="664">
        <v>149</v>
      </c>
      <c r="L27" s="664"/>
      <c r="M27" s="664">
        <v>149</v>
      </c>
      <c r="N27" s="664">
        <v>1</v>
      </c>
      <c r="O27" s="664">
        <v>150</v>
      </c>
      <c r="P27" s="677"/>
      <c r="Q27" s="665">
        <v>150</v>
      </c>
    </row>
    <row r="28" spans="1:17" ht="14.4" customHeight="1" x14ac:dyDescent="0.3">
      <c r="A28" s="660" t="s">
        <v>4495</v>
      </c>
      <c r="B28" s="661" t="s">
        <v>4505</v>
      </c>
      <c r="C28" s="661" t="s">
        <v>3183</v>
      </c>
      <c r="D28" s="661" t="s">
        <v>4516</v>
      </c>
      <c r="E28" s="661" t="s">
        <v>4517</v>
      </c>
      <c r="F28" s="664">
        <v>7</v>
      </c>
      <c r="G28" s="664">
        <v>161</v>
      </c>
      <c r="H28" s="664">
        <v>1</v>
      </c>
      <c r="I28" s="664">
        <v>23</v>
      </c>
      <c r="J28" s="664">
        <v>3</v>
      </c>
      <c r="K28" s="664">
        <v>69</v>
      </c>
      <c r="L28" s="664">
        <v>0.42857142857142855</v>
      </c>
      <c r="M28" s="664">
        <v>23</v>
      </c>
      <c r="N28" s="664">
        <v>2</v>
      </c>
      <c r="O28" s="664">
        <v>48</v>
      </c>
      <c r="P28" s="677">
        <v>0.29813664596273293</v>
      </c>
      <c r="Q28" s="665">
        <v>24</v>
      </c>
    </row>
    <row r="29" spans="1:17" ht="14.4" customHeight="1" x14ac:dyDescent="0.3">
      <c r="A29" s="660" t="s">
        <v>4495</v>
      </c>
      <c r="B29" s="661" t="s">
        <v>4505</v>
      </c>
      <c r="C29" s="661" t="s">
        <v>3183</v>
      </c>
      <c r="D29" s="661" t="s">
        <v>4518</v>
      </c>
      <c r="E29" s="661" t="s">
        <v>4519</v>
      </c>
      <c r="F29" s="664">
        <v>1</v>
      </c>
      <c r="G29" s="664">
        <v>54</v>
      </c>
      <c r="H29" s="664">
        <v>1</v>
      </c>
      <c r="I29" s="664">
        <v>54</v>
      </c>
      <c r="J29" s="664">
        <v>2</v>
      </c>
      <c r="K29" s="664">
        <v>108</v>
      </c>
      <c r="L29" s="664">
        <v>2</v>
      </c>
      <c r="M29" s="664">
        <v>54</v>
      </c>
      <c r="N29" s="664">
        <v>5</v>
      </c>
      <c r="O29" s="664">
        <v>270</v>
      </c>
      <c r="P29" s="677">
        <v>5</v>
      </c>
      <c r="Q29" s="665">
        <v>54</v>
      </c>
    </row>
    <row r="30" spans="1:17" ht="14.4" customHeight="1" x14ac:dyDescent="0.3">
      <c r="A30" s="660" t="s">
        <v>4495</v>
      </c>
      <c r="B30" s="661" t="s">
        <v>4505</v>
      </c>
      <c r="C30" s="661" t="s">
        <v>3183</v>
      </c>
      <c r="D30" s="661" t="s">
        <v>4520</v>
      </c>
      <c r="E30" s="661" t="s">
        <v>4521</v>
      </c>
      <c r="F30" s="664">
        <v>254</v>
      </c>
      <c r="G30" s="664">
        <v>19558</v>
      </c>
      <c r="H30" s="664">
        <v>1</v>
      </c>
      <c r="I30" s="664">
        <v>77</v>
      </c>
      <c r="J30" s="664">
        <v>204</v>
      </c>
      <c r="K30" s="664">
        <v>15708</v>
      </c>
      <c r="L30" s="664">
        <v>0.80314960629921262</v>
      </c>
      <c r="M30" s="664">
        <v>77</v>
      </c>
      <c r="N30" s="664">
        <v>261</v>
      </c>
      <c r="O30" s="664">
        <v>20097</v>
      </c>
      <c r="P30" s="677">
        <v>1.0275590551181102</v>
      </c>
      <c r="Q30" s="665">
        <v>77</v>
      </c>
    </row>
    <row r="31" spans="1:17" ht="14.4" customHeight="1" x14ac:dyDescent="0.3">
      <c r="A31" s="660" t="s">
        <v>4495</v>
      </c>
      <c r="B31" s="661" t="s">
        <v>4505</v>
      </c>
      <c r="C31" s="661" t="s">
        <v>3183</v>
      </c>
      <c r="D31" s="661" t="s">
        <v>4522</v>
      </c>
      <c r="E31" s="661" t="s">
        <v>4523</v>
      </c>
      <c r="F31" s="664">
        <v>24</v>
      </c>
      <c r="G31" s="664">
        <v>528</v>
      </c>
      <c r="H31" s="664">
        <v>1</v>
      </c>
      <c r="I31" s="664">
        <v>22</v>
      </c>
      <c r="J31" s="664">
        <v>15</v>
      </c>
      <c r="K31" s="664">
        <v>330</v>
      </c>
      <c r="L31" s="664">
        <v>0.625</v>
      </c>
      <c r="M31" s="664">
        <v>22</v>
      </c>
      <c r="N31" s="664">
        <v>11</v>
      </c>
      <c r="O31" s="664">
        <v>253</v>
      </c>
      <c r="P31" s="677">
        <v>0.47916666666666669</v>
      </c>
      <c r="Q31" s="665">
        <v>23</v>
      </c>
    </row>
    <row r="32" spans="1:17" ht="14.4" customHeight="1" x14ac:dyDescent="0.3">
      <c r="A32" s="660" t="s">
        <v>4495</v>
      </c>
      <c r="B32" s="661" t="s">
        <v>4505</v>
      </c>
      <c r="C32" s="661" t="s">
        <v>3183</v>
      </c>
      <c r="D32" s="661" t="s">
        <v>4524</v>
      </c>
      <c r="E32" s="661" t="s">
        <v>4525</v>
      </c>
      <c r="F32" s="664">
        <v>9</v>
      </c>
      <c r="G32" s="664">
        <v>1881</v>
      </c>
      <c r="H32" s="664">
        <v>1</v>
      </c>
      <c r="I32" s="664">
        <v>209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4495</v>
      </c>
      <c r="B33" s="661" t="s">
        <v>4505</v>
      </c>
      <c r="C33" s="661" t="s">
        <v>3183</v>
      </c>
      <c r="D33" s="661" t="s">
        <v>4526</v>
      </c>
      <c r="E33" s="661" t="s">
        <v>4527</v>
      </c>
      <c r="F33" s="664">
        <v>1</v>
      </c>
      <c r="G33" s="664">
        <v>66</v>
      </c>
      <c r="H33" s="664">
        <v>1</v>
      </c>
      <c r="I33" s="664">
        <v>66</v>
      </c>
      <c r="J33" s="664">
        <v>2</v>
      </c>
      <c r="K33" s="664">
        <v>132</v>
      </c>
      <c r="L33" s="664">
        <v>2</v>
      </c>
      <c r="M33" s="664">
        <v>66</v>
      </c>
      <c r="N33" s="664">
        <v>4</v>
      </c>
      <c r="O33" s="664">
        <v>264</v>
      </c>
      <c r="P33" s="677">
        <v>4</v>
      </c>
      <c r="Q33" s="665">
        <v>66</v>
      </c>
    </row>
    <row r="34" spans="1:17" ht="14.4" customHeight="1" x14ac:dyDescent="0.3">
      <c r="A34" s="660" t="s">
        <v>4495</v>
      </c>
      <c r="B34" s="661" t="s">
        <v>4505</v>
      </c>
      <c r="C34" s="661" t="s">
        <v>3183</v>
      </c>
      <c r="D34" s="661" t="s">
        <v>4528</v>
      </c>
      <c r="E34" s="661" t="s">
        <v>4529</v>
      </c>
      <c r="F34" s="664">
        <v>17</v>
      </c>
      <c r="G34" s="664">
        <v>408</v>
      </c>
      <c r="H34" s="664">
        <v>1</v>
      </c>
      <c r="I34" s="664">
        <v>24</v>
      </c>
      <c r="J34" s="664">
        <v>12</v>
      </c>
      <c r="K34" s="664">
        <v>288</v>
      </c>
      <c r="L34" s="664">
        <v>0.70588235294117652</v>
      </c>
      <c r="M34" s="664">
        <v>24</v>
      </c>
      <c r="N34" s="664">
        <v>9</v>
      </c>
      <c r="O34" s="664">
        <v>216</v>
      </c>
      <c r="P34" s="677">
        <v>0.52941176470588236</v>
      </c>
      <c r="Q34" s="665">
        <v>24</v>
      </c>
    </row>
    <row r="35" spans="1:17" ht="14.4" customHeight="1" x14ac:dyDescent="0.3">
      <c r="A35" s="660" t="s">
        <v>4495</v>
      </c>
      <c r="B35" s="661" t="s">
        <v>4505</v>
      </c>
      <c r="C35" s="661" t="s">
        <v>3183</v>
      </c>
      <c r="D35" s="661" t="s">
        <v>4530</v>
      </c>
      <c r="E35" s="661" t="s">
        <v>4531</v>
      </c>
      <c r="F35" s="664">
        <v>17</v>
      </c>
      <c r="G35" s="664">
        <v>3060</v>
      </c>
      <c r="H35" s="664">
        <v>1</v>
      </c>
      <c r="I35" s="664">
        <v>180</v>
      </c>
      <c r="J35" s="664">
        <v>17</v>
      </c>
      <c r="K35" s="664">
        <v>3060</v>
      </c>
      <c r="L35" s="664">
        <v>1</v>
      </c>
      <c r="M35" s="664">
        <v>180</v>
      </c>
      <c r="N35" s="664">
        <v>22</v>
      </c>
      <c r="O35" s="664">
        <v>3960</v>
      </c>
      <c r="P35" s="677">
        <v>1.2941176470588236</v>
      </c>
      <c r="Q35" s="665">
        <v>180</v>
      </c>
    </row>
    <row r="36" spans="1:17" ht="14.4" customHeight="1" x14ac:dyDescent="0.3">
      <c r="A36" s="660" t="s">
        <v>4495</v>
      </c>
      <c r="B36" s="661" t="s">
        <v>4505</v>
      </c>
      <c r="C36" s="661" t="s">
        <v>3183</v>
      </c>
      <c r="D36" s="661" t="s">
        <v>4532</v>
      </c>
      <c r="E36" s="661" t="s">
        <v>4533</v>
      </c>
      <c r="F36" s="664">
        <v>1</v>
      </c>
      <c r="G36" s="664">
        <v>253</v>
      </c>
      <c r="H36" s="664">
        <v>1</v>
      </c>
      <c r="I36" s="664">
        <v>253</v>
      </c>
      <c r="J36" s="664">
        <v>10</v>
      </c>
      <c r="K36" s="664">
        <v>2530</v>
      </c>
      <c r="L36" s="664">
        <v>10</v>
      </c>
      <c r="M36" s="664">
        <v>253</v>
      </c>
      <c r="N36" s="664">
        <v>7</v>
      </c>
      <c r="O36" s="664">
        <v>1771</v>
      </c>
      <c r="P36" s="677">
        <v>7</v>
      </c>
      <c r="Q36" s="665">
        <v>253</v>
      </c>
    </row>
    <row r="37" spans="1:17" ht="14.4" customHeight="1" x14ac:dyDescent="0.3">
      <c r="A37" s="660" t="s">
        <v>4495</v>
      </c>
      <c r="B37" s="661" t="s">
        <v>4505</v>
      </c>
      <c r="C37" s="661" t="s">
        <v>3183</v>
      </c>
      <c r="D37" s="661" t="s">
        <v>4534</v>
      </c>
      <c r="E37" s="661" t="s">
        <v>4535</v>
      </c>
      <c r="F37" s="664">
        <v>1</v>
      </c>
      <c r="G37" s="664">
        <v>189</v>
      </c>
      <c r="H37" s="664">
        <v>1</v>
      </c>
      <c r="I37" s="664">
        <v>189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4495</v>
      </c>
      <c r="B38" s="661" t="s">
        <v>4505</v>
      </c>
      <c r="C38" s="661" t="s">
        <v>3183</v>
      </c>
      <c r="D38" s="661" t="s">
        <v>4536</v>
      </c>
      <c r="E38" s="661" t="s">
        <v>4537</v>
      </c>
      <c r="F38" s="664">
        <v>21</v>
      </c>
      <c r="G38" s="664">
        <v>4536</v>
      </c>
      <c r="H38" s="664">
        <v>1</v>
      </c>
      <c r="I38" s="664">
        <v>216</v>
      </c>
      <c r="J38" s="664">
        <v>20</v>
      </c>
      <c r="K38" s="664">
        <v>4320</v>
      </c>
      <c r="L38" s="664">
        <v>0.95238095238095233</v>
      </c>
      <c r="M38" s="664">
        <v>216</v>
      </c>
      <c r="N38" s="664">
        <v>28</v>
      </c>
      <c r="O38" s="664">
        <v>6048</v>
      </c>
      <c r="P38" s="677">
        <v>1.3333333333333333</v>
      </c>
      <c r="Q38" s="665">
        <v>216</v>
      </c>
    </row>
    <row r="39" spans="1:17" ht="14.4" customHeight="1" x14ac:dyDescent="0.3">
      <c r="A39" s="660" t="s">
        <v>4495</v>
      </c>
      <c r="B39" s="661" t="s">
        <v>4505</v>
      </c>
      <c r="C39" s="661" t="s">
        <v>3183</v>
      </c>
      <c r="D39" s="661" t="s">
        <v>699</v>
      </c>
      <c r="E39" s="661" t="s">
        <v>4538</v>
      </c>
      <c r="F39" s="664">
        <v>1</v>
      </c>
      <c r="G39" s="664">
        <v>590</v>
      </c>
      <c r="H39" s="664">
        <v>1</v>
      </c>
      <c r="I39" s="664">
        <v>590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4495</v>
      </c>
      <c r="B40" s="661" t="s">
        <v>4505</v>
      </c>
      <c r="C40" s="661" t="s">
        <v>3183</v>
      </c>
      <c r="D40" s="661" t="s">
        <v>4539</v>
      </c>
      <c r="E40" s="661" t="s">
        <v>4540</v>
      </c>
      <c r="F40" s="664">
        <v>1</v>
      </c>
      <c r="G40" s="664">
        <v>751</v>
      </c>
      <c r="H40" s="664">
        <v>1</v>
      </c>
      <c r="I40" s="664">
        <v>751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4495</v>
      </c>
      <c r="B41" s="661" t="s">
        <v>4505</v>
      </c>
      <c r="C41" s="661" t="s">
        <v>3183</v>
      </c>
      <c r="D41" s="661" t="s">
        <v>4541</v>
      </c>
      <c r="E41" s="661" t="s">
        <v>4542</v>
      </c>
      <c r="F41" s="664"/>
      <c r="G41" s="664"/>
      <c r="H41" s="664"/>
      <c r="I41" s="664"/>
      <c r="J41" s="664">
        <v>1</v>
      </c>
      <c r="K41" s="664">
        <v>229</v>
      </c>
      <c r="L41" s="664"/>
      <c r="M41" s="664">
        <v>229</v>
      </c>
      <c r="N41" s="664">
        <v>1</v>
      </c>
      <c r="O41" s="664">
        <v>230</v>
      </c>
      <c r="P41" s="677"/>
      <c r="Q41" s="665">
        <v>230</v>
      </c>
    </row>
    <row r="42" spans="1:17" ht="14.4" customHeight="1" x14ac:dyDescent="0.3">
      <c r="A42" s="660" t="s">
        <v>4495</v>
      </c>
      <c r="B42" s="661" t="s">
        <v>4505</v>
      </c>
      <c r="C42" s="661" t="s">
        <v>3183</v>
      </c>
      <c r="D42" s="661" t="s">
        <v>4543</v>
      </c>
      <c r="E42" s="661" t="s">
        <v>4544</v>
      </c>
      <c r="F42" s="664"/>
      <c r="G42" s="664"/>
      <c r="H42" s="664"/>
      <c r="I42" s="664"/>
      <c r="J42" s="664">
        <v>5</v>
      </c>
      <c r="K42" s="664">
        <v>2030</v>
      </c>
      <c r="L42" s="664"/>
      <c r="M42" s="664">
        <v>406</v>
      </c>
      <c r="N42" s="664"/>
      <c r="O42" s="664"/>
      <c r="P42" s="677"/>
      <c r="Q42" s="665"/>
    </row>
    <row r="43" spans="1:17" ht="14.4" customHeight="1" x14ac:dyDescent="0.3">
      <c r="A43" s="660" t="s">
        <v>4495</v>
      </c>
      <c r="B43" s="661" t="s">
        <v>4505</v>
      </c>
      <c r="C43" s="661" t="s">
        <v>3183</v>
      </c>
      <c r="D43" s="661" t="s">
        <v>4545</v>
      </c>
      <c r="E43" s="661" t="s">
        <v>4546</v>
      </c>
      <c r="F43" s="664"/>
      <c r="G43" s="664"/>
      <c r="H43" s="664"/>
      <c r="I43" s="664"/>
      <c r="J43" s="664">
        <v>1</v>
      </c>
      <c r="K43" s="664">
        <v>650</v>
      </c>
      <c r="L43" s="664"/>
      <c r="M43" s="664">
        <v>650</v>
      </c>
      <c r="N43" s="664"/>
      <c r="O43" s="664"/>
      <c r="P43" s="677"/>
      <c r="Q43" s="665"/>
    </row>
    <row r="44" spans="1:17" ht="14.4" customHeight="1" x14ac:dyDescent="0.3">
      <c r="A44" s="660" t="s">
        <v>4495</v>
      </c>
      <c r="B44" s="661" t="s">
        <v>4505</v>
      </c>
      <c r="C44" s="661" t="s">
        <v>3183</v>
      </c>
      <c r="D44" s="661" t="s">
        <v>4547</v>
      </c>
      <c r="E44" s="661" t="s">
        <v>4548</v>
      </c>
      <c r="F44" s="664"/>
      <c r="G44" s="664"/>
      <c r="H44" s="664"/>
      <c r="I44" s="664"/>
      <c r="J44" s="664">
        <v>5</v>
      </c>
      <c r="K44" s="664">
        <v>2930</v>
      </c>
      <c r="L44" s="664"/>
      <c r="M44" s="664">
        <v>586</v>
      </c>
      <c r="N44" s="664"/>
      <c r="O44" s="664"/>
      <c r="P44" s="677"/>
      <c r="Q44" s="665"/>
    </row>
    <row r="45" spans="1:17" ht="14.4" customHeight="1" x14ac:dyDescent="0.3">
      <c r="A45" s="660" t="s">
        <v>4549</v>
      </c>
      <c r="B45" s="661" t="s">
        <v>4550</v>
      </c>
      <c r="C45" s="661" t="s">
        <v>3183</v>
      </c>
      <c r="D45" s="661" t="s">
        <v>4551</v>
      </c>
      <c r="E45" s="661" t="s">
        <v>4552</v>
      </c>
      <c r="F45" s="664">
        <v>219</v>
      </c>
      <c r="G45" s="664">
        <v>5913</v>
      </c>
      <c r="H45" s="664">
        <v>1</v>
      </c>
      <c r="I45" s="664">
        <v>27</v>
      </c>
      <c r="J45" s="664">
        <v>157</v>
      </c>
      <c r="K45" s="664">
        <v>4239</v>
      </c>
      <c r="L45" s="664">
        <v>0.71689497716894979</v>
      </c>
      <c r="M45" s="664">
        <v>27</v>
      </c>
      <c r="N45" s="664">
        <v>214</v>
      </c>
      <c r="O45" s="664">
        <v>5778</v>
      </c>
      <c r="P45" s="677">
        <v>0.97716894977168944</v>
      </c>
      <c r="Q45" s="665">
        <v>27</v>
      </c>
    </row>
    <row r="46" spans="1:17" ht="14.4" customHeight="1" x14ac:dyDescent="0.3">
      <c r="A46" s="660" t="s">
        <v>4549</v>
      </c>
      <c r="B46" s="661" t="s">
        <v>4550</v>
      </c>
      <c r="C46" s="661" t="s">
        <v>3183</v>
      </c>
      <c r="D46" s="661" t="s">
        <v>4553</v>
      </c>
      <c r="E46" s="661" t="s">
        <v>4554</v>
      </c>
      <c r="F46" s="664">
        <v>142</v>
      </c>
      <c r="G46" s="664">
        <v>7668</v>
      </c>
      <c r="H46" s="664">
        <v>1</v>
      </c>
      <c r="I46" s="664">
        <v>54</v>
      </c>
      <c r="J46" s="664">
        <v>110</v>
      </c>
      <c r="K46" s="664">
        <v>5940</v>
      </c>
      <c r="L46" s="664">
        <v>0.77464788732394363</v>
      </c>
      <c r="M46" s="664">
        <v>54</v>
      </c>
      <c r="N46" s="664">
        <v>133</v>
      </c>
      <c r="O46" s="664">
        <v>7182</v>
      </c>
      <c r="P46" s="677">
        <v>0.93661971830985913</v>
      </c>
      <c r="Q46" s="665">
        <v>54</v>
      </c>
    </row>
    <row r="47" spans="1:17" ht="14.4" customHeight="1" x14ac:dyDescent="0.3">
      <c r="A47" s="660" t="s">
        <v>4549</v>
      </c>
      <c r="B47" s="661" t="s">
        <v>4550</v>
      </c>
      <c r="C47" s="661" t="s">
        <v>3183</v>
      </c>
      <c r="D47" s="661" t="s">
        <v>4555</v>
      </c>
      <c r="E47" s="661" t="s">
        <v>4556</v>
      </c>
      <c r="F47" s="664">
        <v>211</v>
      </c>
      <c r="G47" s="664">
        <v>5064</v>
      </c>
      <c r="H47" s="664">
        <v>1</v>
      </c>
      <c r="I47" s="664">
        <v>24</v>
      </c>
      <c r="J47" s="664">
        <v>142</v>
      </c>
      <c r="K47" s="664">
        <v>3408</v>
      </c>
      <c r="L47" s="664">
        <v>0.67298578199052128</v>
      </c>
      <c r="M47" s="664">
        <v>24</v>
      </c>
      <c r="N47" s="664">
        <v>190</v>
      </c>
      <c r="O47" s="664">
        <v>4560</v>
      </c>
      <c r="P47" s="677">
        <v>0.90047393364928907</v>
      </c>
      <c r="Q47" s="665">
        <v>24</v>
      </c>
    </row>
    <row r="48" spans="1:17" ht="14.4" customHeight="1" x14ac:dyDescent="0.3">
      <c r="A48" s="660" t="s">
        <v>4549</v>
      </c>
      <c r="B48" s="661" t="s">
        <v>4550</v>
      </c>
      <c r="C48" s="661" t="s">
        <v>3183</v>
      </c>
      <c r="D48" s="661" t="s">
        <v>4557</v>
      </c>
      <c r="E48" s="661" t="s">
        <v>4558</v>
      </c>
      <c r="F48" s="664">
        <v>252</v>
      </c>
      <c r="G48" s="664">
        <v>6804</v>
      </c>
      <c r="H48" s="664">
        <v>1</v>
      </c>
      <c r="I48" s="664">
        <v>27</v>
      </c>
      <c r="J48" s="664">
        <v>167</v>
      </c>
      <c r="K48" s="664">
        <v>4509</v>
      </c>
      <c r="L48" s="664">
        <v>0.66269841269841268</v>
      </c>
      <c r="M48" s="664">
        <v>27</v>
      </c>
      <c r="N48" s="664">
        <v>240</v>
      </c>
      <c r="O48" s="664">
        <v>6480</v>
      </c>
      <c r="P48" s="677">
        <v>0.95238095238095233</v>
      </c>
      <c r="Q48" s="665">
        <v>27</v>
      </c>
    </row>
    <row r="49" spans="1:17" ht="14.4" customHeight="1" x14ac:dyDescent="0.3">
      <c r="A49" s="660" t="s">
        <v>4549</v>
      </c>
      <c r="B49" s="661" t="s">
        <v>4550</v>
      </c>
      <c r="C49" s="661" t="s">
        <v>3183</v>
      </c>
      <c r="D49" s="661" t="s">
        <v>4559</v>
      </c>
      <c r="E49" s="661" t="s">
        <v>4560</v>
      </c>
      <c r="F49" s="664">
        <v>4</v>
      </c>
      <c r="G49" s="664">
        <v>224</v>
      </c>
      <c r="H49" s="664">
        <v>1</v>
      </c>
      <c r="I49" s="664">
        <v>56</v>
      </c>
      <c r="J49" s="664">
        <v>28</v>
      </c>
      <c r="K49" s="664">
        <v>1568</v>
      </c>
      <c r="L49" s="664">
        <v>7</v>
      </c>
      <c r="M49" s="664">
        <v>56</v>
      </c>
      <c r="N49" s="664"/>
      <c r="O49" s="664"/>
      <c r="P49" s="677"/>
      <c r="Q49" s="665"/>
    </row>
    <row r="50" spans="1:17" ht="14.4" customHeight="1" x14ac:dyDescent="0.3">
      <c r="A50" s="660" t="s">
        <v>4549</v>
      </c>
      <c r="B50" s="661" t="s">
        <v>4550</v>
      </c>
      <c r="C50" s="661" t="s">
        <v>3183</v>
      </c>
      <c r="D50" s="661" t="s">
        <v>4561</v>
      </c>
      <c r="E50" s="661" t="s">
        <v>4562</v>
      </c>
      <c r="F50" s="664">
        <v>130</v>
      </c>
      <c r="G50" s="664">
        <v>3510</v>
      </c>
      <c r="H50" s="664">
        <v>1</v>
      </c>
      <c r="I50" s="664">
        <v>27</v>
      </c>
      <c r="J50" s="664">
        <v>74</v>
      </c>
      <c r="K50" s="664">
        <v>1998</v>
      </c>
      <c r="L50" s="664">
        <v>0.56923076923076921</v>
      </c>
      <c r="M50" s="664">
        <v>27</v>
      </c>
      <c r="N50" s="664">
        <v>115</v>
      </c>
      <c r="O50" s="664">
        <v>3105</v>
      </c>
      <c r="P50" s="677">
        <v>0.88461538461538458</v>
      </c>
      <c r="Q50" s="665">
        <v>27</v>
      </c>
    </row>
    <row r="51" spans="1:17" ht="14.4" customHeight="1" x14ac:dyDescent="0.3">
      <c r="A51" s="660" t="s">
        <v>4549</v>
      </c>
      <c r="B51" s="661" t="s">
        <v>4550</v>
      </c>
      <c r="C51" s="661" t="s">
        <v>3183</v>
      </c>
      <c r="D51" s="661" t="s">
        <v>4563</v>
      </c>
      <c r="E51" s="661" t="s">
        <v>4564</v>
      </c>
      <c r="F51" s="664">
        <v>481</v>
      </c>
      <c r="G51" s="664">
        <v>10582</v>
      </c>
      <c r="H51" s="664">
        <v>1</v>
      </c>
      <c r="I51" s="664">
        <v>22</v>
      </c>
      <c r="J51" s="664">
        <v>357</v>
      </c>
      <c r="K51" s="664">
        <v>7854</v>
      </c>
      <c r="L51" s="664">
        <v>0.74220374220374219</v>
      </c>
      <c r="M51" s="664">
        <v>22</v>
      </c>
      <c r="N51" s="664">
        <v>440</v>
      </c>
      <c r="O51" s="664">
        <v>9680</v>
      </c>
      <c r="P51" s="677">
        <v>0.91476091476091481</v>
      </c>
      <c r="Q51" s="665">
        <v>22</v>
      </c>
    </row>
    <row r="52" spans="1:17" ht="14.4" customHeight="1" x14ac:dyDescent="0.3">
      <c r="A52" s="660" t="s">
        <v>4549</v>
      </c>
      <c r="B52" s="661" t="s">
        <v>4550</v>
      </c>
      <c r="C52" s="661" t="s">
        <v>3183</v>
      </c>
      <c r="D52" s="661" t="s">
        <v>4565</v>
      </c>
      <c r="E52" s="661" t="s">
        <v>4566</v>
      </c>
      <c r="F52" s="664"/>
      <c r="G52" s="664"/>
      <c r="H52" s="664"/>
      <c r="I52" s="664"/>
      <c r="J52" s="664">
        <v>4</v>
      </c>
      <c r="K52" s="664">
        <v>272</v>
      </c>
      <c r="L52" s="664"/>
      <c r="M52" s="664">
        <v>68</v>
      </c>
      <c r="N52" s="664"/>
      <c r="O52" s="664"/>
      <c r="P52" s="677"/>
      <c r="Q52" s="665"/>
    </row>
    <row r="53" spans="1:17" ht="14.4" customHeight="1" x14ac:dyDescent="0.3">
      <c r="A53" s="660" t="s">
        <v>4549</v>
      </c>
      <c r="B53" s="661" t="s">
        <v>4550</v>
      </c>
      <c r="C53" s="661" t="s">
        <v>3183</v>
      </c>
      <c r="D53" s="661" t="s">
        <v>4567</v>
      </c>
      <c r="E53" s="661" t="s">
        <v>4568</v>
      </c>
      <c r="F53" s="664">
        <v>4</v>
      </c>
      <c r="G53" s="664">
        <v>248</v>
      </c>
      <c r="H53" s="664">
        <v>1</v>
      </c>
      <c r="I53" s="664">
        <v>62</v>
      </c>
      <c r="J53" s="664">
        <v>3</v>
      </c>
      <c r="K53" s="664">
        <v>186</v>
      </c>
      <c r="L53" s="664">
        <v>0.75</v>
      </c>
      <c r="M53" s="664">
        <v>62</v>
      </c>
      <c r="N53" s="664">
        <v>1</v>
      </c>
      <c r="O53" s="664">
        <v>62</v>
      </c>
      <c r="P53" s="677">
        <v>0.25</v>
      </c>
      <c r="Q53" s="665">
        <v>62</v>
      </c>
    </row>
    <row r="54" spans="1:17" ht="14.4" customHeight="1" x14ac:dyDescent="0.3">
      <c r="A54" s="660" t="s">
        <v>4549</v>
      </c>
      <c r="B54" s="661" t="s">
        <v>4550</v>
      </c>
      <c r="C54" s="661" t="s">
        <v>3183</v>
      </c>
      <c r="D54" s="661" t="s">
        <v>4569</v>
      </c>
      <c r="E54" s="661" t="s">
        <v>4570</v>
      </c>
      <c r="F54" s="664">
        <v>4</v>
      </c>
      <c r="G54" s="664">
        <v>244</v>
      </c>
      <c r="H54" s="664">
        <v>1</v>
      </c>
      <c r="I54" s="664">
        <v>61</v>
      </c>
      <c r="J54" s="664">
        <v>33</v>
      </c>
      <c r="K54" s="664">
        <v>2013</v>
      </c>
      <c r="L54" s="664">
        <v>8.25</v>
      </c>
      <c r="M54" s="664">
        <v>61</v>
      </c>
      <c r="N54" s="664">
        <v>31</v>
      </c>
      <c r="O54" s="664">
        <v>1922</v>
      </c>
      <c r="P54" s="677">
        <v>7.8770491803278686</v>
      </c>
      <c r="Q54" s="665">
        <v>62</v>
      </c>
    </row>
    <row r="55" spans="1:17" ht="14.4" customHeight="1" x14ac:dyDescent="0.3">
      <c r="A55" s="660" t="s">
        <v>4549</v>
      </c>
      <c r="B55" s="661" t="s">
        <v>4550</v>
      </c>
      <c r="C55" s="661" t="s">
        <v>3183</v>
      </c>
      <c r="D55" s="661" t="s">
        <v>4571</v>
      </c>
      <c r="E55" s="661" t="s">
        <v>4572</v>
      </c>
      <c r="F55" s="664"/>
      <c r="G55" s="664"/>
      <c r="H55" s="664"/>
      <c r="I55" s="664"/>
      <c r="J55" s="664">
        <v>24</v>
      </c>
      <c r="K55" s="664">
        <v>1944</v>
      </c>
      <c r="L55" s="664"/>
      <c r="M55" s="664">
        <v>81</v>
      </c>
      <c r="N55" s="664">
        <v>2</v>
      </c>
      <c r="O55" s="664">
        <v>164</v>
      </c>
      <c r="P55" s="677"/>
      <c r="Q55" s="665">
        <v>82</v>
      </c>
    </row>
    <row r="56" spans="1:17" ht="14.4" customHeight="1" x14ac:dyDescent="0.3">
      <c r="A56" s="660" t="s">
        <v>4549</v>
      </c>
      <c r="B56" s="661" t="s">
        <v>4550</v>
      </c>
      <c r="C56" s="661" t="s">
        <v>3183</v>
      </c>
      <c r="D56" s="661" t="s">
        <v>4573</v>
      </c>
      <c r="E56" s="661" t="s">
        <v>4574</v>
      </c>
      <c r="F56" s="664">
        <v>35</v>
      </c>
      <c r="G56" s="664">
        <v>34545</v>
      </c>
      <c r="H56" s="664">
        <v>1</v>
      </c>
      <c r="I56" s="664">
        <v>987</v>
      </c>
      <c r="J56" s="664">
        <v>17</v>
      </c>
      <c r="K56" s="664">
        <v>16779</v>
      </c>
      <c r="L56" s="664">
        <v>0.48571428571428571</v>
      </c>
      <c r="M56" s="664">
        <v>987</v>
      </c>
      <c r="N56" s="664">
        <v>18</v>
      </c>
      <c r="O56" s="664">
        <v>17766</v>
      </c>
      <c r="P56" s="677">
        <v>0.51428571428571423</v>
      </c>
      <c r="Q56" s="665">
        <v>987</v>
      </c>
    </row>
    <row r="57" spans="1:17" ht="14.4" customHeight="1" x14ac:dyDescent="0.3">
      <c r="A57" s="660" t="s">
        <v>4549</v>
      </c>
      <c r="B57" s="661" t="s">
        <v>4550</v>
      </c>
      <c r="C57" s="661" t="s">
        <v>3183</v>
      </c>
      <c r="D57" s="661" t="s">
        <v>4575</v>
      </c>
      <c r="E57" s="661" t="s">
        <v>4576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47</v>
      </c>
      <c r="P57" s="677"/>
      <c r="Q57" s="665">
        <v>47</v>
      </c>
    </row>
    <row r="58" spans="1:17" ht="14.4" customHeight="1" x14ac:dyDescent="0.3">
      <c r="A58" s="660" t="s">
        <v>4549</v>
      </c>
      <c r="B58" s="661" t="s">
        <v>4550</v>
      </c>
      <c r="C58" s="661" t="s">
        <v>3183</v>
      </c>
      <c r="D58" s="661" t="s">
        <v>4577</v>
      </c>
      <c r="E58" s="661" t="s">
        <v>4578</v>
      </c>
      <c r="F58" s="664">
        <v>1</v>
      </c>
      <c r="G58" s="664">
        <v>60</v>
      </c>
      <c r="H58" s="664">
        <v>1</v>
      </c>
      <c r="I58" s="664">
        <v>60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4549</v>
      </c>
      <c r="B59" s="661" t="s">
        <v>4550</v>
      </c>
      <c r="C59" s="661" t="s">
        <v>3183</v>
      </c>
      <c r="D59" s="661" t="s">
        <v>4579</v>
      </c>
      <c r="E59" s="661" t="s">
        <v>4580</v>
      </c>
      <c r="F59" s="664">
        <v>2</v>
      </c>
      <c r="G59" s="664">
        <v>922</v>
      </c>
      <c r="H59" s="664">
        <v>1</v>
      </c>
      <c r="I59" s="664">
        <v>461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4549</v>
      </c>
      <c r="B60" s="661" t="s">
        <v>4550</v>
      </c>
      <c r="C60" s="661" t="s">
        <v>3183</v>
      </c>
      <c r="D60" s="661" t="s">
        <v>4581</v>
      </c>
      <c r="E60" s="661" t="s">
        <v>4582</v>
      </c>
      <c r="F60" s="664">
        <v>11</v>
      </c>
      <c r="G60" s="664">
        <v>9361</v>
      </c>
      <c r="H60" s="664">
        <v>1</v>
      </c>
      <c r="I60" s="664">
        <v>851</v>
      </c>
      <c r="J60" s="664">
        <v>6</v>
      </c>
      <c r="K60" s="664">
        <v>5106</v>
      </c>
      <c r="L60" s="664">
        <v>0.54545454545454541</v>
      </c>
      <c r="M60" s="664">
        <v>851</v>
      </c>
      <c r="N60" s="664">
        <v>4</v>
      </c>
      <c r="O60" s="664">
        <v>3408</v>
      </c>
      <c r="P60" s="677">
        <v>0.36406366841149451</v>
      </c>
      <c r="Q60" s="665">
        <v>852</v>
      </c>
    </row>
    <row r="61" spans="1:17" ht="14.4" customHeight="1" x14ac:dyDescent="0.3">
      <c r="A61" s="660" t="s">
        <v>4549</v>
      </c>
      <c r="B61" s="661" t="s">
        <v>4550</v>
      </c>
      <c r="C61" s="661" t="s">
        <v>3183</v>
      </c>
      <c r="D61" s="661" t="s">
        <v>4583</v>
      </c>
      <c r="E61" s="661" t="s">
        <v>4584</v>
      </c>
      <c r="F61" s="664">
        <v>1</v>
      </c>
      <c r="G61" s="664">
        <v>236</v>
      </c>
      <c r="H61" s="664">
        <v>1</v>
      </c>
      <c r="I61" s="664">
        <v>236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4549</v>
      </c>
      <c r="B62" s="661" t="s">
        <v>4550</v>
      </c>
      <c r="C62" s="661" t="s">
        <v>3183</v>
      </c>
      <c r="D62" s="661" t="s">
        <v>4585</v>
      </c>
      <c r="E62" s="661" t="s">
        <v>4586</v>
      </c>
      <c r="F62" s="664">
        <v>1</v>
      </c>
      <c r="G62" s="664">
        <v>783</v>
      </c>
      <c r="H62" s="664">
        <v>1</v>
      </c>
      <c r="I62" s="664">
        <v>783</v>
      </c>
      <c r="J62" s="664">
        <v>1</v>
      </c>
      <c r="K62" s="664">
        <v>783</v>
      </c>
      <c r="L62" s="664">
        <v>1</v>
      </c>
      <c r="M62" s="664">
        <v>783</v>
      </c>
      <c r="N62" s="664">
        <v>2</v>
      </c>
      <c r="O62" s="664">
        <v>1572</v>
      </c>
      <c r="P62" s="677">
        <v>2.0076628352490422</v>
      </c>
      <c r="Q62" s="665">
        <v>786</v>
      </c>
    </row>
    <row r="63" spans="1:17" ht="14.4" customHeight="1" x14ac:dyDescent="0.3">
      <c r="A63" s="660" t="s">
        <v>4549</v>
      </c>
      <c r="B63" s="661" t="s">
        <v>4550</v>
      </c>
      <c r="C63" s="661" t="s">
        <v>3183</v>
      </c>
      <c r="D63" s="661" t="s">
        <v>4587</v>
      </c>
      <c r="E63" s="661" t="s">
        <v>4588</v>
      </c>
      <c r="F63" s="664">
        <v>1</v>
      </c>
      <c r="G63" s="664">
        <v>597</v>
      </c>
      <c r="H63" s="664">
        <v>1</v>
      </c>
      <c r="I63" s="664">
        <v>597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4549</v>
      </c>
      <c r="B64" s="661" t="s">
        <v>4550</v>
      </c>
      <c r="C64" s="661" t="s">
        <v>3183</v>
      </c>
      <c r="D64" s="661" t="s">
        <v>4589</v>
      </c>
      <c r="E64" s="661" t="s">
        <v>4590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461</v>
      </c>
      <c r="P64" s="677"/>
      <c r="Q64" s="665">
        <v>461</v>
      </c>
    </row>
    <row r="65" spans="1:17" ht="14.4" customHeight="1" x14ac:dyDescent="0.3">
      <c r="A65" s="660" t="s">
        <v>4549</v>
      </c>
      <c r="B65" s="661" t="s">
        <v>4550</v>
      </c>
      <c r="C65" s="661" t="s">
        <v>3183</v>
      </c>
      <c r="D65" s="661" t="s">
        <v>4591</v>
      </c>
      <c r="E65" s="661" t="s">
        <v>4592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940</v>
      </c>
      <c r="P65" s="677"/>
      <c r="Q65" s="665">
        <v>940</v>
      </c>
    </row>
    <row r="66" spans="1:17" ht="14.4" customHeight="1" x14ac:dyDescent="0.3">
      <c r="A66" s="660" t="s">
        <v>4549</v>
      </c>
      <c r="B66" s="661" t="s">
        <v>4550</v>
      </c>
      <c r="C66" s="661" t="s">
        <v>3183</v>
      </c>
      <c r="D66" s="661" t="s">
        <v>4593</v>
      </c>
      <c r="E66" s="661" t="s">
        <v>4594</v>
      </c>
      <c r="F66" s="664">
        <v>484</v>
      </c>
      <c r="G66" s="664">
        <v>14036</v>
      </c>
      <c r="H66" s="664">
        <v>1</v>
      </c>
      <c r="I66" s="664">
        <v>29</v>
      </c>
      <c r="J66" s="664">
        <v>363</v>
      </c>
      <c r="K66" s="664">
        <v>10527</v>
      </c>
      <c r="L66" s="664">
        <v>0.75</v>
      </c>
      <c r="M66" s="664">
        <v>29</v>
      </c>
      <c r="N66" s="664">
        <v>441</v>
      </c>
      <c r="O66" s="664">
        <v>13230</v>
      </c>
      <c r="P66" s="677">
        <v>0.94257623254488454</v>
      </c>
      <c r="Q66" s="665">
        <v>30</v>
      </c>
    </row>
    <row r="67" spans="1:17" ht="14.4" customHeight="1" x14ac:dyDescent="0.3">
      <c r="A67" s="660" t="s">
        <v>4549</v>
      </c>
      <c r="B67" s="661" t="s">
        <v>4550</v>
      </c>
      <c r="C67" s="661" t="s">
        <v>3183</v>
      </c>
      <c r="D67" s="661" t="s">
        <v>4595</v>
      </c>
      <c r="E67" s="661" t="s">
        <v>4596</v>
      </c>
      <c r="F67" s="664">
        <v>1</v>
      </c>
      <c r="G67" s="664">
        <v>50</v>
      </c>
      <c r="H67" s="664">
        <v>1</v>
      </c>
      <c r="I67" s="664">
        <v>50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4549</v>
      </c>
      <c r="B68" s="661" t="s">
        <v>4550</v>
      </c>
      <c r="C68" s="661" t="s">
        <v>3183</v>
      </c>
      <c r="D68" s="661" t="s">
        <v>4597</v>
      </c>
      <c r="E68" s="661" t="s">
        <v>4598</v>
      </c>
      <c r="F68" s="664">
        <v>31</v>
      </c>
      <c r="G68" s="664">
        <v>372</v>
      </c>
      <c r="H68" s="664">
        <v>1</v>
      </c>
      <c r="I68" s="664">
        <v>12</v>
      </c>
      <c r="J68" s="664">
        <v>32</v>
      </c>
      <c r="K68" s="664">
        <v>384</v>
      </c>
      <c r="L68" s="664">
        <v>1.032258064516129</v>
      </c>
      <c r="M68" s="664">
        <v>12</v>
      </c>
      <c r="N68" s="664">
        <v>45</v>
      </c>
      <c r="O68" s="664">
        <v>540</v>
      </c>
      <c r="P68" s="677">
        <v>1.4516129032258065</v>
      </c>
      <c r="Q68" s="665">
        <v>12</v>
      </c>
    </row>
    <row r="69" spans="1:17" ht="14.4" customHeight="1" x14ac:dyDescent="0.3">
      <c r="A69" s="660" t="s">
        <v>4549</v>
      </c>
      <c r="B69" s="661" t="s">
        <v>4550</v>
      </c>
      <c r="C69" s="661" t="s">
        <v>3183</v>
      </c>
      <c r="D69" s="661" t="s">
        <v>4599</v>
      </c>
      <c r="E69" s="661" t="s">
        <v>4600</v>
      </c>
      <c r="F69" s="664">
        <v>1</v>
      </c>
      <c r="G69" s="664">
        <v>181</v>
      </c>
      <c r="H69" s="664">
        <v>1</v>
      </c>
      <c r="I69" s="664">
        <v>181</v>
      </c>
      <c r="J69" s="664"/>
      <c r="K69" s="664"/>
      <c r="L69" s="664"/>
      <c r="M69" s="664"/>
      <c r="N69" s="664">
        <v>2</v>
      </c>
      <c r="O69" s="664">
        <v>364</v>
      </c>
      <c r="P69" s="677">
        <v>2.0110497237569063</v>
      </c>
      <c r="Q69" s="665">
        <v>182</v>
      </c>
    </row>
    <row r="70" spans="1:17" ht="14.4" customHeight="1" x14ac:dyDescent="0.3">
      <c r="A70" s="660" t="s">
        <v>4549</v>
      </c>
      <c r="B70" s="661" t="s">
        <v>4550</v>
      </c>
      <c r="C70" s="661" t="s">
        <v>3183</v>
      </c>
      <c r="D70" s="661" t="s">
        <v>4601</v>
      </c>
      <c r="E70" s="661" t="s">
        <v>4602</v>
      </c>
      <c r="F70" s="664">
        <v>8</v>
      </c>
      <c r="G70" s="664">
        <v>568</v>
      </c>
      <c r="H70" s="664">
        <v>1</v>
      </c>
      <c r="I70" s="664">
        <v>71</v>
      </c>
      <c r="J70" s="664">
        <v>31</v>
      </c>
      <c r="K70" s="664">
        <v>2201</v>
      </c>
      <c r="L70" s="664">
        <v>3.875</v>
      </c>
      <c r="M70" s="664">
        <v>71</v>
      </c>
      <c r="N70" s="664">
        <v>2</v>
      </c>
      <c r="O70" s="664">
        <v>144</v>
      </c>
      <c r="P70" s="677">
        <v>0.25352112676056338</v>
      </c>
      <c r="Q70" s="665">
        <v>72</v>
      </c>
    </row>
    <row r="71" spans="1:17" ht="14.4" customHeight="1" x14ac:dyDescent="0.3">
      <c r="A71" s="660" t="s">
        <v>4549</v>
      </c>
      <c r="B71" s="661" t="s">
        <v>4550</v>
      </c>
      <c r="C71" s="661" t="s">
        <v>3183</v>
      </c>
      <c r="D71" s="661" t="s">
        <v>4603</v>
      </c>
      <c r="E71" s="661" t="s">
        <v>4604</v>
      </c>
      <c r="F71" s="664">
        <v>1</v>
      </c>
      <c r="G71" s="664">
        <v>182</v>
      </c>
      <c r="H71" s="664">
        <v>1</v>
      </c>
      <c r="I71" s="664">
        <v>182</v>
      </c>
      <c r="J71" s="664"/>
      <c r="K71" s="664"/>
      <c r="L71" s="664"/>
      <c r="M71" s="664"/>
      <c r="N71" s="664">
        <v>2</v>
      </c>
      <c r="O71" s="664">
        <v>366</v>
      </c>
      <c r="P71" s="677">
        <v>2.0109890109890109</v>
      </c>
      <c r="Q71" s="665">
        <v>183</v>
      </c>
    </row>
    <row r="72" spans="1:17" ht="14.4" customHeight="1" x14ac:dyDescent="0.3">
      <c r="A72" s="660" t="s">
        <v>4549</v>
      </c>
      <c r="B72" s="661" t="s">
        <v>4550</v>
      </c>
      <c r="C72" s="661" t="s">
        <v>3183</v>
      </c>
      <c r="D72" s="661" t="s">
        <v>4605</v>
      </c>
      <c r="E72" s="661" t="s">
        <v>4606</v>
      </c>
      <c r="F72" s="664">
        <v>215</v>
      </c>
      <c r="G72" s="664">
        <v>31605</v>
      </c>
      <c r="H72" s="664">
        <v>1</v>
      </c>
      <c r="I72" s="664">
        <v>147</v>
      </c>
      <c r="J72" s="664">
        <v>215</v>
      </c>
      <c r="K72" s="664">
        <v>31605</v>
      </c>
      <c r="L72" s="664">
        <v>1</v>
      </c>
      <c r="M72" s="664">
        <v>147</v>
      </c>
      <c r="N72" s="664">
        <v>224</v>
      </c>
      <c r="O72" s="664">
        <v>33152</v>
      </c>
      <c r="P72" s="677">
        <v>1.0489479512735327</v>
      </c>
      <c r="Q72" s="665">
        <v>148</v>
      </c>
    </row>
    <row r="73" spans="1:17" ht="14.4" customHeight="1" x14ac:dyDescent="0.3">
      <c r="A73" s="660" t="s">
        <v>4549</v>
      </c>
      <c r="B73" s="661" t="s">
        <v>4550</v>
      </c>
      <c r="C73" s="661" t="s">
        <v>3183</v>
      </c>
      <c r="D73" s="661" t="s">
        <v>4607</v>
      </c>
      <c r="E73" s="661" t="s">
        <v>4608</v>
      </c>
      <c r="F73" s="664">
        <v>523</v>
      </c>
      <c r="G73" s="664">
        <v>15167</v>
      </c>
      <c r="H73" s="664">
        <v>1</v>
      </c>
      <c r="I73" s="664">
        <v>29</v>
      </c>
      <c r="J73" s="664">
        <v>397</v>
      </c>
      <c r="K73" s="664">
        <v>11513</v>
      </c>
      <c r="L73" s="664">
        <v>0.75908221797323139</v>
      </c>
      <c r="M73" s="664">
        <v>29</v>
      </c>
      <c r="N73" s="664">
        <v>462</v>
      </c>
      <c r="O73" s="664">
        <v>13860</v>
      </c>
      <c r="P73" s="677">
        <v>0.91382606975670866</v>
      </c>
      <c r="Q73" s="665">
        <v>30</v>
      </c>
    </row>
    <row r="74" spans="1:17" ht="14.4" customHeight="1" x14ac:dyDescent="0.3">
      <c r="A74" s="660" t="s">
        <v>4549</v>
      </c>
      <c r="B74" s="661" t="s">
        <v>4550</v>
      </c>
      <c r="C74" s="661" t="s">
        <v>3183</v>
      </c>
      <c r="D74" s="661" t="s">
        <v>4609</v>
      </c>
      <c r="E74" s="661" t="s">
        <v>4610</v>
      </c>
      <c r="F74" s="664">
        <v>103</v>
      </c>
      <c r="G74" s="664">
        <v>3193</v>
      </c>
      <c r="H74" s="664">
        <v>1</v>
      </c>
      <c r="I74" s="664">
        <v>31</v>
      </c>
      <c r="J74" s="664">
        <v>65</v>
      </c>
      <c r="K74" s="664">
        <v>2015</v>
      </c>
      <c r="L74" s="664">
        <v>0.6310679611650486</v>
      </c>
      <c r="M74" s="664">
        <v>31</v>
      </c>
      <c r="N74" s="664">
        <v>99</v>
      </c>
      <c r="O74" s="664">
        <v>3069</v>
      </c>
      <c r="P74" s="677">
        <v>0.96116504854368934</v>
      </c>
      <c r="Q74" s="665">
        <v>31</v>
      </c>
    </row>
    <row r="75" spans="1:17" ht="14.4" customHeight="1" x14ac:dyDescent="0.3">
      <c r="A75" s="660" t="s">
        <v>4549</v>
      </c>
      <c r="B75" s="661" t="s">
        <v>4550</v>
      </c>
      <c r="C75" s="661" t="s">
        <v>3183</v>
      </c>
      <c r="D75" s="661" t="s">
        <v>4611</v>
      </c>
      <c r="E75" s="661" t="s">
        <v>4612</v>
      </c>
      <c r="F75" s="664">
        <v>227</v>
      </c>
      <c r="G75" s="664">
        <v>6129</v>
      </c>
      <c r="H75" s="664">
        <v>1</v>
      </c>
      <c r="I75" s="664">
        <v>27</v>
      </c>
      <c r="J75" s="664">
        <v>160</v>
      </c>
      <c r="K75" s="664">
        <v>4320</v>
      </c>
      <c r="L75" s="664">
        <v>0.70484581497797361</v>
      </c>
      <c r="M75" s="664">
        <v>27</v>
      </c>
      <c r="N75" s="664">
        <v>218</v>
      </c>
      <c r="O75" s="664">
        <v>5886</v>
      </c>
      <c r="P75" s="677">
        <v>0.96035242290748901</v>
      </c>
      <c r="Q75" s="665">
        <v>27</v>
      </c>
    </row>
    <row r="76" spans="1:17" ht="14.4" customHeight="1" x14ac:dyDescent="0.3">
      <c r="A76" s="660" t="s">
        <v>4549</v>
      </c>
      <c r="B76" s="661" t="s">
        <v>4550</v>
      </c>
      <c r="C76" s="661" t="s">
        <v>3183</v>
      </c>
      <c r="D76" s="661" t="s">
        <v>4613</v>
      </c>
      <c r="E76" s="661" t="s">
        <v>4614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255</v>
      </c>
      <c r="P76" s="677"/>
      <c r="Q76" s="665">
        <v>255</v>
      </c>
    </row>
    <row r="77" spans="1:17" ht="14.4" customHeight="1" x14ac:dyDescent="0.3">
      <c r="A77" s="660" t="s">
        <v>4549</v>
      </c>
      <c r="B77" s="661" t="s">
        <v>4550</v>
      </c>
      <c r="C77" s="661" t="s">
        <v>3183</v>
      </c>
      <c r="D77" s="661" t="s">
        <v>4615</v>
      </c>
      <c r="E77" s="661" t="s">
        <v>4616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22</v>
      </c>
      <c r="P77" s="677"/>
      <c r="Q77" s="665">
        <v>22</v>
      </c>
    </row>
    <row r="78" spans="1:17" ht="14.4" customHeight="1" x14ac:dyDescent="0.3">
      <c r="A78" s="660" t="s">
        <v>4549</v>
      </c>
      <c r="B78" s="661" t="s">
        <v>4550</v>
      </c>
      <c r="C78" s="661" t="s">
        <v>3183</v>
      </c>
      <c r="D78" s="661" t="s">
        <v>4617</v>
      </c>
      <c r="E78" s="661" t="s">
        <v>4618</v>
      </c>
      <c r="F78" s="664">
        <v>251</v>
      </c>
      <c r="G78" s="664">
        <v>6275</v>
      </c>
      <c r="H78" s="664">
        <v>1</v>
      </c>
      <c r="I78" s="664">
        <v>25</v>
      </c>
      <c r="J78" s="664">
        <v>167</v>
      </c>
      <c r="K78" s="664">
        <v>4175</v>
      </c>
      <c r="L78" s="664">
        <v>0.66533864541832666</v>
      </c>
      <c r="M78" s="664">
        <v>25</v>
      </c>
      <c r="N78" s="664">
        <v>239</v>
      </c>
      <c r="O78" s="664">
        <v>5975</v>
      </c>
      <c r="P78" s="677">
        <v>0.952191235059761</v>
      </c>
      <c r="Q78" s="665">
        <v>25</v>
      </c>
    </row>
    <row r="79" spans="1:17" ht="14.4" customHeight="1" x14ac:dyDescent="0.3">
      <c r="A79" s="660" t="s">
        <v>4549</v>
      </c>
      <c r="B79" s="661" t="s">
        <v>4550</v>
      </c>
      <c r="C79" s="661" t="s">
        <v>3183</v>
      </c>
      <c r="D79" s="661" t="s">
        <v>4619</v>
      </c>
      <c r="E79" s="661" t="s">
        <v>4620</v>
      </c>
      <c r="F79" s="664">
        <v>1</v>
      </c>
      <c r="G79" s="664">
        <v>33</v>
      </c>
      <c r="H79" s="664">
        <v>1</v>
      </c>
      <c r="I79" s="664">
        <v>33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4549</v>
      </c>
      <c r="B80" s="661" t="s">
        <v>4550</v>
      </c>
      <c r="C80" s="661" t="s">
        <v>3183</v>
      </c>
      <c r="D80" s="661" t="s">
        <v>4621</v>
      </c>
      <c r="E80" s="661" t="s">
        <v>4622</v>
      </c>
      <c r="F80" s="664">
        <v>1</v>
      </c>
      <c r="G80" s="664">
        <v>204</v>
      </c>
      <c r="H80" s="664">
        <v>1</v>
      </c>
      <c r="I80" s="664">
        <v>204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4549</v>
      </c>
      <c r="B81" s="661" t="s">
        <v>4550</v>
      </c>
      <c r="C81" s="661" t="s">
        <v>3183</v>
      </c>
      <c r="D81" s="661" t="s">
        <v>4623</v>
      </c>
      <c r="E81" s="661" t="s">
        <v>4624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26</v>
      </c>
      <c r="P81" s="677"/>
      <c r="Q81" s="665">
        <v>26</v>
      </c>
    </row>
    <row r="82" spans="1:17" ht="14.4" customHeight="1" x14ac:dyDescent="0.3">
      <c r="A82" s="660" t="s">
        <v>4549</v>
      </c>
      <c r="B82" s="661" t="s">
        <v>4550</v>
      </c>
      <c r="C82" s="661" t="s">
        <v>3183</v>
      </c>
      <c r="D82" s="661" t="s">
        <v>4625</v>
      </c>
      <c r="E82" s="661" t="s">
        <v>4626</v>
      </c>
      <c r="F82" s="664">
        <v>22</v>
      </c>
      <c r="G82" s="664">
        <v>1848</v>
      </c>
      <c r="H82" s="664">
        <v>1</v>
      </c>
      <c r="I82" s="664">
        <v>84</v>
      </c>
      <c r="J82" s="664">
        <v>20</v>
      </c>
      <c r="K82" s="664">
        <v>1680</v>
      </c>
      <c r="L82" s="664">
        <v>0.90909090909090906</v>
      </c>
      <c r="M82" s="664">
        <v>84</v>
      </c>
      <c r="N82" s="664">
        <v>26</v>
      </c>
      <c r="O82" s="664">
        <v>2184</v>
      </c>
      <c r="P82" s="677">
        <v>1.1818181818181819</v>
      </c>
      <c r="Q82" s="665">
        <v>84</v>
      </c>
    </row>
    <row r="83" spans="1:17" ht="14.4" customHeight="1" x14ac:dyDescent="0.3">
      <c r="A83" s="660" t="s">
        <v>4549</v>
      </c>
      <c r="B83" s="661" t="s">
        <v>4550</v>
      </c>
      <c r="C83" s="661" t="s">
        <v>3183</v>
      </c>
      <c r="D83" s="661" t="s">
        <v>4627</v>
      </c>
      <c r="E83" s="661" t="s">
        <v>4628</v>
      </c>
      <c r="F83" s="664">
        <v>2</v>
      </c>
      <c r="G83" s="664">
        <v>348</v>
      </c>
      <c r="H83" s="664">
        <v>1</v>
      </c>
      <c r="I83" s="664">
        <v>174</v>
      </c>
      <c r="J83" s="664"/>
      <c r="K83" s="664"/>
      <c r="L83" s="664"/>
      <c r="M83" s="664"/>
      <c r="N83" s="664">
        <v>4</v>
      </c>
      <c r="O83" s="664">
        <v>700</v>
      </c>
      <c r="P83" s="677">
        <v>2.0114942528735633</v>
      </c>
      <c r="Q83" s="665">
        <v>175</v>
      </c>
    </row>
    <row r="84" spans="1:17" ht="14.4" customHeight="1" x14ac:dyDescent="0.3">
      <c r="A84" s="660" t="s">
        <v>4549</v>
      </c>
      <c r="B84" s="661" t="s">
        <v>4550</v>
      </c>
      <c r="C84" s="661" t="s">
        <v>3183</v>
      </c>
      <c r="D84" s="661" t="s">
        <v>4629</v>
      </c>
      <c r="E84" s="661" t="s">
        <v>4630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15</v>
      </c>
      <c r="P84" s="677"/>
      <c r="Q84" s="665">
        <v>15</v>
      </c>
    </row>
    <row r="85" spans="1:17" ht="14.4" customHeight="1" x14ac:dyDescent="0.3">
      <c r="A85" s="660" t="s">
        <v>4549</v>
      </c>
      <c r="B85" s="661" t="s">
        <v>4550</v>
      </c>
      <c r="C85" s="661" t="s">
        <v>3183</v>
      </c>
      <c r="D85" s="661" t="s">
        <v>4631</v>
      </c>
      <c r="E85" s="661" t="s">
        <v>4632</v>
      </c>
      <c r="F85" s="664">
        <v>1</v>
      </c>
      <c r="G85" s="664">
        <v>23</v>
      </c>
      <c r="H85" s="664">
        <v>1</v>
      </c>
      <c r="I85" s="664">
        <v>23</v>
      </c>
      <c r="J85" s="664">
        <v>1</v>
      </c>
      <c r="K85" s="664">
        <v>23</v>
      </c>
      <c r="L85" s="664">
        <v>1</v>
      </c>
      <c r="M85" s="664">
        <v>23</v>
      </c>
      <c r="N85" s="664">
        <v>2</v>
      </c>
      <c r="O85" s="664">
        <v>46</v>
      </c>
      <c r="P85" s="677">
        <v>2</v>
      </c>
      <c r="Q85" s="665">
        <v>23</v>
      </c>
    </row>
    <row r="86" spans="1:17" ht="14.4" customHeight="1" x14ac:dyDescent="0.3">
      <c r="A86" s="660" t="s">
        <v>4549</v>
      </c>
      <c r="B86" s="661" t="s">
        <v>4550</v>
      </c>
      <c r="C86" s="661" t="s">
        <v>3183</v>
      </c>
      <c r="D86" s="661" t="s">
        <v>4633</v>
      </c>
      <c r="E86" s="661" t="s">
        <v>4634</v>
      </c>
      <c r="F86" s="664"/>
      <c r="G86" s="664"/>
      <c r="H86" s="664"/>
      <c r="I86" s="664"/>
      <c r="J86" s="664">
        <v>1</v>
      </c>
      <c r="K86" s="664">
        <v>37</v>
      </c>
      <c r="L86" s="664"/>
      <c r="M86" s="664">
        <v>37</v>
      </c>
      <c r="N86" s="664"/>
      <c r="O86" s="664"/>
      <c r="P86" s="677"/>
      <c r="Q86" s="665"/>
    </row>
    <row r="87" spans="1:17" ht="14.4" customHeight="1" x14ac:dyDescent="0.3">
      <c r="A87" s="660" t="s">
        <v>4549</v>
      </c>
      <c r="B87" s="661" t="s">
        <v>4550</v>
      </c>
      <c r="C87" s="661" t="s">
        <v>3183</v>
      </c>
      <c r="D87" s="661" t="s">
        <v>4635</v>
      </c>
      <c r="E87" s="661" t="s">
        <v>4636</v>
      </c>
      <c r="F87" s="664">
        <v>252</v>
      </c>
      <c r="G87" s="664">
        <v>5796</v>
      </c>
      <c r="H87" s="664">
        <v>1</v>
      </c>
      <c r="I87" s="664">
        <v>23</v>
      </c>
      <c r="J87" s="664">
        <v>158</v>
      </c>
      <c r="K87" s="664">
        <v>3634</v>
      </c>
      <c r="L87" s="664">
        <v>0.62698412698412698</v>
      </c>
      <c r="M87" s="664">
        <v>23</v>
      </c>
      <c r="N87" s="664">
        <v>235</v>
      </c>
      <c r="O87" s="664">
        <v>5405</v>
      </c>
      <c r="P87" s="677">
        <v>0.93253968253968256</v>
      </c>
      <c r="Q87" s="665">
        <v>23</v>
      </c>
    </row>
    <row r="88" spans="1:17" ht="14.4" customHeight="1" x14ac:dyDescent="0.3">
      <c r="A88" s="660" t="s">
        <v>4549</v>
      </c>
      <c r="B88" s="661" t="s">
        <v>4550</v>
      </c>
      <c r="C88" s="661" t="s">
        <v>3183</v>
      </c>
      <c r="D88" s="661" t="s">
        <v>4637</v>
      </c>
      <c r="E88" s="661" t="s">
        <v>4638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331</v>
      </c>
      <c r="P88" s="677"/>
      <c r="Q88" s="665">
        <v>331</v>
      </c>
    </row>
    <row r="89" spans="1:17" ht="14.4" customHeight="1" x14ac:dyDescent="0.3">
      <c r="A89" s="660" t="s">
        <v>4549</v>
      </c>
      <c r="B89" s="661" t="s">
        <v>4550</v>
      </c>
      <c r="C89" s="661" t="s">
        <v>3183</v>
      </c>
      <c r="D89" s="661" t="s">
        <v>4639</v>
      </c>
      <c r="E89" s="661" t="s">
        <v>4640</v>
      </c>
      <c r="F89" s="664">
        <v>1</v>
      </c>
      <c r="G89" s="664">
        <v>29</v>
      </c>
      <c r="H89" s="664">
        <v>1</v>
      </c>
      <c r="I89" s="664">
        <v>29</v>
      </c>
      <c r="J89" s="664"/>
      <c r="K89" s="664"/>
      <c r="L89" s="664"/>
      <c r="M89" s="664"/>
      <c r="N89" s="664">
        <v>6</v>
      </c>
      <c r="O89" s="664">
        <v>174</v>
      </c>
      <c r="P89" s="677">
        <v>6</v>
      </c>
      <c r="Q89" s="665">
        <v>29</v>
      </c>
    </row>
    <row r="90" spans="1:17" ht="14.4" customHeight="1" x14ac:dyDescent="0.3">
      <c r="A90" s="660" t="s">
        <v>4549</v>
      </c>
      <c r="B90" s="661" t="s">
        <v>4550</v>
      </c>
      <c r="C90" s="661" t="s">
        <v>3183</v>
      </c>
      <c r="D90" s="661" t="s">
        <v>4641</v>
      </c>
      <c r="E90" s="661" t="s">
        <v>4642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177</v>
      </c>
      <c r="P90" s="677"/>
      <c r="Q90" s="665">
        <v>177</v>
      </c>
    </row>
    <row r="91" spans="1:17" ht="14.4" customHeight="1" x14ac:dyDescent="0.3">
      <c r="A91" s="660" t="s">
        <v>4549</v>
      </c>
      <c r="B91" s="661" t="s">
        <v>4550</v>
      </c>
      <c r="C91" s="661" t="s">
        <v>3183</v>
      </c>
      <c r="D91" s="661" t="s">
        <v>4643</v>
      </c>
      <c r="E91" s="661" t="s">
        <v>4644</v>
      </c>
      <c r="F91" s="664">
        <v>5</v>
      </c>
      <c r="G91" s="664">
        <v>100</v>
      </c>
      <c r="H91" s="664">
        <v>1</v>
      </c>
      <c r="I91" s="664">
        <v>20</v>
      </c>
      <c r="J91" s="664">
        <v>3</v>
      </c>
      <c r="K91" s="664">
        <v>60</v>
      </c>
      <c r="L91" s="664">
        <v>0.6</v>
      </c>
      <c r="M91" s="664">
        <v>20</v>
      </c>
      <c r="N91" s="664">
        <v>7</v>
      </c>
      <c r="O91" s="664">
        <v>140</v>
      </c>
      <c r="P91" s="677">
        <v>1.4</v>
      </c>
      <c r="Q91" s="665">
        <v>20</v>
      </c>
    </row>
    <row r="92" spans="1:17" ht="14.4" customHeight="1" x14ac:dyDescent="0.3">
      <c r="A92" s="660" t="s">
        <v>4549</v>
      </c>
      <c r="B92" s="661" t="s">
        <v>4550</v>
      </c>
      <c r="C92" s="661" t="s">
        <v>3183</v>
      </c>
      <c r="D92" s="661" t="s">
        <v>4645</v>
      </c>
      <c r="E92" s="661" t="s">
        <v>4646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185</v>
      </c>
      <c r="P92" s="677"/>
      <c r="Q92" s="665">
        <v>185</v>
      </c>
    </row>
    <row r="93" spans="1:17" ht="14.4" customHeight="1" x14ac:dyDescent="0.3">
      <c r="A93" s="660" t="s">
        <v>4549</v>
      </c>
      <c r="B93" s="661" t="s">
        <v>4550</v>
      </c>
      <c r="C93" s="661" t="s">
        <v>3183</v>
      </c>
      <c r="D93" s="661" t="s">
        <v>4647</v>
      </c>
      <c r="E93" s="661" t="s">
        <v>4648</v>
      </c>
      <c r="F93" s="664">
        <v>5</v>
      </c>
      <c r="G93" s="664">
        <v>925</v>
      </c>
      <c r="H93" s="664">
        <v>1</v>
      </c>
      <c r="I93" s="664">
        <v>185</v>
      </c>
      <c r="J93" s="664"/>
      <c r="K93" s="664"/>
      <c r="L93" s="664"/>
      <c r="M93" s="664"/>
      <c r="N93" s="664">
        <v>1</v>
      </c>
      <c r="O93" s="664">
        <v>187</v>
      </c>
      <c r="P93" s="677">
        <v>0.20216216216216215</v>
      </c>
      <c r="Q93" s="665">
        <v>187</v>
      </c>
    </row>
    <row r="94" spans="1:17" ht="14.4" customHeight="1" x14ac:dyDescent="0.3">
      <c r="A94" s="660" t="s">
        <v>4549</v>
      </c>
      <c r="B94" s="661" t="s">
        <v>4550</v>
      </c>
      <c r="C94" s="661" t="s">
        <v>3183</v>
      </c>
      <c r="D94" s="661" t="s">
        <v>4649</v>
      </c>
      <c r="E94" s="661" t="s">
        <v>4650</v>
      </c>
      <c r="F94" s="664"/>
      <c r="G94" s="664"/>
      <c r="H94" s="664"/>
      <c r="I94" s="664"/>
      <c r="J94" s="664">
        <v>1</v>
      </c>
      <c r="K94" s="664">
        <v>84</v>
      </c>
      <c r="L94" s="664"/>
      <c r="M94" s="664">
        <v>84</v>
      </c>
      <c r="N94" s="664">
        <v>1</v>
      </c>
      <c r="O94" s="664">
        <v>84</v>
      </c>
      <c r="P94" s="677"/>
      <c r="Q94" s="665">
        <v>84</v>
      </c>
    </row>
    <row r="95" spans="1:17" ht="14.4" customHeight="1" x14ac:dyDescent="0.3">
      <c r="A95" s="660" t="s">
        <v>4549</v>
      </c>
      <c r="B95" s="661" t="s">
        <v>4550</v>
      </c>
      <c r="C95" s="661" t="s">
        <v>3183</v>
      </c>
      <c r="D95" s="661" t="s">
        <v>4651</v>
      </c>
      <c r="E95" s="661" t="s">
        <v>4652</v>
      </c>
      <c r="F95" s="664">
        <v>1</v>
      </c>
      <c r="G95" s="664">
        <v>952</v>
      </c>
      <c r="H95" s="664">
        <v>1</v>
      </c>
      <c r="I95" s="664">
        <v>952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4549</v>
      </c>
      <c r="B96" s="661" t="s">
        <v>4550</v>
      </c>
      <c r="C96" s="661" t="s">
        <v>3183</v>
      </c>
      <c r="D96" s="661" t="s">
        <v>4653</v>
      </c>
      <c r="E96" s="661" t="s">
        <v>4654</v>
      </c>
      <c r="F96" s="664">
        <v>1</v>
      </c>
      <c r="G96" s="664">
        <v>298</v>
      </c>
      <c r="H96" s="664">
        <v>1</v>
      </c>
      <c r="I96" s="664">
        <v>298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4549</v>
      </c>
      <c r="B97" s="661" t="s">
        <v>4550</v>
      </c>
      <c r="C97" s="661" t="s">
        <v>3183</v>
      </c>
      <c r="D97" s="661" t="s">
        <v>4655</v>
      </c>
      <c r="E97" s="661" t="s">
        <v>4656</v>
      </c>
      <c r="F97" s="664">
        <v>5</v>
      </c>
      <c r="G97" s="664">
        <v>110</v>
      </c>
      <c r="H97" s="664">
        <v>1</v>
      </c>
      <c r="I97" s="664">
        <v>22</v>
      </c>
      <c r="J97" s="664">
        <v>1</v>
      </c>
      <c r="K97" s="664">
        <v>22</v>
      </c>
      <c r="L97" s="664">
        <v>0.2</v>
      </c>
      <c r="M97" s="664">
        <v>22</v>
      </c>
      <c r="N97" s="664">
        <v>5</v>
      </c>
      <c r="O97" s="664">
        <v>110</v>
      </c>
      <c r="P97" s="677">
        <v>1</v>
      </c>
      <c r="Q97" s="665">
        <v>22</v>
      </c>
    </row>
    <row r="98" spans="1:17" ht="14.4" customHeight="1" x14ac:dyDescent="0.3">
      <c r="A98" s="660" t="s">
        <v>4549</v>
      </c>
      <c r="B98" s="661" t="s">
        <v>4550</v>
      </c>
      <c r="C98" s="661" t="s">
        <v>3183</v>
      </c>
      <c r="D98" s="661" t="s">
        <v>4657</v>
      </c>
      <c r="E98" s="661" t="s">
        <v>4658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495</v>
      </c>
      <c r="P98" s="677"/>
      <c r="Q98" s="665">
        <v>495</v>
      </c>
    </row>
    <row r="99" spans="1:17" ht="14.4" customHeight="1" x14ac:dyDescent="0.3">
      <c r="A99" s="660" t="s">
        <v>4549</v>
      </c>
      <c r="B99" s="661" t="s">
        <v>4550</v>
      </c>
      <c r="C99" s="661" t="s">
        <v>3183</v>
      </c>
      <c r="D99" s="661" t="s">
        <v>4659</v>
      </c>
      <c r="E99" s="661" t="s">
        <v>4660</v>
      </c>
      <c r="F99" s="664">
        <v>1</v>
      </c>
      <c r="G99" s="664">
        <v>190</v>
      </c>
      <c r="H99" s="664">
        <v>1</v>
      </c>
      <c r="I99" s="664">
        <v>190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4549</v>
      </c>
      <c r="B100" s="661" t="s">
        <v>4550</v>
      </c>
      <c r="C100" s="661" t="s">
        <v>3183</v>
      </c>
      <c r="D100" s="661" t="s">
        <v>4661</v>
      </c>
      <c r="E100" s="661" t="s">
        <v>4662</v>
      </c>
      <c r="F100" s="664"/>
      <c r="G100" s="664"/>
      <c r="H100" s="664"/>
      <c r="I100" s="664"/>
      <c r="J100" s="664">
        <v>5</v>
      </c>
      <c r="K100" s="664">
        <v>115</v>
      </c>
      <c r="L100" s="664"/>
      <c r="M100" s="664">
        <v>23</v>
      </c>
      <c r="N100" s="664">
        <v>1</v>
      </c>
      <c r="O100" s="664">
        <v>23</v>
      </c>
      <c r="P100" s="677"/>
      <c r="Q100" s="665">
        <v>23</v>
      </c>
    </row>
    <row r="101" spans="1:17" ht="14.4" customHeight="1" x14ac:dyDescent="0.3">
      <c r="A101" s="660" t="s">
        <v>4549</v>
      </c>
      <c r="B101" s="661" t="s">
        <v>4550</v>
      </c>
      <c r="C101" s="661" t="s">
        <v>3183</v>
      </c>
      <c r="D101" s="661" t="s">
        <v>4663</v>
      </c>
      <c r="E101" s="661" t="s">
        <v>4664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650</v>
      </c>
      <c r="P101" s="677"/>
      <c r="Q101" s="665">
        <v>650</v>
      </c>
    </row>
    <row r="102" spans="1:17" ht="14.4" customHeight="1" x14ac:dyDescent="0.3">
      <c r="A102" s="660" t="s">
        <v>4549</v>
      </c>
      <c r="B102" s="661" t="s">
        <v>4550</v>
      </c>
      <c r="C102" s="661" t="s">
        <v>3183</v>
      </c>
      <c r="D102" s="661" t="s">
        <v>4665</v>
      </c>
      <c r="E102" s="661" t="s">
        <v>4666</v>
      </c>
      <c r="F102" s="664">
        <v>25</v>
      </c>
      <c r="G102" s="664">
        <v>7275</v>
      </c>
      <c r="H102" s="664">
        <v>1</v>
      </c>
      <c r="I102" s="664">
        <v>291</v>
      </c>
      <c r="J102" s="664">
        <v>5</v>
      </c>
      <c r="K102" s="664">
        <v>1455</v>
      </c>
      <c r="L102" s="664">
        <v>0.2</v>
      </c>
      <c r="M102" s="664">
        <v>291</v>
      </c>
      <c r="N102" s="664">
        <v>12</v>
      </c>
      <c r="O102" s="664">
        <v>3516</v>
      </c>
      <c r="P102" s="677">
        <v>0.48329896907216496</v>
      </c>
      <c r="Q102" s="665">
        <v>293</v>
      </c>
    </row>
    <row r="103" spans="1:17" ht="14.4" customHeight="1" x14ac:dyDescent="0.3">
      <c r="A103" s="660" t="s">
        <v>4549</v>
      </c>
      <c r="B103" s="661" t="s">
        <v>4550</v>
      </c>
      <c r="C103" s="661" t="s">
        <v>3183</v>
      </c>
      <c r="D103" s="661" t="s">
        <v>4667</v>
      </c>
      <c r="E103" s="661" t="s">
        <v>4668</v>
      </c>
      <c r="F103" s="664"/>
      <c r="G103" s="664"/>
      <c r="H103" s="664"/>
      <c r="I103" s="664"/>
      <c r="J103" s="664">
        <v>24</v>
      </c>
      <c r="K103" s="664">
        <v>1104</v>
      </c>
      <c r="L103" s="664"/>
      <c r="M103" s="664">
        <v>46</v>
      </c>
      <c r="N103" s="664">
        <v>2</v>
      </c>
      <c r="O103" s="664">
        <v>92</v>
      </c>
      <c r="P103" s="677"/>
      <c r="Q103" s="665">
        <v>46</v>
      </c>
    </row>
    <row r="104" spans="1:17" ht="14.4" customHeight="1" x14ac:dyDescent="0.3">
      <c r="A104" s="660" t="s">
        <v>4549</v>
      </c>
      <c r="B104" s="661" t="s">
        <v>4669</v>
      </c>
      <c r="C104" s="661" t="s">
        <v>3183</v>
      </c>
      <c r="D104" s="661" t="s">
        <v>4670</v>
      </c>
      <c r="E104" s="661" t="s">
        <v>4671</v>
      </c>
      <c r="F104" s="664"/>
      <c r="G104" s="664"/>
      <c r="H104" s="664"/>
      <c r="I104" s="664"/>
      <c r="J104" s="664"/>
      <c r="K104" s="664"/>
      <c r="L104" s="664"/>
      <c r="M104" s="664"/>
      <c r="N104" s="664">
        <v>1</v>
      </c>
      <c r="O104" s="664">
        <v>1037</v>
      </c>
      <c r="P104" s="677"/>
      <c r="Q104" s="665">
        <v>1037</v>
      </c>
    </row>
    <row r="105" spans="1:17" ht="14.4" customHeight="1" x14ac:dyDescent="0.3">
      <c r="A105" s="660" t="s">
        <v>4672</v>
      </c>
      <c r="B105" s="661" t="s">
        <v>4673</v>
      </c>
      <c r="C105" s="661" t="s">
        <v>3187</v>
      </c>
      <c r="D105" s="661" t="s">
        <v>4674</v>
      </c>
      <c r="E105" s="661" t="s">
        <v>4675</v>
      </c>
      <c r="F105" s="664">
        <v>1</v>
      </c>
      <c r="G105" s="664">
        <v>1000.59</v>
      </c>
      <c r="H105" s="664">
        <v>1</v>
      </c>
      <c r="I105" s="664">
        <v>1000.59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4672</v>
      </c>
      <c r="B106" s="661" t="s">
        <v>4673</v>
      </c>
      <c r="C106" s="661" t="s">
        <v>3187</v>
      </c>
      <c r="D106" s="661" t="s">
        <v>4676</v>
      </c>
      <c r="E106" s="661" t="s">
        <v>4677</v>
      </c>
      <c r="F106" s="664">
        <v>1.6</v>
      </c>
      <c r="G106" s="664">
        <v>1575.56</v>
      </c>
      <c r="H106" s="664">
        <v>1</v>
      </c>
      <c r="I106" s="664">
        <v>984.72499999999991</v>
      </c>
      <c r="J106" s="664">
        <v>2.2000000000000002</v>
      </c>
      <c r="K106" s="664">
        <v>2175.86</v>
      </c>
      <c r="L106" s="664">
        <v>1.3810073878493998</v>
      </c>
      <c r="M106" s="664">
        <v>989.0272727272727</v>
      </c>
      <c r="N106" s="664">
        <v>3.0999999999999996</v>
      </c>
      <c r="O106" s="664">
        <v>2949.1400000000003</v>
      </c>
      <c r="P106" s="677">
        <v>1.8718043108482065</v>
      </c>
      <c r="Q106" s="665">
        <v>951.33548387096801</v>
      </c>
    </row>
    <row r="107" spans="1:17" ht="14.4" customHeight="1" x14ac:dyDescent="0.3">
      <c r="A107" s="660" t="s">
        <v>4672</v>
      </c>
      <c r="B107" s="661" t="s">
        <v>4673</v>
      </c>
      <c r="C107" s="661" t="s">
        <v>3187</v>
      </c>
      <c r="D107" s="661" t="s">
        <v>4678</v>
      </c>
      <c r="E107" s="661" t="s">
        <v>4679</v>
      </c>
      <c r="F107" s="664">
        <v>0.24</v>
      </c>
      <c r="G107" s="664">
        <v>2480.96</v>
      </c>
      <c r="H107" s="664">
        <v>1</v>
      </c>
      <c r="I107" s="664">
        <v>10337.333333333334</v>
      </c>
      <c r="J107" s="664">
        <v>0.16</v>
      </c>
      <c r="K107" s="664">
        <v>1653.98</v>
      </c>
      <c r="L107" s="664">
        <v>0.66666935379852965</v>
      </c>
      <c r="M107" s="664">
        <v>10337.375</v>
      </c>
      <c r="N107" s="664">
        <v>0.26</v>
      </c>
      <c r="O107" s="664">
        <v>2570.86</v>
      </c>
      <c r="P107" s="677">
        <v>1.0362359731716755</v>
      </c>
      <c r="Q107" s="665">
        <v>9887.9230769230762</v>
      </c>
    </row>
    <row r="108" spans="1:17" ht="14.4" customHeight="1" x14ac:dyDescent="0.3">
      <c r="A108" s="660" t="s">
        <v>4672</v>
      </c>
      <c r="B108" s="661" t="s">
        <v>4673</v>
      </c>
      <c r="C108" s="661" t="s">
        <v>3187</v>
      </c>
      <c r="D108" s="661" t="s">
        <v>4680</v>
      </c>
      <c r="E108" s="661" t="s">
        <v>4679</v>
      </c>
      <c r="F108" s="664"/>
      <c r="G108" s="664"/>
      <c r="H108" s="664"/>
      <c r="I108" s="664"/>
      <c r="J108" s="664">
        <v>0.3</v>
      </c>
      <c r="K108" s="664">
        <v>1951.96</v>
      </c>
      <c r="L108" s="664"/>
      <c r="M108" s="664">
        <v>6506.5333333333338</v>
      </c>
      <c r="N108" s="664"/>
      <c r="O108" s="664"/>
      <c r="P108" s="677"/>
      <c r="Q108" s="665"/>
    </row>
    <row r="109" spans="1:17" ht="14.4" customHeight="1" x14ac:dyDescent="0.3">
      <c r="A109" s="660" t="s">
        <v>4672</v>
      </c>
      <c r="B109" s="661" t="s">
        <v>4673</v>
      </c>
      <c r="C109" s="661" t="s">
        <v>3187</v>
      </c>
      <c r="D109" s="661" t="s">
        <v>4681</v>
      </c>
      <c r="E109" s="661" t="s">
        <v>4478</v>
      </c>
      <c r="F109" s="664">
        <v>1.1800000000000002</v>
      </c>
      <c r="G109" s="664">
        <v>12887.39</v>
      </c>
      <c r="H109" s="664">
        <v>1</v>
      </c>
      <c r="I109" s="664">
        <v>10921.516949152541</v>
      </c>
      <c r="J109" s="664">
        <v>1.68</v>
      </c>
      <c r="K109" s="664">
        <v>18348.160000000003</v>
      </c>
      <c r="L109" s="664">
        <v>1.4237297078772353</v>
      </c>
      <c r="M109" s="664">
        <v>10921.523809523813</v>
      </c>
      <c r="N109" s="664">
        <v>0.44000000000000006</v>
      </c>
      <c r="O109" s="664">
        <v>3895.76</v>
      </c>
      <c r="P109" s="677">
        <v>0.30229239590017842</v>
      </c>
      <c r="Q109" s="665">
        <v>8854</v>
      </c>
    </row>
    <row r="110" spans="1:17" ht="14.4" customHeight="1" x14ac:dyDescent="0.3">
      <c r="A110" s="660" t="s">
        <v>4672</v>
      </c>
      <c r="B110" s="661" t="s">
        <v>4673</v>
      </c>
      <c r="C110" s="661" t="s">
        <v>3187</v>
      </c>
      <c r="D110" s="661" t="s">
        <v>4682</v>
      </c>
      <c r="E110" s="661" t="s">
        <v>4683</v>
      </c>
      <c r="F110" s="664">
        <v>0.1</v>
      </c>
      <c r="G110" s="664">
        <v>195.61</v>
      </c>
      <c r="H110" s="664">
        <v>1</v>
      </c>
      <c r="I110" s="664">
        <v>1956.1000000000001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4672</v>
      </c>
      <c r="B111" s="661" t="s">
        <v>4673</v>
      </c>
      <c r="C111" s="661" t="s">
        <v>3187</v>
      </c>
      <c r="D111" s="661" t="s">
        <v>4477</v>
      </c>
      <c r="E111" s="661" t="s">
        <v>4478</v>
      </c>
      <c r="F111" s="664"/>
      <c r="G111" s="664"/>
      <c r="H111" s="664"/>
      <c r="I111" s="664"/>
      <c r="J111" s="664"/>
      <c r="K111" s="664"/>
      <c r="L111" s="664"/>
      <c r="M111" s="664"/>
      <c r="N111" s="664">
        <v>3.9499999999999997</v>
      </c>
      <c r="O111" s="664">
        <v>6994.66</v>
      </c>
      <c r="P111" s="677"/>
      <c r="Q111" s="665">
        <v>1770.8000000000002</v>
      </c>
    </row>
    <row r="112" spans="1:17" ht="14.4" customHeight="1" x14ac:dyDescent="0.3">
      <c r="A112" s="660" t="s">
        <v>4672</v>
      </c>
      <c r="B112" s="661" t="s">
        <v>4673</v>
      </c>
      <c r="C112" s="661" t="s">
        <v>3187</v>
      </c>
      <c r="D112" s="661" t="s">
        <v>4684</v>
      </c>
      <c r="E112" s="661" t="s">
        <v>4478</v>
      </c>
      <c r="F112" s="664"/>
      <c r="G112" s="664"/>
      <c r="H112" s="664"/>
      <c r="I112" s="664"/>
      <c r="J112" s="664"/>
      <c r="K112" s="664"/>
      <c r="L112" s="664"/>
      <c r="M112" s="664"/>
      <c r="N112" s="664">
        <v>0.21999999999999997</v>
      </c>
      <c r="O112" s="664">
        <v>7508.1999999999989</v>
      </c>
      <c r="P112" s="677"/>
      <c r="Q112" s="665">
        <v>34128.181818181816</v>
      </c>
    </row>
    <row r="113" spans="1:17" ht="14.4" customHeight="1" x14ac:dyDescent="0.3">
      <c r="A113" s="660" t="s">
        <v>4672</v>
      </c>
      <c r="B113" s="661" t="s">
        <v>4673</v>
      </c>
      <c r="C113" s="661" t="s">
        <v>3201</v>
      </c>
      <c r="D113" s="661" t="s">
        <v>4685</v>
      </c>
      <c r="E113" s="661" t="s">
        <v>4686</v>
      </c>
      <c r="F113" s="664"/>
      <c r="G113" s="664"/>
      <c r="H113" s="664"/>
      <c r="I113" s="664"/>
      <c r="J113" s="664">
        <v>2</v>
      </c>
      <c r="K113" s="664">
        <v>1944.64</v>
      </c>
      <c r="L113" s="664"/>
      <c r="M113" s="664">
        <v>972.32</v>
      </c>
      <c r="N113" s="664">
        <v>2</v>
      </c>
      <c r="O113" s="664">
        <v>1944.64</v>
      </c>
      <c r="P113" s="677"/>
      <c r="Q113" s="665">
        <v>972.32</v>
      </c>
    </row>
    <row r="114" spans="1:17" ht="14.4" customHeight="1" x14ac:dyDescent="0.3">
      <c r="A114" s="660" t="s">
        <v>4672</v>
      </c>
      <c r="B114" s="661" t="s">
        <v>4673</v>
      </c>
      <c r="C114" s="661" t="s">
        <v>3201</v>
      </c>
      <c r="D114" s="661" t="s">
        <v>4687</v>
      </c>
      <c r="E114" s="661" t="s">
        <v>4686</v>
      </c>
      <c r="F114" s="664">
        <v>1</v>
      </c>
      <c r="G114" s="664">
        <v>1707.31</v>
      </c>
      <c r="H114" s="664">
        <v>1</v>
      </c>
      <c r="I114" s="664">
        <v>1707.31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4672</v>
      </c>
      <c r="B115" s="661" t="s">
        <v>4673</v>
      </c>
      <c r="C115" s="661" t="s">
        <v>3201</v>
      </c>
      <c r="D115" s="661" t="s">
        <v>4688</v>
      </c>
      <c r="E115" s="661" t="s">
        <v>4689</v>
      </c>
      <c r="F115" s="664"/>
      <c r="G115" s="664"/>
      <c r="H115" s="664"/>
      <c r="I115" s="664"/>
      <c r="J115" s="664">
        <v>1</v>
      </c>
      <c r="K115" s="664">
        <v>1932.09</v>
      </c>
      <c r="L115" s="664"/>
      <c r="M115" s="664">
        <v>1932.09</v>
      </c>
      <c r="N115" s="664"/>
      <c r="O115" s="664"/>
      <c r="P115" s="677"/>
      <c r="Q115" s="665"/>
    </row>
    <row r="116" spans="1:17" ht="14.4" customHeight="1" x14ac:dyDescent="0.3">
      <c r="A116" s="660" t="s">
        <v>4672</v>
      </c>
      <c r="B116" s="661" t="s">
        <v>4673</v>
      </c>
      <c r="C116" s="661" t="s">
        <v>3201</v>
      </c>
      <c r="D116" s="661" t="s">
        <v>4690</v>
      </c>
      <c r="E116" s="661" t="s">
        <v>4691</v>
      </c>
      <c r="F116" s="664"/>
      <c r="G116" s="664"/>
      <c r="H116" s="664"/>
      <c r="I116" s="664"/>
      <c r="J116" s="664"/>
      <c r="K116" s="664"/>
      <c r="L116" s="664"/>
      <c r="M116" s="664"/>
      <c r="N116" s="664">
        <v>2</v>
      </c>
      <c r="O116" s="664">
        <v>2055.52</v>
      </c>
      <c r="P116" s="677"/>
      <c r="Q116" s="665">
        <v>1027.76</v>
      </c>
    </row>
    <row r="117" spans="1:17" ht="14.4" customHeight="1" x14ac:dyDescent="0.3">
      <c r="A117" s="660" t="s">
        <v>4672</v>
      </c>
      <c r="B117" s="661" t="s">
        <v>4673</v>
      </c>
      <c r="C117" s="661" t="s">
        <v>3201</v>
      </c>
      <c r="D117" s="661" t="s">
        <v>4692</v>
      </c>
      <c r="E117" s="661" t="s">
        <v>4693</v>
      </c>
      <c r="F117" s="664">
        <v>1</v>
      </c>
      <c r="G117" s="664">
        <v>1002.8</v>
      </c>
      <c r="H117" s="664">
        <v>1</v>
      </c>
      <c r="I117" s="664">
        <v>1002.8</v>
      </c>
      <c r="J117" s="664"/>
      <c r="K117" s="664"/>
      <c r="L117" s="664"/>
      <c r="M117" s="664"/>
      <c r="N117" s="664">
        <v>2</v>
      </c>
      <c r="O117" s="664">
        <v>2005.6</v>
      </c>
      <c r="P117" s="677">
        <v>2</v>
      </c>
      <c r="Q117" s="665">
        <v>1002.8</v>
      </c>
    </row>
    <row r="118" spans="1:17" ht="14.4" customHeight="1" x14ac:dyDescent="0.3">
      <c r="A118" s="660" t="s">
        <v>4672</v>
      </c>
      <c r="B118" s="661" t="s">
        <v>4673</v>
      </c>
      <c r="C118" s="661" t="s">
        <v>3201</v>
      </c>
      <c r="D118" s="661" t="s">
        <v>4694</v>
      </c>
      <c r="E118" s="661" t="s">
        <v>4695</v>
      </c>
      <c r="F118" s="664"/>
      <c r="G118" s="664"/>
      <c r="H118" s="664"/>
      <c r="I118" s="664"/>
      <c r="J118" s="664">
        <v>2</v>
      </c>
      <c r="K118" s="664">
        <v>10518.46</v>
      </c>
      <c r="L118" s="664"/>
      <c r="M118" s="664">
        <v>5259.23</v>
      </c>
      <c r="N118" s="664"/>
      <c r="O118" s="664"/>
      <c r="P118" s="677"/>
      <c r="Q118" s="665"/>
    </row>
    <row r="119" spans="1:17" ht="14.4" customHeight="1" x14ac:dyDescent="0.3">
      <c r="A119" s="660" t="s">
        <v>4672</v>
      </c>
      <c r="B119" s="661" t="s">
        <v>4673</v>
      </c>
      <c r="C119" s="661" t="s">
        <v>3201</v>
      </c>
      <c r="D119" s="661" t="s">
        <v>4696</v>
      </c>
      <c r="E119" s="661" t="s">
        <v>4697</v>
      </c>
      <c r="F119" s="664">
        <v>1</v>
      </c>
      <c r="G119" s="664">
        <v>1497.44</v>
      </c>
      <c r="H119" s="664">
        <v>1</v>
      </c>
      <c r="I119" s="664">
        <v>1497.44</v>
      </c>
      <c r="J119" s="664"/>
      <c r="K119" s="664"/>
      <c r="L119" s="664"/>
      <c r="M119" s="664"/>
      <c r="N119" s="664">
        <v>2</v>
      </c>
      <c r="O119" s="664">
        <v>2994.88</v>
      </c>
      <c r="P119" s="677">
        <v>2</v>
      </c>
      <c r="Q119" s="665">
        <v>1497.44</v>
      </c>
    </row>
    <row r="120" spans="1:17" ht="14.4" customHeight="1" x14ac:dyDescent="0.3">
      <c r="A120" s="660" t="s">
        <v>4672</v>
      </c>
      <c r="B120" s="661" t="s">
        <v>4673</v>
      </c>
      <c r="C120" s="661" t="s">
        <v>3201</v>
      </c>
      <c r="D120" s="661" t="s">
        <v>4698</v>
      </c>
      <c r="E120" s="661" t="s">
        <v>4699</v>
      </c>
      <c r="F120" s="664"/>
      <c r="G120" s="664"/>
      <c r="H120" s="664"/>
      <c r="I120" s="664"/>
      <c r="J120" s="664">
        <v>3</v>
      </c>
      <c r="K120" s="664">
        <v>2664.18</v>
      </c>
      <c r="L120" s="664"/>
      <c r="M120" s="664">
        <v>888.06</v>
      </c>
      <c r="N120" s="664"/>
      <c r="O120" s="664"/>
      <c r="P120" s="677"/>
      <c r="Q120" s="665"/>
    </row>
    <row r="121" spans="1:17" ht="14.4" customHeight="1" x14ac:dyDescent="0.3">
      <c r="A121" s="660" t="s">
        <v>4672</v>
      </c>
      <c r="B121" s="661" t="s">
        <v>4673</v>
      </c>
      <c r="C121" s="661" t="s">
        <v>3201</v>
      </c>
      <c r="D121" s="661" t="s">
        <v>4700</v>
      </c>
      <c r="E121" s="661" t="s">
        <v>4701</v>
      </c>
      <c r="F121" s="664"/>
      <c r="G121" s="664"/>
      <c r="H121" s="664"/>
      <c r="I121" s="664"/>
      <c r="J121" s="664">
        <v>5</v>
      </c>
      <c r="K121" s="664">
        <v>19494</v>
      </c>
      <c r="L121" s="664"/>
      <c r="M121" s="664">
        <v>3898.8</v>
      </c>
      <c r="N121" s="664"/>
      <c r="O121" s="664"/>
      <c r="P121" s="677"/>
      <c r="Q121" s="665"/>
    </row>
    <row r="122" spans="1:17" ht="14.4" customHeight="1" x14ac:dyDescent="0.3">
      <c r="A122" s="660" t="s">
        <v>4672</v>
      </c>
      <c r="B122" s="661" t="s">
        <v>4673</v>
      </c>
      <c r="C122" s="661" t="s">
        <v>3201</v>
      </c>
      <c r="D122" s="661" t="s">
        <v>4702</v>
      </c>
      <c r="E122" s="661" t="s">
        <v>4703</v>
      </c>
      <c r="F122" s="664"/>
      <c r="G122" s="664"/>
      <c r="H122" s="664"/>
      <c r="I122" s="664"/>
      <c r="J122" s="664">
        <v>2</v>
      </c>
      <c r="K122" s="664">
        <v>7289.16</v>
      </c>
      <c r="L122" s="664"/>
      <c r="M122" s="664">
        <v>3644.58</v>
      </c>
      <c r="N122" s="664">
        <v>6</v>
      </c>
      <c r="O122" s="664">
        <v>21867.48</v>
      </c>
      <c r="P122" s="677"/>
      <c r="Q122" s="665">
        <v>3644.58</v>
      </c>
    </row>
    <row r="123" spans="1:17" ht="14.4" customHeight="1" x14ac:dyDescent="0.3">
      <c r="A123" s="660" t="s">
        <v>4672</v>
      </c>
      <c r="B123" s="661" t="s">
        <v>4673</v>
      </c>
      <c r="C123" s="661" t="s">
        <v>3201</v>
      </c>
      <c r="D123" s="661" t="s">
        <v>4704</v>
      </c>
      <c r="E123" s="661" t="s">
        <v>4705</v>
      </c>
      <c r="F123" s="664"/>
      <c r="G123" s="664"/>
      <c r="H123" s="664"/>
      <c r="I123" s="664"/>
      <c r="J123" s="664">
        <v>2</v>
      </c>
      <c r="K123" s="664">
        <v>718.2</v>
      </c>
      <c r="L123" s="664"/>
      <c r="M123" s="664">
        <v>359.1</v>
      </c>
      <c r="N123" s="664"/>
      <c r="O123" s="664"/>
      <c r="P123" s="677"/>
      <c r="Q123" s="665"/>
    </row>
    <row r="124" spans="1:17" ht="14.4" customHeight="1" x14ac:dyDescent="0.3">
      <c r="A124" s="660" t="s">
        <v>4672</v>
      </c>
      <c r="B124" s="661" t="s">
        <v>4673</v>
      </c>
      <c r="C124" s="661" t="s">
        <v>3201</v>
      </c>
      <c r="D124" s="661" t="s">
        <v>4706</v>
      </c>
      <c r="E124" s="661" t="s">
        <v>4707</v>
      </c>
      <c r="F124" s="664"/>
      <c r="G124" s="664"/>
      <c r="H124" s="664"/>
      <c r="I124" s="664"/>
      <c r="J124" s="664">
        <v>2</v>
      </c>
      <c r="K124" s="664">
        <v>33663.379999999997</v>
      </c>
      <c r="L124" s="664"/>
      <c r="M124" s="664">
        <v>16831.689999999999</v>
      </c>
      <c r="N124" s="664"/>
      <c r="O124" s="664"/>
      <c r="P124" s="677"/>
      <c r="Q124" s="665"/>
    </row>
    <row r="125" spans="1:17" ht="14.4" customHeight="1" x14ac:dyDescent="0.3">
      <c r="A125" s="660" t="s">
        <v>4672</v>
      </c>
      <c r="B125" s="661" t="s">
        <v>4673</v>
      </c>
      <c r="C125" s="661" t="s">
        <v>3201</v>
      </c>
      <c r="D125" s="661" t="s">
        <v>4708</v>
      </c>
      <c r="E125" s="661" t="s">
        <v>4709</v>
      </c>
      <c r="F125" s="664"/>
      <c r="G125" s="664"/>
      <c r="H125" s="664"/>
      <c r="I125" s="664"/>
      <c r="J125" s="664">
        <v>2</v>
      </c>
      <c r="K125" s="664">
        <v>13174.26</v>
      </c>
      <c r="L125" s="664"/>
      <c r="M125" s="664">
        <v>6587.13</v>
      </c>
      <c r="N125" s="664"/>
      <c r="O125" s="664"/>
      <c r="P125" s="677"/>
      <c r="Q125" s="665"/>
    </row>
    <row r="126" spans="1:17" ht="14.4" customHeight="1" x14ac:dyDescent="0.3">
      <c r="A126" s="660" t="s">
        <v>4672</v>
      </c>
      <c r="B126" s="661" t="s">
        <v>4673</v>
      </c>
      <c r="C126" s="661" t="s">
        <v>3201</v>
      </c>
      <c r="D126" s="661" t="s">
        <v>4710</v>
      </c>
      <c r="E126" s="661" t="s">
        <v>4711</v>
      </c>
      <c r="F126" s="664"/>
      <c r="G126" s="664"/>
      <c r="H126" s="664"/>
      <c r="I126" s="664"/>
      <c r="J126" s="664">
        <v>1</v>
      </c>
      <c r="K126" s="664">
        <v>3106.5</v>
      </c>
      <c r="L126" s="664"/>
      <c r="M126" s="664">
        <v>3106.5</v>
      </c>
      <c r="N126" s="664"/>
      <c r="O126" s="664"/>
      <c r="P126" s="677"/>
      <c r="Q126" s="665"/>
    </row>
    <row r="127" spans="1:17" ht="14.4" customHeight="1" x14ac:dyDescent="0.3">
      <c r="A127" s="660" t="s">
        <v>4672</v>
      </c>
      <c r="B127" s="661" t="s">
        <v>4673</v>
      </c>
      <c r="C127" s="661" t="s">
        <v>3183</v>
      </c>
      <c r="D127" s="661" t="s">
        <v>4712</v>
      </c>
      <c r="E127" s="661" t="s">
        <v>4713</v>
      </c>
      <c r="F127" s="664">
        <v>2</v>
      </c>
      <c r="G127" s="664">
        <v>410</v>
      </c>
      <c r="H127" s="664">
        <v>1</v>
      </c>
      <c r="I127" s="664">
        <v>205</v>
      </c>
      <c r="J127" s="664">
        <v>4</v>
      </c>
      <c r="K127" s="664">
        <v>820</v>
      </c>
      <c r="L127" s="664">
        <v>2</v>
      </c>
      <c r="M127" s="664">
        <v>205</v>
      </c>
      <c r="N127" s="664">
        <v>3</v>
      </c>
      <c r="O127" s="664">
        <v>621</v>
      </c>
      <c r="P127" s="677">
        <v>1.5146341463414634</v>
      </c>
      <c r="Q127" s="665">
        <v>207</v>
      </c>
    </row>
    <row r="128" spans="1:17" ht="14.4" customHeight="1" x14ac:dyDescent="0.3">
      <c r="A128" s="660" t="s">
        <v>4672</v>
      </c>
      <c r="B128" s="661" t="s">
        <v>4673</v>
      </c>
      <c r="C128" s="661" t="s">
        <v>3183</v>
      </c>
      <c r="D128" s="661" t="s">
        <v>4714</v>
      </c>
      <c r="E128" s="661" t="s">
        <v>4715</v>
      </c>
      <c r="F128" s="664">
        <v>31</v>
      </c>
      <c r="G128" s="664">
        <v>4650</v>
      </c>
      <c r="H128" s="664">
        <v>1</v>
      </c>
      <c r="I128" s="664">
        <v>150</v>
      </c>
      <c r="J128" s="664">
        <v>23</v>
      </c>
      <c r="K128" s="664">
        <v>3450</v>
      </c>
      <c r="L128" s="664">
        <v>0.74193548387096775</v>
      </c>
      <c r="M128" s="664">
        <v>150</v>
      </c>
      <c r="N128" s="664">
        <v>23</v>
      </c>
      <c r="O128" s="664">
        <v>3473</v>
      </c>
      <c r="P128" s="677">
        <v>0.74688172043010748</v>
      </c>
      <c r="Q128" s="665">
        <v>151</v>
      </c>
    </row>
    <row r="129" spans="1:17" ht="14.4" customHeight="1" x14ac:dyDescent="0.3">
      <c r="A129" s="660" t="s">
        <v>4672</v>
      </c>
      <c r="B129" s="661" t="s">
        <v>4673</v>
      </c>
      <c r="C129" s="661" t="s">
        <v>3183</v>
      </c>
      <c r="D129" s="661" t="s">
        <v>4716</v>
      </c>
      <c r="E129" s="661" t="s">
        <v>4717</v>
      </c>
      <c r="F129" s="664">
        <v>26</v>
      </c>
      <c r="G129" s="664">
        <v>4732</v>
      </c>
      <c r="H129" s="664">
        <v>1</v>
      </c>
      <c r="I129" s="664">
        <v>182</v>
      </c>
      <c r="J129" s="664">
        <v>11</v>
      </c>
      <c r="K129" s="664">
        <v>2002</v>
      </c>
      <c r="L129" s="664">
        <v>0.42307692307692307</v>
      </c>
      <c r="M129" s="664">
        <v>182</v>
      </c>
      <c r="N129" s="664">
        <v>17</v>
      </c>
      <c r="O129" s="664">
        <v>3111</v>
      </c>
      <c r="P129" s="677">
        <v>0.65743871513102281</v>
      </c>
      <c r="Q129" s="665">
        <v>183</v>
      </c>
    </row>
    <row r="130" spans="1:17" ht="14.4" customHeight="1" x14ac:dyDescent="0.3">
      <c r="A130" s="660" t="s">
        <v>4672</v>
      </c>
      <c r="B130" s="661" t="s">
        <v>4673</v>
      </c>
      <c r="C130" s="661" t="s">
        <v>3183</v>
      </c>
      <c r="D130" s="661" t="s">
        <v>4718</v>
      </c>
      <c r="E130" s="661" t="s">
        <v>4719</v>
      </c>
      <c r="F130" s="664">
        <v>122</v>
      </c>
      <c r="G130" s="664">
        <v>15128</v>
      </c>
      <c r="H130" s="664">
        <v>1</v>
      </c>
      <c r="I130" s="664">
        <v>124</v>
      </c>
      <c r="J130" s="664">
        <v>98</v>
      </c>
      <c r="K130" s="664">
        <v>12152</v>
      </c>
      <c r="L130" s="664">
        <v>0.80327868852459017</v>
      </c>
      <c r="M130" s="664">
        <v>124</v>
      </c>
      <c r="N130" s="664">
        <v>139</v>
      </c>
      <c r="O130" s="664">
        <v>17375</v>
      </c>
      <c r="P130" s="677">
        <v>1.148532522474881</v>
      </c>
      <c r="Q130" s="665">
        <v>125</v>
      </c>
    </row>
    <row r="131" spans="1:17" ht="14.4" customHeight="1" x14ac:dyDescent="0.3">
      <c r="A131" s="660" t="s">
        <v>4672</v>
      </c>
      <c r="B131" s="661" t="s">
        <v>4673</v>
      </c>
      <c r="C131" s="661" t="s">
        <v>3183</v>
      </c>
      <c r="D131" s="661" t="s">
        <v>4720</v>
      </c>
      <c r="E131" s="661" t="s">
        <v>4721</v>
      </c>
      <c r="F131" s="664">
        <v>545</v>
      </c>
      <c r="G131" s="664">
        <v>118265</v>
      </c>
      <c r="H131" s="664">
        <v>1</v>
      </c>
      <c r="I131" s="664">
        <v>217</v>
      </c>
      <c r="J131" s="664">
        <v>348</v>
      </c>
      <c r="K131" s="664">
        <v>75516</v>
      </c>
      <c r="L131" s="664">
        <v>0.63853211009174315</v>
      </c>
      <c r="M131" s="664">
        <v>217</v>
      </c>
      <c r="N131" s="664">
        <v>442</v>
      </c>
      <c r="O131" s="664">
        <v>96798</v>
      </c>
      <c r="P131" s="677">
        <v>0.81848391324567704</v>
      </c>
      <c r="Q131" s="665">
        <v>219</v>
      </c>
    </row>
    <row r="132" spans="1:17" ht="14.4" customHeight="1" x14ac:dyDescent="0.3">
      <c r="A132" s="660" t="s">
        <v>4672</v>
      </c>
      <c r="B132" s="661" t="s">
        <v>4673</v>
      </c>
      <c r="C132" s="661" t="s">
        <v>3183</v>
      </c>
      <c r="D132" s="661" t="s">
        <v>4722</v>
      </c>
      <c r="E132" s="661" t="s">
        <v>4723</v>
      </c>
      <c r="F132" s="664">
        <v>25</v>
      </c>
      <c r="G132" s="664">
        <v>5425</v>
      </c>
      <c r="H132" s="664">
        <v>1</v>
      </c>
      <c r="I132" s="664">
        <v>217</v>
      </c>
      <c r="J132" s="664">
        <v>21</v>
      </c>
      <c r="K132" s="664">
        <v>4557</v>
      </c>
      <c r="L132" s="664">
        <v>0.84</v>
      </c>
      <c r="M132" s="664">
        <v>217</v>
      </c>
      <c r="N132" s="664">
        <v>22</v>
      </c>
      <c r="O132" s="664">
        <v>4818</v>
      </c>
      <c r="P132" s="677">
        <v>0.888110599078341</v>
      </c>
      <c r="Q132" s="665">
        <v>219</v>
      </c>
    </row>
    <row r="133" spans="1:17" ht="14.4" customHeight="1" x14ac:dyDescent="0.3">
      <c r="A133" s="660" t="s">
        <v>4672</v>
      </c>
      <c r="B133" s="661" t="s">
        <v>4673</v>
      </c>
      <c r="C133" s="661" t="s">
        <v>3183</v>
      </c>
      <c r="D133" s="661" t="s">
        <v>4724</v>
      </c>
      <c r="E133" s="661" t="s">
        <v>4725</v>
      </c>
      <c r="F133" s="664"/>
      <c r="G133" s="664"/>
      <c r="H133" s="664"/>
      <c r="I133" s="664"/>
      <c r="J133" s="664">
        <v>1</v>
      </c>
      <c r="K133" s="664">
        <v>219</v>
      </c>
      <c r="L133" s="664"/>
      <c r="M133" s="664">
        <v>219</v>
      </c>
      <c r="N133" s="664"/>
      <c r="O133" s="664"/>
      <c r="P133" s="677"/>
      <c r="Q133" s="665"/>
    </row>
    <row r="134" spans="1:17" ht="14.4" customHeight="1" x14ac:dyDescent="0.3">
      <c r="A134" s="660" t="s">
        <v>4672</v>
      </c>
      <c r="B134" s="661" t="s">
        <v>4673</v>
      </c>
      <c r="C134" s="661" t="s">
        <v>3183</v>
      </c>
      <c r="D134" s="661" t="s">
        <v>4726</v>
      </c>
      <c r="E134" s="661" t="s">
        <v>4727</v>
      </c>
      <c r="F134" s="664"/>
      <c r="G134" s="664"/>
      <c r="H134" s="664"/>
      <c r="I134" s="664"/>
      <c r="J134" s="664">
        <v>1</v>
      </c>
      <c r="K134" s="664">
        <v>326</v>
      </c>
      <c r="L134" s="664"/>
      <c r="M134" s="664">
        <v>326</v>
      </c>
      <c r="N134" s="664">
        <v>2</v>
      </c>
      <c r="O134" s="664">
        <v>660</v>
      </c>
      <c r="P134" s="677"/>
      <c r="Q134" s="665">
        <v>330</v>
      </c>
    </row>
    <row r="135" spans="1:17" ht="14.4" customHeight="1" x14ac:dyDescent="0.3">
      <c r="A135" s="660" t="s">
        <v>4672</v>
      </c>
      <c r="B135" s="661" t="s">
        <v>4673</v>
      </c>
      <c r="C135" s="661" t="s">
        <v>3183</v>
      </c>
      <c r="D135" s="661" t="s">
        <v>4728</v>
      </c>
      <c r="E135" s="661" t="s">
        <v>4729</v>
      </c>
      <c r="F135" s="664">
        <v>1</v>
      </c>
      <c r="G135" s="664">
        <v>4127</v>
      </c>
      <c r="H135" s="664">
        <v>1</v>
      </c>
      <c r="I135" s="664">
        <v>4127</v>
      </c>
      <c r="J135" s="664">
        <v>2</v>
      </c>
      <c r="K135" s="664">
        <v>8254</v>
      </c>
      <c r="L135" s="664">
        <v>2</v>
      </c>
      <c r="M135" s="664">
        <v>4127</v>
      </c>
      <c r="N135" s="664">
        <v>2</v>
      </c>
      <c r="O135" s="664">
        <v>8278</v>
      </c>
      <c r="P135" s="677">
        <v>2.0058153622486068</v>
      </c>
      <c r="Q135" s="665">
        <v>4139</v>
      </c>
    </row>
    <row r="136" spans="1:17" ht="14.4" customHeight="1" x14ac:dyDescent="0.3">
      <c r="A136" s="660" t="s">
        <v>4672</v>
      </c>
      <c r="B136" s="661" t="s">
        <v>4673</v>
      </c>
      <c r="C136" s="661" t="s">
        <v>3183</v>
      </c>
      <c r="D136" s="661" t="s">
        <v>4730</v>
      </c>
      <c r="E136" s="661" t="s">
        <v>4731</v>
      </c>
      <c r="F136" s="664">
        <v>2</v>
      </c>
      <c r="G136" s="664">
        <v>7630</v>
      </c>
      <c r="H136" s="664">
        <v>1</v>
      </c>
      <c r="I136" s="664">
        <v>3815</v>
      </c>
      <c r="J136" s="664">
        <v>4</v>
      </c>
      <c r="K136" s="664">
        <v>15260</v>
      </c>
      <c r="L136" s="664">
        <v>2</v>
      </c>
      <c r="M136" s="664">
        <v>3815</v>
      </c>
      <c r="N136" s="664">
        <v>2</v>
      </c>
      <c r="O136" s="664">
        <v>7648</v>
      </c>
      <c r="P136" s="677">
        <v>1.0023591087811272</v>
      </c>
      <c r="Q136" s="665">
        <v>3824</v>
      </c>
    </row>
    <row r="137" spans="1:17" ht="14.4" customHeight="1" x14ac:dyDescent="0.3">
      <c r="A137" s="660" t="s">
        <v>4672</v>
      </c>
      <c r="B137" s="661" t="s">
        <v>4673</v>
      </c>
      <c r="C137" s="661" t="s">
        <v>3183</v>
      </c>
      <c r="D137" s="661" t="s">
        <v>4732</v>
      </c>
      <c r="E137" s="661" t="s">
        <v>4733</v>
      </c>
      <c r="F137" s="664">
        <v>1</v>
      </c>
      <c r="G137" s="664">
        <v>5150</v>
      </c>
      <c r="H137" s="664">
        <v>1</v>
      </c>
      <c r="I137" s="664">
        <v>5150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4672</v>
      </c>
      <c r="B138" s="661" t="s">
        <v>4673</v>
      </c>
      <c r="C138" s="661" t="s">
        <v>3183</v>
      </c>
      <c r="D138" s="661" t="s">
        <v>4734</v>
      </c>
      <c r="E138" s="661" t="s">
        <v>4735</v>
      </c>
      <c r="F138" s="664">
        <v>2</v>
      </c>
      <c r="G138" s="664">
        <v>2554</v>
      </c>
      <c r="H138" s="664">
        <v>1</v>
      </c>
      <c r="I138" s="664">
        <v>1277</v>
      </c>
      <c r="J138" s="664">
        <v>5</v>
      </c>
      <c r="K138" s="664">
        <v>6385</v>
      </c>
      <c r="L138" s="664">
        <v>2.5</v>
      </c>
      <c r="M138" s="664">
        <v>1277</v>
      </c>
      <c r="N138" s="664">
        <v>4</v>
      </c>
      <c r="O138" s="664">
        <v>5124</v>
      </c>
      <c r="P138" s="677">
        <v>2.0062646828504307</v>
      </c>
      <c r="Q138" s="665">
        <v>1281</v>
      </c>
    </row>
    <row r="139" spans="1:17" ht="14.4" customHeight="1" x14ac:dyDescent="0.3">
      <c r="A139" s="660" t="s">
        <v>4672</v>
      </c>
      <c r="B139" s="661" t="s">
        <v>4673</v>
      </c>
      <c r="C139" s="661" t="s">
        <v>3183</v>
      </c>
      <c r="D139" s="661" t="s">
        <v>4736</v>
      </c>
      <c r="E139" s="661" t="s">
        <v>4737</v>
      </c>
      <c r="F139" s="664">
        <v>2</v>
      </c>
      <c r="G139" s="664">
        <v>2328</v>
      </c>
      <c r="H139" s="664">
        <v>1</v>
      </c>
      <c r="I139" s="664">
        <v>1164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4672</v>
      </c>
      <c r="B140" s="661" t="s">
        <v>4673</v>
      </c>
      <c r="C140" s="661" t="s">
        <v>3183</v>
      </c>
      <c r="D140" s="661" t="s">
        <v>4738</v>
      </c>
      <c r="E140" s="661" t="s">
        <v>4739</v>
      </c>
      <c r="F140" s="664">
        <v>9</v>
      </c>
      <c r="G140" s="664">
        <v>45612</v>
      </c>
      <c r="H140" s="664">
        <v>1</v>
      </c>
      <c r="I140" s="664">
        <v>5068</v>
      </c>
      <c r="J140" s="664">
        <v>9</v>
      </c>
      <c r="K140" s="664">
        <v>45612</v>
      </c>
      <c r="L140" s="664">
        <v>1</v>
      </c>
      <c r="M140" s="664">
        <v>5068</v>
      </c>
      <c r="N140" s="664">
        <v>7</v>
      </c>
      <c r="O140" s="664">
        <v>35532</v>
      </c>
      <c r="P140" s="677">
        <v>0.77900552486187846</v>
      </c>
      <c r="Q140" s="665">
        <v>5076</v>
      </c>
    </row>
    <row r="141" spans="1:17" ht="14.4" customHeight="1" x14ac:dyDescent="0.3">
      <c r="A141" s="660" t="s">
        <v>4672</v>
      </c>
      <c r="B141" s="661" t="s">
        <v>4673</v>
      </c>
      <c r="C141" s="661" t="s">
        <v>3183</v>
      </c>
      <c r="D141" s="661" t="s">
        <v>4740</v>
      </c>
      <c r="E141" s="661" t="s">
        <v>4741</v>
      </c>
      <c r="F141" s="664"/>
      <c r="G141" s="664"/>
      <c r="H141" s="664"/>
      <c r="I141" s="664"/>
      <c r="J141" s="664">
        <v>1</v>
      </c>
      <c r="K141" s="664">
        <v>5508</v>
      </c>
      <c r="L141" s="664"/>
      <c r="M141" s="664">
        <v>5508</v>
      </c>
      <c r="N141" s="664"/>
      <c r="O141" s="664"/>
      <c r="P141" s="677"/>
      <c r="Q141" s="665"/>
    </row>
    <row r="142" spans="1:17" ht="14.4" customHeight="1" x14ac:dyDescent="0.3">
      <c r="A142" s="660" t="s">
        <v>4672</v>
      </c>
      <c r="B142" s="661" t="s">
        <v>4673</v>
      </c>
      <c r="C142" s="661" t="s">
        <v>3183</v>
      </c>
      <c r="D142" s="661" t="s">
        <v>4742</v>
      </c>
      <c r="E142" s="661" t="s">
        <v>4743</v>
      </c>
      <c r="F142" s="664"/>
      <c r="G142" s="664"/>
      <c r="H142" s="664"/>
      <c r="I142" s="664"/>
      <c r="J142" s="664">
        <v>2</v>
      </c>
      <c r="K142" s="664">
        <v>1484</v>
      </c>
      <c r="L142" s="664"/>
      <c r="M142" s="664">
        <v>742</v>
      </c>
      <c r="N142" s="664"/>
      <c r="O142" s="664"/>
      <c r="P142" s="677"/>
      <c r="Q142" s="665"/>
    </row>
    <row r="143" spans="1:17" ht="14.4" customHeight="1" x14ac:dyDescent="0.3">
      <c r="A143" s="660" t="s">
        <v>4672</v>
      </c>
      <c r="B143" s="661" t="s">
        <v>4673</v>
      </c>
      <c r="C143" s="661" t="s">
        <v>3183</v>
      </c>
      <c r="D143" s="661" t="s">
        <v>4744</v>
      </c>
      <c r="E143" s="661" t="s">
        <v>4745</v>
      </c>
      <c r="F143" s="664">
        <v>173</v>
      </c>
      <c r="G143" s="664">
        <v>29929</v>
      </c>
      <c r="H143" s="664">
        <v>1</v>
      </c>
      <c r="I143" s="664">
        <v>173</v>
      </c>
      <c r="J143" s="664">
        <v>105</v>
      </c>
      <c r="K143" s="664">
        <v>18165</v>
      </c>
      <c r="L143" s="664">
        <v>0.60693641618497107</v>
      </c>
      <c r="M143" s="664">
        <v>173</v>
      </c>
      <c r="N143" s="664">
        <v>148</v>
      </c>
      <c r="O143" s="664">
        <v>25900</v>
      </c>
      <c r="P143" s="677">
        <v>0.86538140265294528</v>
      </c>
      <c r="Q143" s="665">
        <v>175</v>
      </c>
    </row>
    <row r="144" spans="1:17" ht="14.4" customHeight="1" x14ac:dyDescent="0.3">
      <c r="A144" s="660" t="s">
        <v>4672</v>
      </c>
      <c r="B144" s="661" t="s">
        <v>4673</v>
      </c>
      <c r="C144" s="661" t="s">
        <v>3183</v>
      </c>
      <c r="D144" s="661" t="s">
        <v>4746</v>
      </c>
      <c r="E144" s="661" t="s">
        <v>4747</v>
      </c>
      <c r="F144" s="664">
        <v>62</v>
      </c>
      <c r="G144" s="664">
        <v>123752</v>
      </c>
      <c r="H144" s="664">
        <v>1</v>
      </c>
      <c r="I144" s="664">
        <v>1996</v>
      </c>
      <c r="J144" s="664">
        <v>72</v>
      </c>
      <c r="K144" s="664">
        <v>143712</v>
      </c>
      <c r="L144" s="664">
        <v>1.1612903225806452</v>
      </c>
      <c r="M144" s="664">
        <v>1996</v>
      </c>
      <c r="N144" s="664">
        <v>82</v>
      </c>
      <c r="O144" s="664">
        <v>164082</v>
      </c>
      <c r="P144" s="677">
        <v>1.3258937229297305</v>
      </c>
      <c r="Q144" s="665">
        <v>2001</v>
      </c>
    </row>
    <row r="145" spans="1:17" ht="14.4" customHeight="1" x14ac:dyDescent="0.3">
      <c r="A145" s="660" t="s">
        <v>4672</v>
      </c>
      <c r="B145" s="661" t="s">
        <v>4673</v>
      </c>
      <c r="C145" s="661" t="s">
        <v>3183</v>
      </c>
      <c r="D145" s="661" t="s">
        <v>4748</v>
      </c>
      <c r="E145" s="661" t="s">
        <v>4749</v>
      </c>
      <c r="F145" s="664">
        <v>1</v>
      </c>
      <c r="G145" s="664">
        <v>2692</v>
      </c>
      <c r="H145" s="664">
        <v>1</v>
      </c>
      <c r="I145" s="664">
        <v>2692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4672</v>
      </c>
      <c r="B146" s="661" t="s">
        <v>4673</v>
      </c>
      <c r="C146" s="661" t="s">
        <v>3183</v>
      </c>
      <c r="D146" s="661" t="s">
        <v>4750</v>
      </c>
      <c r="E146" s="661" t="s">
        <v>4751</v>
      </c>
      <c r="F146" s="664">
        <v>1</v>
      </c>
      <c r="G146" s="664">
        <v>5180</v>
      </c>
      <c r="H146" s="664">
        <v>1</v>
      </c>
      <c r="I146" s="664">
        <v>5180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4672</v>
      </c>
      <c r="B147" s="661" t="s">
        <v>4673</v>
      </c>
      <c r="C147" s="661" t="s">
        <v>3183</v>
      </c>
      <c r="D147" s="661" t="s">
        <v>4752</v>
      </c>
      <c r="E147" s="661" t="s">
        <v>4753</v>
      </c>
      <c r="F147" s="664">
        <v>68</v>
      </c>
      <c r="G147" s="664">
        <v>10200</v>
      </c>
      <c r="H147" s="664">
        <v>1</v>
      </c>
      <c r="I147" s="664">
        <v>150</v>
      </c>
      <c r="J147" s="664">
        <v>43</v>
      </c>
      <c r="K147" s="664">
        <v>6450</v>
      </c>
      <c r="L147" s="664">
        <v>0.63235294117647056</v>
      </c>
      <c r="M147" s="664">
        <v>150</v>
      </c>
      <c r="N147" s="664">
        <v>65</v>
      </c>
      <c r="O147" s="664">
        <v>9815</v>
      </c>
      <c r="P147" s="677">
        <v>0.96225490196078434</v>
      </c>
      <c r="Q147" s="665">
        <v>151</v>
      </c>
    </row>
    <row r="148" spans="1:17" ht="14.4" customHeight="1" x14ac:dyDescent="0.3">
      <c r="A148" s="660" t="s">
        <v>4672</v>
      </c>
      <c r="B148" s="661" t="s">
        <v>4673</v>
      </c>
      <c r="C148" s="661" t="s">
        <v>3183</v>
      </c>
      <c r="D148" s="661" t="s">
        <v>4754</v>
      </c>
      <c r="E148" s="661" t="s">
        <v>4755</v>
      </c>
      <c r="F148" s="664">
        <v>56</v>
      </c>
      <c r="G148" s="664">
        <v>10808</v>
      </c>
      <c r="H148" s="664">
        <v>1</v>
      </c>
      <c r="I148" s="664">
        <v>193</v>
      </c>
      <c r="J148" s="664">
        <v>52</v>
      </c>
      <c r="K148" s="664">
        <v>10036</v>
      </c>
      <c r="L148" s="664">
        <v>0.9285714285714286</v>
      </c>
      <c r="M148" s="664">
        <v>193</v>
      </c>
      <c r="N148" s="664">
        <v>60</v>
      </c>
      <c r="O148" s="664">
        <v>11700</v>
      </c>
      <c r="P148" s="677">
        <v>1.0825314581791265</v>
      </c>
      <c r="Q148" s="665">
        <v>195</v>
      </c>
    </row>
    <row r="149" spans="1:17" ht="14.4" customHeight="1" x14ac:dyDescent="0.3">
      <c r="A149" s="660" t="s">
        <v>4672</v>
      </c>
      <c r="B149" s="661" t="s">
        <v>4673</v>
      </c>
      <c r="C149" s="661" t="s">
        <v>3183</v>
      </c>
      <c r="D149" s="661" t="s">
        <v>4756</v>
      </c>
      <c r="E149" s="661" t="s">
        <v>4757</v>
      </c>
      <c r="F149" s="664">
        <v>756</v>
      </c>
      <c r="G149" s="664">
        <v>149688</v>
      </c>
      <c r="H149" s="664">
        <v>1</v>
      </c>
      <c r="I149" s="664">
        <v>198</v>
      </c>
      <c r="J149" s="664">
        <v>635</v>
      </c>
      <c r="K149" s="664">
        <v>125730</v>
      </c>
      <c r="L149" s="664">
        <v>0.83994708994709</v>
      </c>
      <c r="M149" s="664">
        <v>198</v>
      </c>
      <c r="N149" s="664">
        <v>808</v>
      </c>
      <c r="O149" s="664">
        <v>161600</v>
      </c>
      <c r="P149" s="677">
        <v>1.0795788573566352</v>
      </c>
      <c r="Q149" s="665">
        <v>200</v>
      </c>
    </row>
    <row r="150" spans="1:17" ht="14.4" customHeight="1" x14ac:dyDescent="0.3">
      <c r="A150" s="660" t="s">
        <v>4672</v>
      </c>
      <c r="B150" s="661" t="s">
        <v>4673</v>
      </c>
      <c r="C150" s="661" t="s">
        <v>3183</v>
      </c>
      <c r="D150" s="661" t="s">
        <v>4758</v>
      </c>
      <c r="E150" s="661" t="s">
        <v>4759</v>
      </c>
      <c r="F150" s="664">
        <v>25</v>
      </c>
      <c r="G150" s="664">
        <v>3950</v>
      </c>
      <c r="H150" s="664">
        <v>1</v>
      </c>
      <c r="I150" s="664">
        <v>158</v>
      </c>
      <c r="J150" s="664">
        <v>9</v>
      </c>
      <c r="K150" s="664">
        <v>1422</v>
      </c>
      <c r="L150" s="664">
        <v>0.36</v>
      </c>
      <c r="M150" s="664">
        <v>158</v>
      </c>
      <c r="N150" s="664">
        <v>12</v>
      </c>
      <c r="O150" s="664">
        <v>1908</v>
      </c>
      <c r="P150" s="677">
        <v>0.48303797468354431</v>
      </c>
      <c r="Q150" s="665">
        <v>159</v>
      </c>
    </row>
    <row r="151" spans="1:17" ht="14.4" customHeight="1" x14ac:dyDescent="0.3">
      <c r="A151" s="660" t="s">
        <v>4672</v>
      </c>
      <c r="B151" s="661" t="s">
        <v>4673</v>
      </c>
      <c r="C151" s="661" t="s">
        <v>3183</v>
      </c>
      <c r="D151" s="661" t="s">
        <v>4760</v>
      </c>
      <c r="E151" s="661" t="s">
        <v>4761</v>
      </c>
      <c r="F151" s="664">
        <v>33</v>
      </c>
      <c r="G151" s="664">
        <v>69894</v>
      </c>
      <c r="H151" s="664">
        <v>1</v>
      </c>
      <c r="I151" s="664">
        <v>2118</v>
      </c>
      <c r="J151" s="664">
        <v>43</v>
      </c>
      <c r="K151" s="664">
        <v>91074</v>
      </c>
      <c r="L151" s="664">
        <v>1.303030303030303</v>
      </c>
      <c r="M151" s="664">
        <v>2118</v>
      </c>
      <c r="N151" s="664">
        <v>51</v>
      </c>
      <c r="O151" s="664">
        <v>108273</v>
      </c>
      <c r="P151" s="677">
        <v>1.5491029272898962</v>
      </c>
      <c r="Q151" s="665">
        <v>2123</v>
      </c>
    </row>
    <row r="152" spans="1:17" ht="14.4" customHeight="1" x14ac:dyDescent="0.3">
      <c r="A152" s="660" t="s">
        <v>4672</v>
      </c>
      <c r="B152" s="661" t="s">
        <v>4673</v>
      </c>
      <c r="C152" s="661" t="s">
        <v>3183</v>
      </c>
      <c r="D152" s="661" t="s">
        <v>4762</v>
      </c>
      <c r="E152" s="661" t="s">
        <v>4731</v>
      </c>
      <c r="F152" s="664">
        <v>4</v>
      </c>
      <c r="G152" s="664">
        <v>7456</v>
      </c>
      <c r="H152" s="664">
        <v>1</v>
      </c>
      <c r="I152" s="664">
        <v>1864</v>
      </c>
      <c r="J152" s="664">
        <v>6</v>
      </c>
      <c r="K152" s="664">
        <v>11184</v>
      </c>
      <c r="L152" s="664">
        <v>1.5</v>
      </c>
      <c r="M152" s="664">
        <v>1864</v>
      </c>
      <c r="N152" s="664">
        <v>4</v>
      </c>
      <c r="O152" s="664">
        <v>7476</v>
      </c>
      <c r="P152" s="677">
        <v>1.0026824034334765</v>
      </c>
      <c r="Q152" s="665">
        <v>1869</v>
      </c>
    </row>
    <row r="153" spans="1:17" ht="14.4" customHeight="1" x14ac:dyDescent="0.3">
      <c r="A153" s="660" t="s">
        <v>4672</v>
      </c>
      <c r="B153" s="661" t="s">
        <v>4673</v>
      </c>
      <c r="C153" s="661" t="s">
        <v>3183</v>
      </c>
      <c r="D153" s="661" t="s">
        <v>4763</v>
      </c>
      <c r="E153" s="661" t="s">
        <v>4764</v>
      </c>
      <c r="F153" s="664">
        <v>4</v>
      </c>
      <c r="G153" s="664">
        <v>632</v>
      </c>
      <c r="H153" s="664">
        <v>1</v>
      </c>
      <c r="I153" s="664">
        <v>158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4672</v>
      </c>
      <c r="B154" s="661" t="s">
        <v>4673</v>
      </c>
      <c r="C154" s="661" t="s">
        <v>3183</v>
      </c>
      <c r="D154" s="661" t="s">
        <v>4765</v>
      </c>
      <c r="E154" s="661" t="s">
        <v>4766</v>
      </c>
      <c r="F154" s="664">
        <v>3</v>
      </c>
      <c r="G154" s="664">
        <v>25152</v>
      </c>
      <c r="H154" s="664">
        <v>1</v>
      </c>
      <c r="I154" s="664">
        <v>8384</v>
      </c>
      <c r="J154" s="664">
        <v>4</v>
      </c>
      <c r="K154" s="664">
        <v>33536</v>
      </c>
      <c r="L154" s="664">
        <v>1.3333333333333333</v>
      </c>
      <c r="M154" s="664">
        <v>8384</v>
      </c>
      <c r="N154" s="664">
        <v>2</v>
      </c>
      <c r="O154" s="664">
        <v>16798</v>
      </c>
      <c r="P154" s="677">
        <v>0.66785941475826971</v>
      </c>
      <c r="Q154" s="665">
        <v>8399</v>
      </c>
    </row>
    <row r="155" spans="1:17" ht="14.4" customHeight="1" x14ac:dyDescent="0.3">
      <c r="A155" s="660" t="s">
        <v>4672</v>
      </c>
      <c r="B155" s="661" t="s">
        <v>4673</v>
      </c>
      <c r="C155" s="661" t="s">
        <v>3183</v>
      </c>
      <c r="D155" s="661" t="s">
        <v>4767</v>
      </c>
      <c r="E155" s="661" t="s">
        <v>4768</v>
      </c>
      <c r="F155" s="664"/>
      <c r="G155" s="664"/>
      <c r="H155" s="664"/>
      <c r="I155" s="664"/>
      <c r="J155" s="664">
        <v>1</v>
      </c>
      <c r="K155" s="664">
        <v>276</v>
      </c>
      <c r="L155" s="664"/>
      <c r="M155" s="664">
        <v>276</v>
      </c>
      <c r="N155" s="664"/>
      <c r="O155" s="664"/>
      <c r="P155" s="677"/>
      <c r="Q155" s="665"/>
    </row>
    <row r="156" spans="1:17" ht="14.4" customHeight="1" x14ac:dyDescent="0.3">
      <c r="A156" s="660" t="s">
        <v>4769</v>
      </c>
      <c r="B156" s="661" t="s">
        <v>4770</v>
      </c>
      <c r="C156" s="661" t="s">
        <v>3183</v>
      </c>
      <c r="D156" s="661" t="s">
        <v>4771</v>
      </c>
      <c r="E156" s="661" t="s">
        <v>4772</v>
      </c>
      <c r="F156" s="664">
        <v>119</v>
      </c>
      <c r="G156" s="664">
        <v>24157</v>
      </c>
      <c r="H156" s="664">
        <v>1</v>
      </c>
      <c r="I156" s="664">
        <v>203</v>
      </c>
      <c r="J156" s="664">
        <v>131</v>
      </c>
      <c r="K156" s="664">
        <v>26593</v>
      </c>
      <c r="L156" s="664">
        <v>1.1008403361344539</v>
      </c>
      <c r="M156" s="664">
        <v>203</v>
      </c>
      <c r="N156" s="664">
        <v>119</v>
      </c>
      <c r="O156" s="664">
        <v>24514</v>
      </c>
      <c r="P156" s="677">
        <v>1.0147783251231528</v>
      </c>
      <c r="Q156" s="665">
        <v>206</v>
      </c>
    </row>
    <row r="157" spans="1:17" ht="14.4" customHeight="1" x14ac:dyDescent="0.3">
      <c r="A157" s="660" t="s">
        <v>4769</v>
      </c>
      <c r="B157" s="661" t="s">
        <v>4770</v>
      </c>
      <c r="C157" s="661" t="s">
        <v>3183</v>
      </c>
      <c r="D157" s="661" t="s">
        <v>4773</v>
      </c>
      <c r="E157" s="661" t="s">
        <v>4774</v>
      </c>
      <c r="F157" s="664">
        <v>37</v>
      </c>
      <c r="G157" s="664">
        <v>10804</v>
      </c>
      <c r="H157" s="664">
        <v>1</v>
      </c>
      <c r="I157" s="664">
        <v>292</v>
      </c>
      <c r="J157" s="664">
        <v>20</v>
      </c>
      <c r="K157" s="664">
        <v>5840</v>
      </c>
      <c r="L157" s="664">
        <v>0.54054054054054057</v>
      </c>
      <c r="M157" s="664">
        <v>292</v>
      </c>
      <c r="N157" s="664">
        <v>17</v>
      </c>
      <c r="O157" s="664">
        <v>5015</v>
      </c>
      <c r="P157" s="677">
        <v>0.46417993335801555</v>
      </c>
      <c r="Q157" s="665">
        <v>295</v>
      </c>
    </row>
    <row r="158" spans="1:17" ht="14.4" customHeight="1" x14ac:dyDescent="0.3">
      <c r="A158" s="660" t="s">
        <v>4769</v>
      </c>
      <c r="B158" s="661" t="s">
        <v>4770</v>
      </c>
      <c r="C158" s="661" t="s">
        <v>3183</v>
      </c>
      <c r="D158" s="661" t="s">
        <v>4775</v>
      </c>
      <c r="E158" s="661" t="s">
        <v>4776</v>
      </c>
      <c r="F158" s="664">
        <v>11</v>
      </c>
      <c r="G158" s="664">
        <v>1474</v>
      </c>
      <c r="H158" s="664">
        <v>1</v>
      </c>
      <c r="I158" s="664">
        <v>134</v>
      </c>
      <c r="J158" s="664">
        <v>12</v>
      </c>
      <c r="K158" s="664">
        <v>1608</v>
      </c>
      <c r="L158" s="664">
        <v>1.0909090909090908</v>
      </c>
      <c r="M158" s="664">
        <v>134</v>
      </c>
      <c r="N158" s="664">
        <v>4</v>
      </c>
      <c r="O158" s="664">
        <v>540</v>
      </c>
      <c r="P158" s="677">
        <v>0.36635006784260515</v>
      </c>
      <c r="Q158" s="665">
        <v>135</v>
      </c>
    </row>
    <row r="159" spans="1:17" ht="14.4" customHeight="1" x14ac:dyDescent="0.3">
      <c r="A159" s="660" t="s">
        <v>4769</v>
      </c>
      <c r="B159" s="661" t="s">
        <v>4770</v>
      </c>
      <c r="C159" s="661" t="s">
        <v>3183</v>
      </c>
      <c r="D159" s="661" t="s">
        <v>4777</v>
      </c>
      <c r="E159" s="661" t="s">
        <v>4778</v>
      </c>
      <c r="F159" s="664">
        <v>1</v>
      </c>
      <c r="G159" s="664">
        <v>159</v>
      </c>
      <c r="H159" s="664">
        <v>1</v>
      </c>
      <c r="I159" s="664">
        <v>159</v>
      </c>
      <c r="J159" s="664">
        <v>1</v>
      </c>
      <c r="K159" s="664">
        <v>159</v>
      </c>
      <c r="L159" s="664">
        <v>1</v>
      </c>
      <c r="M159" s="664">
        <v>159</v>
      </c>
      <c r="N159" s="664">
        <v>1</v>
      </c>
      <c r="O159" s="664">
        <v>161</v>
      </c>
      <c r="P159" s="677">
        <v>1.0125786163522013</v>
      </c>
      <c r="Q159" s="665">
        <v>161</v>
      </c>
    </row>
    <row r="160" spans="1:17" ht="14.4" customHeight="1" x14ac:dyDescent="0.3">
      <c r="A160" s="660" t="s">
        <v>4769</v>
      </c>
      <c r="B160" s="661" t="s">
        <v>4770</v>
      </c>
      <c r="C160" s="661" t="s">
        <v>3183</v>
      </c>
      <c r="D160" s="661" t="s">
        <v>4779</v>
      </c>
      <c r="E160" s="661" t="s">
        <v>4780</v>
      </c>
      <c r="F160" s="664">
        <v>37</v>
      </c>
      <c r="G160" s="664">
        <v>9694</v>
      </c>
      <c r="H160" s="664">
        <v>1</v>
      </c>
      <c r="I160" s="664">
        <v>262</v>
      </c>
      <c r="J160" s="664">
        <v>37</v>
      </c>
      <c r="K160" s="664">
        <v>9694</v>
      </c>
      <c r="L160" s="664">
        <v>1</v>
      </c>
      <c r="M160" s="664">
        <v>262</v>
      </c>
      <c r="N160" s="664">
        <v>37</v>
      </c>
      <c r="O160" s="664">
        <v>9842</v>
      </c>
      <c r="P160" s="677">
        <v>1.0152671755725191</v>
      </c>
      <c r="Q160" s="665">
        <v>266</v>
      </c>
    </row>
    <row r="161" spans="1:17" ht="14.4" customHeight="1" x14ac:dyDescent="0.3">
      <c r="A161" s="660" t="s">
        <v>4769</v>
      </c>
      <c r="B161" s="661" t="s">
        <v>4770</v>
      </c>
      <c r="C161" s="661" t="s">
        <v>3183</v>
      </c>
      <c r="D161" s="661" t="s">
        <v>4781</v>
      </c>
      <c r="E161" s="661" t="s">
        <v>4782</v>
      </c>
      <c r="F161" s="664">
        <v>40</v>
      </c>
      <c r="G161" s="664">
        <v>5640</v>
      </c>
      <c r="H161" s="664">
        <v>1</v>
      </c>
      <c r="I161" s="664">
        <v>141</v>
      </c>
      <c r="J161" s="664">
        <v>41</v>
      </c>
      <c r="K161" s="664">
        <v>5781</v>
      </c>
      <c r="L161" s="664">
        <v>1.0249999999999999</v>
      </c>
      <c r="M161" s="664">
        <v>141</v>
      </c>
      <c r="N161" s="664">
        <v>46</v>
      </c>
      <c r="O161" s="664">
        <v>6486</v>
      </c>
      <c r="P161" s="677">
        <v>1.1499999999999999</v>
      </c>
      <c r="Q161" s="665">
        <v>141</v>
      </c>
    </row>
    <row r="162" spans="1:17" ht="14.4" customHeight="1" x14ac:dyDescent="0.3">
      <c r="A162" s="660" t="s">
        <v>4769</v>
      </c>
      <c r="B162" s="661" t="s">
        <v>4770</v>
      </c>
      <c r="C162" s="661" t="s">
        <v>3183</v>
      </c>
      <c r="D162" s="661" t="s">
        <v>4783</v>
      </c>
      <c r="E162" s="661" t="s">
        <v>4782</v>
      </c>
      <c r="F162" s="664">
        <v>11</v>
      </c>
      <c r="G162" s="664">
        <v>858</v>
      </c>
      <c r="H162" s="664">
        <v>1</v>
      </c>
      <c r="I162" s="664">
        <v>78</v>
      </c>
      <c r="J162" s="664">
        <v>12</v>
      </c>
      <c r="K162" s="664">
        <v>936</v>
      </c>
      <c r="L162" s="664">
        <v>1.0909090909090908</v>
      </c>
      <c r="M162" s="664">
        <v>78</v>
      </c>
      <c r="N162" s="664">
        <v>4</v>
      </c>
      <c r="O162" s="664">
        <v>312</v>
      </c>
      <c r="P162" s="677">
        <v>0.36363636363636365</v>
      </c>
      <c r="Q162" s="665">
        <v>78</v>
      </c>
    </row>
    <row r="163" spans="1:17" ht="14.4" customHeight="1" x14ac:dyDescent="0.3">
      <c r="A163" s="660" t="s">
        <v>4769</v>
      </c>
      <c r="B163" s="661" t="s">
        <v>4770</v>
      </c>
      <c r="C163" s="661" t="s">
        <v>3183</v>
      </c>
      <c r="D163" s="661" t="s">
        <v>4784</v>
      </c>
      <c r="E163" s="661" t="s">
        <v>4785</v>
      </c>
      <c r="F163" s="664">
        <v>40</v>
      </c>
      <c r="G163" s="664">
        <v>12120</v>
      </c>
      <c r="H163" s="664">
        <v>1</v>
      </c>
      <c r="I163" s="664">
        <v>303</v>
      </c>
      <c r="J163" s="664">
        <v>41</v>
      </c>
      <c r="K163" s="664">
        <v>12423</v>
      </c>
      <c r="L163" s="664">
        <v>1.0249999999999999</v>
      </c>
      <c r="M163" s="664">
        <v>303</v>
      </c>
      <c r="N163" s="664">
        <v>46</v>
      </c>
      <c r="O163" s="664">
        <v>14122</v>
      </c>
      <c r="P163" s="677">
        <v>1.1651815181518153</v>
      </c>
      <c r="Q163" s="665">
        <v>307</v>
      </c>
    </row>
    <row r="164" spans="1:17" ht="14.4" customHeight="1" x14ac:dyDescent="0.3">
      <c r="A164" s="660" t="s">
        <v>4769</v>
      </c>
      <c r="B164" s="661" t="s">
        <v>4770</v>
      </c>
      <c r="C164" s="661" t="s">
        <v>3183</v>
      </c>
      <c r="D164" s="661" t="s">
        <v>4786</v>
      </c>
      <c r="E164" s="661" t="s">
        <v>4787</v>
      </c>
      <c r="F164" s="664">
        <v>7</v>
      </c>
      <c r="G164" s="664">
        <v>1120</v>
      </c>
      <c r="H164" s="664">
        <v>1</v>
      </c>
      <c r="I164" s="664">
        <v>160</v>
      </c>
      <c r="J164" s="664">
        <v>7</v>
      </c>
      <c r="K164" s="664">
        <v>1120</v>
      </c>
      <c r="L164" s="664">
        <v>1</v>
      </c>
      <c r="M164" s="664">
        <v>160</v>
      </c>
      <c r="N164" s="664">
        <v>4</v>
      </c>
      <c r="O164" s="664">
        <v>644</v>
      </c>
      <c r="P164" s="677">
        <v>0.57499999999999996</v>
      </c>
      <c r="Q164" s="665">
        <v>161</v>
      </c>
    </row>
    <row r="165" spans="1:17" ht="14.4" customHeight="1" x14ac:dyDescent="0.3">
      <c r="A165" s="660" t="s">
        <v>4769</v>
      </c>
      <c r="B165" s="661" t="s">
        <v>4770</v>
      </c>
      <c r="C165" s="661" t="s">
        <v>3183</v>
      </c>
      <c r="D165" s="661" t="s">
        <v>4788</v>
      </c>
      <c r="E165" s="661" t="s">
        <v>4772</v>
      </c>
      <c r="F165" s="664">
        <v>39</v>
      </c>
      <c r="G165" s="664">
        <v>2730</v>
      </c>
      <c r="H165" s="664">
        <v>1</v>
      </c>
      <c r="I165" s="664">
        <v>70</v>
      </c>
      <c r="J165" s="664">
        <v>23</v>
      </c>
      <c r="K165" s="664">
        <v>1610</v>
      </c>
      <c r="L165" s="664">
        <v>0.58974358974358976</v>
      </c>
      <c r="M165" s="664">
        <v>70</v>
      </c>
      <c r="N165" s="664">
        <v>24</v>
      </c>
      <c r="O165" s="664">
        <v>1704</v>
      </c>
      <c r="P165" s="677">
        <v>0.62417582417582418</v>
      </c>
      <c r="Q165" s="665">
        <v>71</v>
      </c>
    </row>
    <row r="166" spans="1:17" ht="14.4" customHeight="1" x14ac:dyDescent="0.3">
      <c r="A166" s="660" t="s">
        <v>4769</v>
      </c>
      <c r="B166" s="661" t="s">
        <v>4770</v>
      </c>
      <c r="C166" s="661" t="s">
        <v>3183</v>
      </c>
      <c r="D166" s="661" t="s">
        <v>4789</v>
      </c>
      <c r="E166" s="661" t="s">
        <v>4790</v>
      </c>
      <c r="F166" s="664">
        <v>1</v>
      </c>
      <c r="G166" s="664">
        <v>1189</v>
      </c>
      <c r="H166" s="664">
        <v>1</v>
      </c>
      <c r="I166" s="664">
        <v>1189</v>
      </c>
      <c r="J166" s="664"/>
      <c r="K166" s="664"/>
      <c r="L166" s="664"/>
      <c r="M166" s="664"/>
      <c r="N166" s="664">
        <v>1</v>
      </c>
      <c r="O166" s="664">
        <v>1195</v>
      </c>
      <c r="P166" s="677">
        <v>1.0050462573591252</v>
      </c>
      <c r="Q166" s="665">
        <v>1195</v>
      </c>
    </row>
    <row r="167" spans="1:17" ht="14.4" customHeight="1" x14ac:dyDescent="0.3">
      <c r="A167" s="660" t="s">
        <v>4769</v>
      </c>
      <c r="B167" s="661" t="s">
        <v>4770</v>
      </c>
      <c r="C167" s="661" t="s">
        <v>3183</v>
      </c>
      <c r="D167" s="661" t="s">
        <v>4791</v>
      </c>
      <c r="E167" s="661" t="s">
        <v>4792</v>
      </c>
      <c r="F167" s="664">
        <v>1</v>
      </c>
      <c r="G167" s="664">
        <v>108</v>
      </c>
      <c r="H167" s="664">
        <v>1</v>
      </c>
      <c r="I167" s="664">
        <v>108</v>
      </c>
      <c r="J167" s="664"/>
      <c r="K167" s="664"/>
      <c r="L167" s="664"/>
      <c r="M167" s="664"/>
      <c r="N167" s="664">
        <v>1</v>
      </c>
      <c r="O167" s="664">
        <v>110</v>
      </c>
      <c r="P167" s="677">
        <v>1.0185185185185186</v>
      </c>
      <c r="Q167" s="665">
        <v>110</v>
      </c>
    </row>
    <row r="168" spans="1:17" ht="14.4" customHeight="1" x14ac:dyDescent="0.3">
      <c r="A168" s="660" t="s">
        <v>4793</v>
      </c>
      <c r="B168" s="661" t="s">
        <v>4794</v>
      </c>
      <c r="C168" s="661" t="s">
        <v>3183</v>
      </c>
      <c r="D168" s="661" t="s">
        <v>4795</v>
      </c>
      <c r="E168" s="661" t="s">
        <v>4796</v>
      </c>
      <c r="F168" s="664">
        <v>2</v>
      </c>
      <c r="G168" s="664">
        <v>106</v>
      </c>
      <c r="H168" s="664">
        <v>1</v>
      </c>
      <c r="I168" s="664">
        <v>53</v>
      </c>
      <c r="J168" s="664">
        <v>10</v>
      </c>
      <c r="K168" s="664">
        <v>530</v>
      </c>
      <c r="L168" s="664">
        <v>5</v>
      </c>
      <c r="M168" s="664">
        <v>53</v>
      </c>
      <c r="N168" s="664">
        <v>14</v>
      </c>
      <c r="O168" s="664">
        <v>756</v>
      </c>
      <c r="P168" s="677">
        <v>7.132075471698113</v>
      </c>
      <c r="Q168" s="665">
        <v>54</v>
      </c>
    </row>
    <row r="169" spans="1:17" ht="14.4" customHeight="1" x14ac:dyDescent="0.3">
      <c r="A169" s="660" t="s">
        <v>4793</v>
      </c>
      <c r="B169" s="661" t="s">
        <v>4794</v>
      </c>
      <c r="C169" s="661" t="s">
        <v>3183</v>
      </c>
      <c r="D169" s="661" t="s">
        <v>4797</v>
      </c>
      <c r="E169" s="661" t="s">
        <v>4798</v>
      </c>
      <c r="F169" s="664">
        <v>2</v>
      </c>
      <c r="G169" s="664">
        <v>242</v>
      </c>
      <c r="H169" s="664">
        <v>1</v>
      </c>
      <c r="I169" s="664">
        <v>121</v>
      </c>
      <c r="J169" s="664">
        <v>6</v>
      </c>
      <c r="K169" s="664">
        <v>726</v>
      </c>
      <c r="L169" s="664">
        <v>3</v>
      </c>
      <c r="M169" s="664">
        <v>121</v>
      </c>
      <c r="N169" s="664">
        <v>4</v>
      </c>
      <c r="O169" s="664">
        <v>492</v>
      </c>
      <c r="P169" s="677">
        <v>2.0330578512396693</v>
      </c>
      <c r="Q169" s="665">
        <v>123</v>
      </c>
    </row>
    <row r="170" spans="1:17" ht="14.4" customHeight="1" x14ac:dyDescent="0.3">
      <c r="A170" s="660" t="s">
        <v>4793</v>
      </c>
      <c r="B170" s="661" t="s">
        <v>4794</v>
      </c>
      <c r="C170" s="661" t="s">
        <v>3183</v>
      </c>
      <c r="D170" s="661" t="s">
        <v>4799</v>
      </c>
      <c r="E170" s="661" t="s">
        <v>4800</v>
      </c>
      <c r="F170" s="664">
        <v>3</v>
      </c>
      <c r="G170" s="664">
        <v>522</v>
      </c>
      <c r="H170" s="664">
        <v>1</v>
      </c>
      <c r="I170" s="664">
        <v>174</v>
      </c>
      <c r="J170" s="664">
        <v>1</v>
      </c>
      <c r="K170" s="664">
        <v>174</v>
      </c>
      <c r="L170" s="664">
        <v>0.33333333333333331</v>
      </c>
      <c r="M170" s="664">
        <v>174</v>
      </c>
      <c r="N170" s="664"/>
      <c r="O170" s="664"/>
      <c r="P170" s="677"/>
      <c r="Q170" s="665"/>
    </row>
    <row r="171" spans="1:17" ht="14.4" customHeight="1" x14ac:dyDescent="0.3">
      <c r="A171" s="660" t="s">
        <v>4793</v>
      </c>
      <c r="B171" s="661" t="s">
        <v>4794</v>
      </c>
      <c r="C171" s="661" t="s">
        <v>3183</v>
      </c>
      <c r="D171" s="661" t="s">
        <v>4801</v>
      </c>
      <c r="E171" s="661" t="s">
        <v>4802</v>
      </c>
      <c r="F171" s="664">
        <v>6</v>
      </c>
      <c r="G171" s="664">
        <v>1008</v>
      </c>
      <c r="H171" s="664">
        <v>1</v>
      </c>
      <c r="I171" s="664">
        <v>168</v>
      </c>
      <c r="J171" s="664"/>
      <c r="K171" s="664"/>
      <c r="L171" s="664"/>
      <c r="M171" s="664"/>
      <c r="N171" s="664">
        <v>4</v>
      </c>
      <c r="O171" s="664">
        <v>688</v>
      </c>
      <c r="P171" s="677">
        <v>0.68253968253968256</v>
      </c>
      <c r="Q171" s="665">
        <v>172</v>
      </c>
    </row>
    <row r="172" spans="1:17" ht="14.4" customHeight="1" x14ac:dyDescent="0.3">
      <c r="A172" s="660" t="s">
        <v>4793</v>
      </c>
      <c r="B172" s="661" t="s">
        <v>4794</v>
      </c>
      <c r="C172" s="661" t="s">
        <v>3183</v>
      </c>
      <c r="D172" s="661" t="s">
        <v>4803</v>
      </c>
      <c r="E172" s="661" t="s">
        <v>4804</v>
      </c>
      <c r="F172" s="664"/>
      <c r="G172" s="664"/>
      <c r="H172" s="664"/>
      <c r="I172" s="664"/>
      <c r="J172" s="664"/>
      <c r="K172" s="664"/>
      <c r="L172" s="664"/>
      <c r="M172" s="664"/>
      <c r="N172" s="664">
        <v>2</v>
      </c>
      <c r="O172" s="664">
        <v>644</v>
      </c>
      <c r="P172" s="677"/>
      <c r="Q172" s="665">
        <v>322</v>
      </c>
    </row>
    <row r="173" spans="1:17" ht="14.4" customHeight="1" x14ac:dyDescent="0.3">
      <c r="A173" s="660" t="s">
        <v>4793</v>
      </c>
      <c r="B173" s="661" t="s">
        <v>4794</v>
      </c>
      <c r="C173" s="661" t="s">
        <v>3183</v>
      </c>
      <c r="D173" s="661" t="s">
        <v>4805</v>
      </c>
      <c r="E173" s="661" t="s">
        <v>4806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439</v>
      </c>
      <c r="P173" s="677"/>
      <c r="Q173" s="665">
        <v>439</v>
      </c>
    </row>
    <row r="174" spans="1:17" ht="14.4" customHeight="1" x14ac:dyDescent="0.3">
      <c r="A174" s="660" t="s">
        <v>4793</v>
      </c>
      <c r="B174" s="661" t="s">
        <v>4794</v>
      </c>
      <c r="C174" s="661" t="s">
        <v>3183</v>
      </c>
      <c r="D174" s="661" t="s">
        <v>4807</v>
      </c>
      <c r="E174" s="661" t="s">
        <v>4808</v>
      </c>
      <c r="F174" s="664">
        <v>3</v>
      </c>
      <c r="G174" s="664">
        <v>1014</v>
      </c>
      <c r="H174" s="664">
        <v>1</v>
      </c>
      <c r="I174" s="664">
        <v>338</v>
      </c>
      <c r="J174" s="664"/>
      <c r="K174" s="664"/>
      <c r="L174" s="664"/>
      <c r="M174" s="664"/>
      <c r="N174" s="664">
        <v>11</v>
      </c>
      <c r="O174" s="664">
        <v>3751</v>
      </c>
      <c r="P174" s="677">
        <v>3.6992110453648914</v>
      </c>
      <c r="Q174" s="665">
        <v>341</v>
      </c>
    </row>
    <row r="175" spans="1:17" ht="14.4" customHeight="1" x14ac:dyDescent="0.3">
      <c r="A175" s="660" t="s">
        <v>4793</v>
      </c>
      <c r="B175" s="661" t="s">
        <v>4794</v>
      </c>
      <c r="C175" s="661" t="s">
        <v>3183</v>
      </c>
      <c r="D175" s="661" t="s">
        <v>4809</v>
      </c>
      <c r="E175" s="661" t="s">
        <v>4810</v>
      </c>
      <c r="F175" s="664">
        <v>5</v>
      </c>
      <c r="G175" s="664">
        <v>1405</v>
      </c>
      <c r="H175" s="664">
        <v>1</v>
      </c>
      <c r="I175" s="664">
        <v>281</v>
      </c>
      <c r="J175" s="664">
        <v>6</v>
      </c>
      <c r="K175" s="664">
        <v>1686</v>
      </c>
      <c r="L175" s="664">
        <v>1.2</v>
      </c>
      <c r="M175" s="664">
        <v>281</v>
      </c>
      <c r="N175" s="664">
        <v>6</v>
      </c>
      <c r="O175" s="664">
        <v>1710</v>
      </c>
      <c r="P175" s="677">
        <v>1.2170818505338079</v>
      </c>
      <c r="Q175" s="665">
        <v>285</v>
      </c>
    </row>
    <row r="176" spans="1:17" ht="14.4" customHeight="1" x14ac:dyDescent="0.3">
      <c r="A176" s="660" t="s">
        <v>4793</v>
      </c>
      <c r="B176" s="661" t="s">
        <v>4794</v>
      </c>
      <c r="C176" s="661" t="s">
        <v>3183</v>
      </c>
      <c r="D176" s="661" t="s">
        <v>4811</v>
      </c>
      <c r="E176" s="661" t="s">
        <v>4812</v>
      </c>
      <c r="F176" s="664">
        <v>2</v>
      </c>
      <c r="G176" s="664">
        <v>912</v>
      </c>
      <c r="H176" s="664">
        <v>1</v>
      </c>
      <c r="I176" s="664">
        <v>456</v>
      </c>
      <c r="J176" s="664"/>
      <c r="K176" s="664"/>
      <c r="L176" s="664"/>
      <c r="M176" s="664"/>
      <c r="N176" s="664">
        <v>2</v>
      </c>
      <c r="O176" s="664">
        <v>924</v>
      </c>
      <c r="P176" s="677">
        <v>1.013157894736842</v>
      </c>
      <c r="Q176" s="665">
        <v>462</v>
      </c>
    </row>
    <row r="177" spans="1:17" ht="14.4" customHeight="1" x14ac:dyDescent="0.3">
      <c r="A177" s="660" t="s">
        <v>4793</v>
      </c>
      <c r="B177" s="661" t="s">
        <v>4794</v>
      </c>
      <c r="C177" s="661" t="s">
        <v>3183</v>
      </c>
      <c r="D177" s="661" t="s">
        <v>4813</v>
      </c>
      <c r="E177" s="661" t="s">
        <v>4814</v>
      </c>
      <c r="F177" s="664">
        <v>7</v>
      </c>
      <c r="G177" s="664">
        <v>2436</v>
      </c>
      <c r="H177" s="664">
        <v>1</v>
      </c>
      <c r="I177" s="664">
        <v>348</v>
      </c>
      <c r="J177" s="664">
        <v>10</v>
      </c>
      <c r="K177" s="664">
        <v>3480</v>
      </c>
      <c r="L177" s="664">
        <v>1.4285714285714286</v>
      </c>
      <c r="M177" s="664">
        <v>348</v>
      </c>
      <c r="N177" s="664">
        <v>8</v>
      </c>
      <c r="O177" s="664">
        <v>2848</v>
      </c>
      <c r="P177" s="677">
        <v>1.1691297208538587</v>
      </c>
      <c r="Q177" s="665">
        <v>356</v>
      </c>
    </row>
    <row r="178" spans="1:17" ht="14.4" customHeight="1" x14ac:dyDescent="0.3">
      <c r="A178" s="660" t="s">
        <v>4793</v>
      </c>
      <c r="B178" s="661" t="s">
        <v>4794</v>
      </c>
      <c r="C178" s="661" t="s">
        <v>3183</v>
      </c>
      <c r="D178" s="661" t="s">
        <v>4815</v>
      </c>
      <c r="E178" s="661" t="s">
        <v>4816</v>
      </c>
      <c r="F178" s="664"/>
      <c r="G178" s="664"/>
      <c r="H178" s="664"/>
      <c r="I178" s="664"/>
      <c r="J178" s="664">
        <v>3</v>
      </c>
      <c r="K178" s="664">
        <v>345</v>
      </c>
      <c r="L178" s="664"/>
      <c r="M178" s="664">
        <v>115</v>
      </c>
      <c r="N178" s="664"/>
      <c r="O178" s="664"/>
      <c r="P178" s="677"/>
      <c r="Q178" s="665"/>
    </row>
    <row r="179" spans="1:17" ht="14.4" customHeight="1" x14ac:dyDescent="0.3">
      <c r="A179" s="660" t="s">
        <v>4793</v>
      </c>
      <c r="B179" s="661" t="s">
        <v>4794</v>
      </c>
      <c r="C179" s="661" t="s">
        <v>3183</v>
      </c>
      <c r="D179" s="661" t="s">
        <v>4817</v>
      </c>
      <c r="E179" s="661" t="s">
        <v>4818</v>
      </c>
      <c r="F179" s="664"/>
      <c r="G179" s="664"/>
      <c r="H179" s="664"/>
      <c r="I179" s="664"/>
      <c r="J179" s="664"/>
      <c r="K179" s="664"/>
      <c r="L179" s="664"/>
      <c r="M179" s="664"/>
      <c r="N179" s="664">
        <v>2</v>
      </c>
      <c r="O179" s="664">
        <v>874</v>
      </c>
      <c r="P179" s="677"/>
      <c r="Q179" s="665">
        <v>437</v>
      </c>
    </row>
    <row r="180" spans="1:17" ht="14.4" customHeight="1" x14ac:dyDescent="0.3">
      <c r="A180" s="660" t="s">
        <v>4793</v>
      </c>
      <c r="B180" s="661" t="s">
        <v>4794</v>
      </c>
      <c r="C180" s="661" t="s">
        <v>3183</v>
      </c>
      <c r="D180" s="661" t="s">
        <v>4819</v>
      </c>
      <c r="E180" s="661" t="s">
        <v>4820</v>
      </c>
      <c r="F180" s="664">
        <v>6</v>
      </c>
      <c r="G180" s="664">
        <v>318</v>
      </c>
      <c r="H180" s="664">
        <v>1</v>
      </c>
      <c r="I180" s="664">
        <v>53</v>
      </c>
      <c r="J180" s="664">
        <v>6</v>
      </c>
      <c r="K180" s="664">
        <v>318</v>
      </c>
      <c r="L180" s="664">
        <v>1</v>
      </c>
      <c r="M180" s="664">
        <v>53</v>
      </c>
      <c r="N180" s="664"/>
      <c r="O180" s="664"/>
      <c r="P180" s="677"/>
      <c r="Q180" s="665"/>
    </row>
    <row r="181" spans="1:17" ht="14.4" customHeight="1" x14ac:dyDescent="0.3">
      <c r="A181" s="660" t="s">
        <v>4793</v>
      </c>
      <c r="B181" s="661" t="s">
        <v>4794</v>
      </c>
      <c r="C181" s="661" t="s">
        <v>3183</v>
      </c>
      <c r="D181" s="661" t="s">
        <v>4821</v>
      </c>
      <c r="E181" s="661" t="s">
        <v>4822</v>
      </c>
      <c r="F181" s="664">
        <v>16</v>
      </c>
      <c r="G181" s="664">
        <v>2640</v>
      </c>
      <c r="H181" s="664">
        <v>1</v>
      </c>
      <c r="I181" s="664">
        <v>165</v>
      </c>
      <c r="J181" s="664">
        <v>17</v>
      </c>
      <c r="K181" s="664">
        <v>2805</v>
      </c>
      <c r="L181" s="664">
        <v>1.0625</v>
      </c>
      <c r="M181" s="664">
        <v>165</v>
      </c>
      <c r="N181" s="664">
        <v>5</v>
      </c>
      <c r="O181" s="664">
        <v>845</v>
      </c>
      <c r="P181" s="677">
        <v>0.32007575757575757</v>
      </c>
      <c r="Q181" s="665">
        <v>169</v>
      </c>
    </row>
    <row r="182" spans="1:17" ht="14.4" customHeight="1" x14ac:dyDescent="0.3">
      <c r="A182" s="660" t="s">
        <v>4793</v>
      </c>
      <c r="B182" s="661" t="s">
        <v>4794</v>
      </c>
      <c r="C182" s="661" t="s">
        <v>3183</v>
      </c>
      <c r="D182" s="661" t="s">
        <v>4823</v>
      </c>
      <c r="E182" s="661" t="s">
        <v>4824</v>
      </c>
      <c r="F182" s="664"/>
      <c r="G182" s="664"/>
      <c r="H182" s="664"/>
      <c r="I182" s="664"/>
      <c r="J182" s="664">
        <v>1</v>
      </c>
      <c r="K182" s="664">
        <v>160</v>
      </c>
      <c r="L182" s="664"/>
      <c r="M182" s="664">
        <v>160</v>
      </c>
      <c r="N182" s="664">
        <v>1</v>
      </c>
      <c r="O182" s="664">
        <v>163</v>
      </c>
      <c r="P182" s="677"/>
      <c r="Q182" s="665">
        <v>163</v>
      </c>
    </row>
    <row r="183" spans="1:17" ht="14.4" customHeight="1" x14ac:dyDescent="0.3">
      <c r="A183" s="660" t="s">
        <v>4793</v>
      </c>
      <c r="B183" s="661" t="s">
        <v>4794</v>
      </c>
      <c r="C183" s="661" t="s">
        <v>3183</v>
      </c>
      <c r="D183" s="661" t="s">
        <v>4825</v>
      </c>
      <c r="E183" s="661" t="s">
        <v>4826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2012</v>
      </c>
      <c r="P183" s="677"/>
      <c r="Q183" s="665">
        <v>2012</v>
      </c>
    </row>
    <row r="184" spans="1:17" ht="14.4" customHeight="1" x14ac:dyDescent="0.3">
      <c r="A184" s="660" t="s">
        <v>4793</v>
      </c>
      <c r="B184" s="661" t="s">
        <v>4669</v>
      </c>
      <c r="C184" s="661" t="s">
        <v>3183</v>
      </c>
      <c r="D184" s="661" t="s">
        <v>4670</v>
      </c>
      <c r="E184" s="661" t="s">
        <v>4671</v>
      </c>
      <c r="F184" s="664">
        <v>2</v>
      </c>
      <c r="G184" s="664">
        <v>2070</v>
      </c>
      <c r="H184" s="664">
        <v>1</v>
      </c>
      <c r="I184" s="664">
        <v>1035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4793</v>
      </c>
      <c r="B185" s="661" t="s">
        <v>4669</v>
      </c>
      <c r="C185" s="661" t="s">
        <v>3183</v>
      </c>
      <c r="D185" s="661" t="s">
        <v>4827</v>
      </c>
      <c r="E185" s="661" t="s">
        <v>4828</v>
      </c>
      <c r="F185" s="664">
        <v>1</v>
      </c>
      <c r="G185" s="664">
        <v>217</v>
      </c>
      <c r="H185" s="664">
        <v>1</v>
      </c>
      <c r="I185" s="664">
        <v>217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4829</v>
      </c>
      <c r="B186" s="661" t="s">
        <v>1571</v>
      </c>
      <c r="C186" s="661" t="s">
        <v>3183</v>
      </c>
      <c r="D186" s="661" t="s">
        <v>4830</v>
      </c>
      <c r="E186" s="661" t="s">
        <v>4831</v>
      </c>
      <c r="F186" s="664">
        <v>204</v>
      </c>
      <c r="G186" s="664">
        <v>32436</v>
      </c>
      <c r="H186" s="664">
        <v>1</v>
      </c>
      <c r="I186" s="664">
        <v>159</v>
      </c>
      <c r="J186" s="664">
        <v>191</v>
      </c>
      <c r="K186" s="664">
        <v>30369</v>
      </c>
      <c r="L186" s="664">
        <v>0.93627450980392157</v>
      </c>
      <c r="M186" s="664">
        <v>159</v>
      </c>
      <c r="N186" s="664">
        <v>221</v>
      </c>
      <c r="O186" s="664">
        <v>35581</v>
      </c>
      <c r="P186" s="677">
        <v>1.0969601677148848</v>
      </c>
      <c r="Q186" s="665">
        <v>161</v>
      </c>
    </row>
    <row r="187" spans="1:17" ht="14.4" customHeight="1" x14ac:dyDescent="0.3">
      <c r="A187" s="660" t="s">
        <v>4829</v>
      </c>
      <c r="B187" s="661" t="s">
        <v>1571</v>
      </c>
      <c r="C187" s="661" t="s">
        <v>3183</v>
      </c>
      <c r="D187" s="661" t="s">
        <v>4832</v>
      </c>
      <c r="E187" s="661" t="s">
        <v>4833</v>
      </c>
      <c r="F187" s="664">
        <v>11</v>
      </c>
      <c r="G187" s="664">
        <v>429</v>
      </c>
      <c r="H187" s="664">
        <v>1</v>
      </c>
      <c r="I187" s="664">
        <v>39</v>
      </c>
      <c r="J187" s="664">
        <v>22</v>
      </c>
      <c r="K187" s="664">
        <v>858</v>
      </c>
      <c r="L187" s="664">
        <v>2</v>
      </c>
      <c r="M187" s="664">
        <v>39</v>
      </c>
      <c r="N187" s="664">
        <v>15</v>
      </c>
      <c r="O187" s="664">
        <v>600</v>
      </c>
      <c r="P187" s="677">
        <v>1.3986013986013985</v>
      </c>
      <c r="Q187" s="665">
        <v>40</v>
      </c>
    </row>
    <row r="188" spans="1:17" ht="14.4" customHeight="1" x14ac:dyDescent="0.3">
      <c r="A188" s="660" t="s">
        <v>4829</v>
      </c>
      <c r="B188" s="661" t="s">
        <v>1571</v>
      </c>
      <c r="C188" s="661" t="s">
        <v>3183</v>
      </c>
      <c r="D188" s="661" t="s">
        <v>4834</v>
      </c>
      <c r="E188" s="661" t="s">
        <v>4835</v>
      </c>
      <c r="F188" s="664"/>
      <c r="G188" s="664"/>
      <c r="H188" s="664"/>
      <c r="I188" s="664"/>
      <c r="J188" s="664">
        <v>3</v>
      </c>
      <c r="K188" s="664">
        <v>1146</v>
      </c>
      <c r="L188" s="664"/>
      <c r="M188" s="664">
        <v>382</v>
      </c>
      <c r="N188" s="664"/>
      <c r="O188" s="664"/>
      <c r="P188" s="677"/>
      <c r="Q188" s="665"/>
    </row>
    <row r="189" spans="1:17" ht="14.4" customHeight="1" x14ac:dyDescent="0.3">
      <c r="A189" s="660" t="s">
        <v>4829</v>
      </c>
      <c r="B189" s="661" t="s">
        <v>1571</v>
      </c>
      <c r="C189" s="661" t="s">
        <v>3183</v>
      </c>
      <c r="D189" s="661" t="s">
        <v>4836</v>
      </c>
      <c r="E189" s="661" t="s">
        <v>4837</v>
      </c>
      <c r="F189" s="664"/>
      <c r="G189" s="664"/>
      <c r="H189" s="664"/>
      <c r="I189" s="664"/>
      <c r="J189" s="664">
        <v>1</v>
      </c>
      <c r="K189" s="664">
        <v>41</v>
      </c>
      <c r="L189" s="664"/>
      <c r="M189" s="664">
        <v>41</v>
      </c>
      <c r="N189" s="664"/>
      <c r="O189" s="664"/>
      <c r="P189" s="677"/>
      <c r="Q189" s="665"/>
    </row>
    <row r="190" spans="1:17" ht="14.4" customHeight="1" x14ac:dyDescent="0.3">
      <c r="A190" s="660" t="s">
        <v>4829</v>
      </c>
      <c r="B190" s="661" t="s">
        <v>1571</v>
      </c>
      <c r="C190" s="661" t="s">
        <v>3183</v>
      </c>
      <c r="D190" s="661" t="s">
        <v>4838</v>
      </c>
      <c r="E190" s="661" t="s">
        <v>4839</v>
      </c>
      <c r="F190" s="664"/>
      <c r="G190" s="664"/>
      <c r="H190" s="664"/>
      <c r="I190" s="664"/>
      <c r="J190" s="664">
        <v>2</v>
      </c>
      <c r="K190" s="664">
        <v>980</v>
      </c>
      <c r="L190" s="664"/>
      <c r="M190" s="664">
        <v>490</v>
      </c>
      <c r="N190" s="664"/>
      <c r="O190" s="664"/>
      <c r="P190" s="677"/>
      <c r="Q190" s="665"/>
    </row>
    <row r="191" spans="1:17" ht="14.4" customHeight="1" x14ac:dyDescent="0.3">
      <c r="A191" s="660" t="s">
        <v>4829</v>
      </c>
      <c r="B191" s="661" t="s">
        <v>1571</v>
      </c>
      <c r="C191" s="661" t="s">
        <v>3183</v>
      </c>
      <c r="D191" s="661" t="s">
        <v>4840</v>
      </c>
      <c r="E191" s="661" t="s">
        <v>4841</v>
      </c>
      <c r="F191" s="664">
        <v>3</v>
      </c>
      <c r="G191" s="664">
        <v>93</v>
      </c>
      <c r="H191" s="664">
        <v>1</v>
      </c>
      <c r="I191" s="664">
        <v>31</v>
      </c>
      <c r="J191" s="664">
        <v>3</v>
      </c>
      <c r="K191" s="664">
        <v>93</v>
      </c>
      <c r="L191" s="664">
        <v>1</v>
      </c>
      <c r="M191" s="664">
        <v>31</v>
      </c>
      <c r="N191" s="664">
        <v>5</v>
      </c>
      <c r="O191" s="664">
        <v>155</v>
      </c>
      <c r="P191" s="677">
        <v>1.6666666666666667</v>
      </c>
      <c r="Q191" s="665">
        <v>31</v>
      </c>
    </row>
    <row r="192" spans="1:17" ht="14.4" customHeight="1" x14ac:dyDescent="0.3">
      <c r="A192" s="660" t="s">
        <v>4829</v>
      </c>
      <c r="B192" s="661" t="s">
        <v>1571</v>
      </c>
      <c r="C192" s="661" t="s">
        <v>3183</v>
      </c>
      <c r="D192" s="661" t="s">
        <v>4842</v>
      </c>
      <c r="E192" s="661" t="s">
        <v>4843</v>
      </c>
      <c r="F192" s="664"/>
      <c r="G192" s="664"/>
      <c r="H192" s="664"/>
      <c r="I192" s="664"/>
      <c r="J192" s="664"/>
      <c r="K192" s="664"/>
      <c r="L192" s="664"/>
      <c r="M192" s="664"/>
      <c r="N192" s="664">
        <v>2</v>
      </c>
      <c r="O192" s="664">
        <v>414</v>
      </c>
      <c r="P192" s="677"/>
      <c r="Q192" s="665">
        <v>207</v>
      </c>
    </row>
    <row r="193" spans="1:17" ht="14.4" customHeight="1" x14ac:dyDescent="0.3">
      <c r="A193" s="660" t="s">
        <v>4829</v>
      </c>
      <c r="B193" s="661" t="s">
        <v>1571</v>
      </c>
      <c r="C193" s="661" t="s">
        <v>3183</v>
      </c>
      <c r="D193" s="661" t="s">
        <v>4844</v>
      </c>
      <c r="E193" s="661" t="s">
        <v>4845</v>
      </c>
      <c r="F193" s="664"/>
      <c r="G193" s="664"/>
      <c r="H193" s="664"/>
      <c r="I193" s="664"/>
      <c r="J193" s="664"/>
      <c r="K193" s="664"/>
      <c r="L193" s="664"/>
      <c r="M193" s="664"/>
      <c r="N193" s="664">
        <v>2</v>
      </c>
      <c r="O193" s="664">
        <v>760</v>
      </c>
      <c r="P193" s="677"/>
      <c r="Q193" s="665">
        <v>380</v>
      </c>
    </row>
    <row r="194" spans="1:17" ht="14.4" customHeight="1" x14ac:dyDescent="0.3">
      <c r="A194" s="660" t="s">
        <v>4829</v>
      </c>
      <c r="B194" s="661" t="s">
        <v>1571</v>
      </c>
      <c r="C194" s="661" t="s">
        <v>3183</v>
      </c>
      <c r="D194" s="661" t="s">
        <v>4846</v>
      </c>
      <c r="E194" s="661" t="s">
        <v>4847</v>
      </c>
      <c r="F194" s="664">
        <v>58</v>
      </c>
      <c r="G194" s="664">
        <v>6554</v>
      </c>
      <c r="H194" s="664">
        <v>1</v>
      </c>
      <c r="I194" s="664">
        <v>113</v>
      </c>
      <c r="J194" s="664">
        <v>70</v>
      </c>
      <c r="K194" s="664">
        <v>7910</v>
      </c>
      <c r="L194" s="664">
        <v>1.2068965517241379</v>
      </c>
      <c r="M194" s="664">
        <v>113</v>
      </c>
      <c r="N194" s="664">
        <v>91</v>
      </c>
      <c r="O194" s="664">
        <v>10556</v>
      </c>
      <c r="P194" s="677">
        <v>1.6106194690265487</v>
      </c>
      <c r="Q194" s="665">
        <v>116</v>
      </c>
    </row>
    <row r="195" spans="1:17" ht="14.4" customHeight="1" x14ac:dyDescent="0.3">
      <c r="A195" s="660" t="s">
        <v>4829</v>
      </c>
      <c r="B195" s="661" t="s">
        <v>1571</v>
      </c>
      <c r="C195" s="661" t="s">
        <v>3183</v>
      </c>
      <c r="D195" s="661" t="s">
        <v>4848</v>
      </c>
      <c r="E195" s="661" t="s">
        <v>4849</v>
      </c>
      <c r="F195" s="664">
        <v>9</v>
      </c>
      <c r="G195" s="664">
        <v>756</v>
      </c>
      <c r="H195" s="664">
        <v>1</v>
      </c>
      <c r="I195" s="664">
        <v>84</v>
      </c>
      <c r="J195" s="664">
        <v>28</v>
      </c>
      <c r="K195" s="664">
        <v>2352</v>
      </c>
      <c r="L195" s="664">
        <v>3.1111111111111112</v>
      </c>
      <c r="M195" s="664">
        <v>84</v>
      </c>
      <c r="N195" s="664">
        <v>34</v>
      </c>
      <c r="O195" s="664">
        <v>2890</v>
      </c>
      <c r="P195" s="677">
        <v>3.8227513227513228</v>
      </c>
      <c r="Q195" s="665">
        <v>85</v>
      </c>
    </row>
    <row r="196" spans="1:17" ht="14.4" customHeight="1" x14ac:dyDescent="0.3">
      <c r="A196" s="660" t="s">
        <v>4829</v>
      </c>
      <c r="B196" s="661" t="s">
        <v>1571</v>
      </c>
      <c r="C196" s="661" t="s">
        <v>3183</v>
      </c>
      <c r="D196" s="661" t="s">
        <v>4850</v>
      </c>
      <c r="E196" s="661" t="s">
        <v>4851</v>
      </c>
      <c r="F196" s="664">
        <v>11</v>
      </c>
      <c r="G196" s="664">
        <v>231</v>
      </c>
      <c r="H196" s="664">
        <v>1</v>
      </c>
      <c r="I196" s="664">
        <v>21</v>
      </c>
      <c r="J196" s="664">
        <v>3</v>
      </c>
      <c r="K196" s="664">
        <v>63</v>
      </c>
      <c r="L196" s="664">
        <v>0.27272727272727271</v>
      </c>
      <c r="M196" s="664">
        <v>21</v>
      </c>
      <c r="N196" s="664">
        <v>6</v>
      </c>
      <c r="O196" s="664">
        <v>126</v>
      </c>
      <c r="P196" s="677">
        <v>0.54545454545454541</v>
      </c>
      <c r="Q196" s="665">
        <v>21</v>
      </c>
    </row>
    <row r="197" spans="1:17" ht="14.4" customHeight="1" x14ac:dyDescent="0.3">
      <c r="A197" s="660" t="s">
        <v>4829</v>
      </c>
      <c r="B197" s="661" t="s">
        <v>1571</v>
      </c>
      <c r="C197" s="661" t="s">
        <v>3183</v>
      </c>
      <c r="D197" s="661" t="s">
        <v>4852</v>
      </c>
      <c r="E197" s="661" t="s">
        <v>4853</v>
      </c>
      <c r="F197" s="664"/>
      <c r="G197" s="664"/>
      <c r="H197" s="664"/>
      <c r="I197" s="664"/>
      <c r="J197" s="664">
        <v>5</v>
      </c>
      <c r="K197" s="664">
        <v>2430</v>
      </c>
      <c r="L197" s="664"/>
      <c r="M197" s="664">
        <v>486</v>
      </c>
      <c r="N197" s="664"/>
      <c r="O197" s="664"/>
      <c r="P197" s="677"/>
      <c r="Q197" s="665"/>
    </row>
    <row r="198" spans="1:17" ht="14.4" customHeight="1" x14ac:dyDescent="0.3">
      <c r="A198" s="660" t="s">
        <v>4829</v>
      </c>
      <c r="B198" s="661" t="s">
        <v>1571</v>
      </c>
      <c r="C198" s="661" t="s">
        <v>3183</v>
      </c>
      <c r="D198" s="661" t="s">
        <v>4854</v>
      </c>
      <c r="E198" s="661" t="s">
        <v>4855</v>
      </c>
      <c r="F198" s="664">
        <v>7</v>
      </c>
      <c r="G198" s="664">
        <v>280</v>
      </c>
      <c r="H198" s="664">
        <v>1</v>
      </c>
      <c r="I198" s="664">
        <v>40</v>
      </c>
      <c r="J198" s="664">
        <v>19</v>
      </c>
      <c r="K198" s="664">
        <v>760</v>
      </c>
      <c r="L198" s="664">
        <v>2.7142857142857144</v>
      </c>
      <c r="M198" s="664">
        <v>40</v>
      </c>
      <c r="N198" s="664">
        <v>10</v>
      </c>
      <c r="O198" s="664">
        <v>410</v>
      </c>
      <c r="P198" s="677">
        <v>1.4642857142857142</v>
      </c>
      <c r="Q198" s="665">
        <v>41</v>
      </c>
    </row>
    <row r="199" spans="1:17" ht="14.4" customHeight="1" x14ac:dyDescent="0.3">
      <c r="A199" s="660" t="s">
        <v>4856</v>
      </c>
      <c r="B199" s="661" t="s">
        <v>4669</v>
      </c>
      <c r="C199" s="661" t="s">
        <v>3183</v>
      </c>
      <c r="D199" s="661" t="s">
        <v>4857</v>
      </c>
      <c r="E199" s="661" t="s">
        <v>4858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167</v>
      </c>
      <c r="P199" s="677"/>
      <c r="Q199" s="665">
        <v>167</v>
      </c>
    </row>
    <row r="200" spans="1:17" ht="14.4" customHeight="1" x14ac:dyDescent="0.3">
      <c r="A200" s="660" t="s">
        <v>4856</v>
      </c>
      <c r="B200" s="661" t="s">
        <v>4669</v>
      </c>
      <c r="C200" s="661" t="s">
        <v>3183</v>
      </c>
      <c r="D200" s="661" t="s">
        <v>4859</v>
      </c>
      <c r="E200" s="661" t="s">
        <v>4860</v>
      </c>
      <c r="F200" s="664"/>
      <c r="G200" s="664"/>
      <c r="H200" s="664"/>
      <c r="I200" s="664"/>
      <c r="J200" s="664"/>
      <c r="K200" s="664"/>
      <c r="L200" s="664"/>
      <c r="M200" s="664"/>
      <c r="N200" s="664">
        <v>3</v>
      </c>
      <c r="O200" s="664">
        <v>1047</v>
      </c>
      <c r="P200" s="677"/>
      <c r="Q200" s="665">
        <v>349</v>
      </c>
    </row>
    <row r="201" spans="1:17" ht="14.4" customHeight="1" x14ac:dyDescent="0.3">
      <c r="A201" s="660" t="s">
        <v>4856</v>
      </c>
      <c r="B201" s="661" t="s">
        <v>4669</v>
      </c>
      <c r="C201" s="661" t="s">
        <v>3183</v>
      </c>
      <c r="D201" s="661" t="s">
        <v>4861</v>
      </c>
      <c r="E201" s="661" t="s">
        <v>4862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170</v>
      </c>
      <c r="P201" s="677"/>
      <c r="Q201" s="665">
        <v>170</v>
      </c>
    </row>
    <row r="202" spans="1:17" ht="14.4" customHeight="1" x14ac:dyDescent="0.3">
      <c r="A202" s="660" t="s">
        <v>4856</v>
      </c>
      <c r="B202" s="661" t="s">
        <v>4669</v>
      </c>
      <c r="C202" s="661" t="s">
        <v>3183</v>
      </c>
      <c r="D202" s="661" t="s">
        <v>4863</v>
      </c>
      <c r="E202" s="661" t="s">
        <v>4864</v>
      </c>
      <c r="F202" s="664"/>
      <c r="G202" s="664"/>
      <c r="H202" s="664"/>
      <c r="I202" s="664"/>
      <c r="J202" s="664"/>
      <c r="K202" s="664"/>
      <c r="L202" s="664"/>
      <c r="M202" s="664"/>
      <c r="N202" s="664">
        <v>2</v>
      </c>
      <c r="O202" s="664">
        <v>696</v>
      </c>
      <c r="P202" s="677"/>
      <c r="Q202" s="665">
        <v>348</v>
      </c>
    </row>
    <row r="203" spans="1:17" ht="14.4" customHeight="1" thickBot="1" x14ac:dyDescent="0.35">
      <c r="A203" s="666" t="s">
        <v>4856</v>
      </c>
      <c r="B203" s="667" t="s">
        <v>4669</v>
      </c>
      <c r="C203" s="667" t="s">
        <v>3183</v>
      </c>
      <c r="D203" s="667" t="s">
        <v>4865</v>
      </c>
      <c r="E203" s="667" t="s">
        <v>4866</v>
      </c>
      <c r="F203" s="670"/>
      <c r="G203" s="670"/>
      <c r="H203" s="670"/>
      <c r="I203" s="670"/>
      <c r="J203" s="670"/>
      <c r="K203" s="670"/>
      <c r="L203" s="670"/>
      <c r="M203" s="670"/>
      <c r="N203" s="670">
        <v>1</v>
      </c>
      <c r="O203" s="670">
        <v>173</v>
      </c>
      <c r="P203" s="678"/>
      <c r="Q203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1202</v>
      </c>
      <c r="D3" s="197">
        <f>SUBTOTAL(9,D6:D1048576)</f>
        <v>1120</v>
      </c>
      <c r="E3" s="197">
        <f>SUBTOTAL(9,E6:E1048576)</f>
        <v>1253</v>
      </c>
      <c r="F3" s="198">
        <f>IF(OR(E3=0,C3=0),"",E3/C3)</f>
        <v>1.0424292845257903</v>
      </c>
      <c r="G3" s="452">
        <f>SUBTOTAL(9,G6:G1048576)</f>
        <v>3025.6722</v>
      </c>
      <c r="H3" s="453">
        <f>SUBTOTAL(9,H6:H1048576)</f>
        <v>2857.4703000000004</v>
      </c>
      <c r="I3" s="453">
        <f>SUBTOTAL(9,I6:I1048576)</f>
        <v>3006.3149999999996</v>
      </c>
      <c r="J3" s="198">
        <f>IF(OR(I3=0,G3=0),"",I3/G3)</f>
        <v>0.9936023472734421</v>
      </c>
      <c r="K3" s="452">
        <f>SUBTOTAL(9,K6:K1048576)</f>
        <v>485.62</v>
      </c>
      <c r="L3" s="453">
        <f>SUBTOTAL(9,L6:L1048576)</f>
        <v>463.44</v>
      </c>
      <c r="M3" s="453">
        <f>SUBTOTAL(9,M6:M1048576)</f>
        <v>486.1</v>
      </c>
      <c r="N3" s="199">
        <f>IF(OR(M3=0,E3=0),"",M3/E3)</f>
        <v>0.38794892258579411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2013</v>
      </c>
      <c r="D5" s="911">
        <v>2014</v>
      </c>
      <c r="E5" s="911">
        <v>2015</v>
      </c>
      <c r="F5" s="912" t="s">
        <v>2</v>
      </c>
      <c r="G5" s="922">
        <v>2013</v>
      </c>
      <c r="H5" s="911">
        <v>2014</v>
      </c>
      <c r="I5" s="911">
        <v>2015</v>
      </c>
      <c r="J5" s="912" t="s">
        <v>2</v>
      </c>
      <c r="K5" s="922">
        <v>2013</v>
      </c>
      <c r="L5" s="911">
        <v>2014</v>
      </c>
      <c r="M5" s="911">
        <v>2015</v>
      </c>
      <c r="N5" s="923" t="s">
        <v>93</v>
      </c>
    </row>
    <row r="6" spans="1:14" ht="14.4" customHeight="1" x14ac:dyDescent="0.3">
      <c r="A6" s="905" t="s">
        <v>3972</v>
      </c>
      <c r="B6" s="908" t="s">
        <v>4868</v>
      </c>
      <c r="C6" s="913">
        <v>976</v>
      </c>
      <c r="D6" s="914">
        <v>887</v>
      </c>
      <c r="E6" s="914">
        <v>1030</v>
      </c>
      <c r="F6" s="919">
        <v>1.055327868852459</v>
      </c>
      <c r="G6" s="913">
        <v>989.5139999999999</v>
      </c>
      <c r="H6" s="914">
        <v>867.23279999999988</v>
      </c>
      <c r="I6" s="914">
        <v>1004.598</v>
      </c>
      <c r="J6" s="919">
        <v>1.0152438469794263</v>
      </c>
      <c r="K6" s="913">
        <v>117.12</v>
      </c>
      <c r="L6" s="914">
        <v>106.44</v>
      </c>
      <c r="M6" s="914">
        <v>123.6</v>
      </c>
      <c r="N6" s="924">
        <v>120</v>
      </c>
    </row>
    <row r="7" spans="1:14" ht="14.4" customHeight="1" x14ac:dyDescent="0.3">
      <c r="A7" s="906" t="s">
        <v>4208</v>
      </c>
      <c r="B7" s="909" t="s">
        <v>4869</v>
      </c>
      <c r="C7" s="915">
        <v>146</v>
      </c>
      <c r="D7" s="916">
        <v>127</v>
      </c>
      <c r="E7" s="916">
        <v>142</v>
      </c>
      <c r="F7" s="920">
        <v>0.9726027397260274</v>
      </c>
      <c r="G7" s="915">
        <v>1563.1361999999999</v>
      </c>
      <c r="H7" s="916">
        <v>1359.8271000000002</v>
      </c>
      <c r="I7" s="916">
        <v>1520.4365999999998</v>
      </c>
      <c r="J7" s="920">
        <v>0.97268337845416153</v>
      </c>
      <c r="K7" s="915">
        <v>292</v>
      </c>
      <c r="L7" s="916">
        <v>254</v>
      </c>
      <c r="M7" s="916">
        <v>284</v>
      </c>
      <c r="N7" s="925">
        <v>2000</v>
      </c>
    </row>
    <row r="8" spans="1:14" ht="14.4" customHeight="1" x14ac:dyDescent="0.3">
      <c r="A8" s="906" t="s">
        <v>4212</v>
      </c>
      <c r="B8" s="909" t="s">
        <v>4869</v>
      </c>
      <c r="C8" s="915">
        <v>73</v>
      </c>
      <c r="D8" s="916">
        <v>100</v>
      </c>
      <c r="E8" s="916">
        <v>76</v>
      </c>
      <c r="F8" s="920">
        <v>1.0410958904109588</v>
      </c>
      <c r="G8" s="915">
        <v>438.53219999999993</v>
      </c>
      <c r="H8" s="916">
        <v>600.84</v>
      </c>
      <c r="I8" s="916">
        <v>456.63840000000005</v>
      </c>
      <c r="J8" s="920">
        <v>1.0412881881877776</v>
      </c>
      <c r="K8" s="915">
        <v>73</v>
      </c>
      <c r="L8" s="916">
        <v>100</v>
      </c>
      <c r="M8" s="916">
        <v>76</v>
      </c>
      <c r="N8" s="925">
        <v>1000</v>
      </c>
    </row>
    <row r="9" spans="1:14" ht="14.4" customHeight="1" thickBot="1" x14ac:dyDescent="0.35">
      <c r="A9" s="907" t="s">
        <v>4210</v>
      </c>
      <c r="B9" s="910" t="s">
        <v>4869</v>
      </c>
      <c r="C9" s="917">
        <v>7</v>
      </c>
      <c r="D9" s="918">
        <v>6</v>
      </c>
      <c r="E9" s="918">
        <v>5</v>
      </c>
      <c r="F9" s="921">
        <v>0.7142857142857143</v>
      </c>
      <c r="G9" s="917">
        <v>34.489799999999995</v>
      </c>
      <c r="H9" s="918">
        <v>29.570400000000003</v>
      </c>
      <c r="I9" s="918">
        <v>24.641999999999999</v>
      </c>
      <c r="J9" s="921">
        <v>0.71447210479620071</v>
      </c>
      <c r="K9" s="917">
        <v>3.5</v>
      </c>
      <c r="L9" s="918">
        <v>3</v>
      </c>
      <c r="M9" s="918">
        <v>2.5</v>
      </c>
      <c r="N9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2015-03-21T00:18:28Z</dcterms:modified>
</cp:coreProperties>
</file>